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9540" yWindow="-380" windowWidth="16760" windowHeight="13840" firstSheet="1" activeTab="2"/>
  </bookViews>
  <sheets>
    <sheet name="1850" sheetId="1" r:id="rId1"/>
    <sheet name="1860" sheetId="2" r:id="rId2"/>
    <sheet name="1870" sheetId="3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2" i="1"/>
  <c r="Y25"/>
  <c r="Y32"/>
  <c r="Z25"/>
  <c r="Z32"/>
  <c r="X32"/>
  <c r="AB32"/>
  <c r="AC32"/>
  <c r="AD32"/>
  <c r="T32"/>
  <c r="U32"/>
  <c r="V32"/>
  <c r="R32"/>
  <c r="Q32"/>
  <c r="P32"/>
  <c r="Y27"/>
  <c r="Z27"/>
  <c r="X27"/>
  <c r="AB27"/>
  <c r="AC27"/>
  <c r="AD27"/>
  <c r="T27"/>
  <c r="U27"/>
  <c r="V27"/>
  <c r="P27"/>
  <c r="R27"/>
  <c r="Q27"/>
  <c r="I31"/>
  <c r="Z31"/>
  <c r="AD31"/>
  <c r="H31"/>
  <c r="Y31"/>
  <c r="AC31"/>
  <c r="X31"/>
  <c r="AB31"/>
  <c r="V31"/>
  <c r="U31"/>
  <c r="T31"/>
  <c r="R31"/>
  <c r="Q31"/>
  <c r="P31"/>
  <c r="Z24"/>
  <c r="AD24"/>
  <c r="Y24"/>
  <c r="AC24"/>
  <c r="X24"/>
  <c r="AB24"/>
  <c r="V24"/>
  <c r="U24"/>
  <c r="T24"/>
  <c r="Z19"/>
  <c r="AD19"/>
  <c r="Y19"/>
  <c r="AC19"/>
  <c r="X19"/>
  <c r="AB19"/>
  <c r="V19"/>
  <c r="U19"/>
  <c r="T19"/>
  <c r="Y26"/>
  <c r="Z26"/>
  <c r="X26"/>
  <c r="AB26"/>
  <c r="AC26"/>
  <c r="AD26"/>
  <c r="AC25"/>
  <c r="AD25"/>
  <c r="X25"/>
  <c r="AB25"/>
  <c r="T26"/>
  <c r="U26"/>
  <c r="V26"/>
  <c r="U25"/>
  <c r="V25"/>
  <c r="T25"/>
  <c r="E31"/>
  <c r="N31"/>
  <c r="N27"/>
  <c r="N35"/>
  <c r="D19"/>
  <c r="D24"/>
  <c r="D26"/>
  <c r="D31"/>
  <c r="M31"/>
  <c r="D27"/>
  <c r="M27"/>
  <c r="M35"/>
  <c r="G31"/>
  <c r="C31"/>
  <c r="L31"/>
  <c r="L27"/>
  <c r="L35"/>
  <c r="E32"/>
  <c r="N32"/>
  <c r="N34"/>
  <c r="H32"/>
  <c r="D18"/>
  <c r="D20"/>
  <c r="D21"/>
  <c r="D22"/>
  <c r="D23"/>
  <c r="D25"/>
  <c r="D32"/>
  <c r="M32"/>
  <c r="M34"/>
  <c r="G32"/>
  <c r="C32"/>
  <c r="L32"/>
  <c r="L34"/>
  <c r="I35"/>
  <c r="H35"/>
  <c r="G35"/>
  <c r="I34"/>
  <c r="H34"/>
  <c r="G34"/>
  <c r="D34"/>
  <c r="E34"/>
  <c r="D35"/>
  <c r="E35"/>
  <c r="C35"/>
  <c r="C34"/>
  <c r="L19"/>
  <c r="M19"/>
  <c r="N19"/>
  <c r="L20"/>
  <c r="M20"/>
  <c r="N20"/>
  <c r="L22"/>
  <c r="M22"/>
  <c r="N22"/>
  <c r="L23"/>
  <c r="M23"/>
  <c r="N23"/>
  <c r="L24"/>
  <c r="M24"/>
  <c r="N24"/>
  <c r="L25"/>
  <c r="M25"/>
  <c r="N25"/>
  <c r="L26"/>
  <c r="M26"/>
  <c r="N26"/>
  <c r="M18"/>
  <c r="N18"/>
  <c r="L18"/>
  <c r="I33"/>
  <c r="H33"/>
  <c r="E33"/>
  <c r="D33"/>
  <c r="D29"/>
  <c r="I31" i="2"/>
  <c r="I32"/>
  <c r="I33"/>
  <c r="I34"/>
  <c r="I35"/>
  <c r="R32"/>
  <c r="Z32"/>
  <c r="E32"/>
  <c r="AD32"/>
  <c r="H32"/>
  <c r="Q32"/>
  <c r="Y32"/>
  <c r="D18"/>
  <c r="D20"/>
  <c r="D21"/>
  <c r="D22"/>
  <c r="D23"/>
  <c r="D25"/>
  <c r="D32"/>
  <c r="AC32"/>
  <c r="X32"/>
  <c r="C32"/>
  <c r="AB32"/>
  <c r="R31"/>
  <c r="Z31"/>
  <c r="E31"/>
  <c r="AD31"/>
  <c r="H31"/>
  <c r="Q31"/>
  <c r="Y31"/>
  <c r="D19"/>
  <c r="D24"/>
  <c r="D26"/>
  <c r="D31"/>
  <c r="AC31"/>
  <c r="X31"/>
  <c r="C31"/>
  <c r="AB31"/>
  <c r="V32"/>
  <c r="U32"/>
  <c r="P32"/>
  <c r="T32"/>
  <c r="V31"/>
  <c r="U31"/>
  <c r="P31"/>
  <c r="T31"/>
  <c r="Z24"/>
  <c r="Z25"/>
  <c r="Z26"/>
  <c r="Z19"/>
  <c r="Z27"/>
  <c r="AD27"/>
  <c r="Y24"/>
  <c r="Y25"/>
  <c r="Y26"/>
  <c r="Y19"/>
  <c r="Y27"/>
  <c r="D27"/>
  <c r="AC27"/>
  <c r="X27"/>
  <c r="AB27"/>
  <c r="R27"/>
  <c r="V27"/>
  <c r="Q27"/>
  <c r="U27"/>
  <c r="P27"/>
  <c r="T27"/>
  <c r="AD24"/>
  <c r="AC24"/>
  <c r="X24"/>
  <c r="AB24"/>
  <c r="V24"/>
  <c r="U24"/>
  <c r="T24"/>
  <c r="AD25"/>
  <c r="AC25"/>
  <c r="X25"/>
  <c r="AB25"/>
  <c r="V25"/>
  <c r="U25"/>
  <c r="T25"/>
  <c r="AD19"/>
  <c r="AC19"/>
  <c r="X19"/>
  <c r="AB19"/>
  <c r="V19"/>
  <c r="U19"/>
  <c r="T19"/>
  <c r="AC26"/>
  <c r="AD26"/>
  <c r="X26"/>
  <c r="AB26"/>
  <c r="U26"/>
  <c r="V26"/>
  <c r="T26"/>
  <c r="N31"/>
  <c r="N27"/>
  <c r="N35"/>
  <c r="M31"/>
  <c r="M27"/>
  <c r="M35"/>
  <c r="G31"/>
  <c r="L31"/>
  <c r="L27"/>
  <c r="L35"/>
  <c r="H35"/>
  <c r="G35"/>
  <c r="E35"/>
  <c r="D35"/>
  <c r="C35"/>
  <c r="N32"/>
  <c r="N34"/>
  <c r="M32"/>
  <c r="M34"/>
  <c r="G32"/>
  <c r="L32"/>
  <c r="L34"/>
  <c r="H34"/>
  <c r="G34"/>
  <c r="E34"/>
  <c r="D34"/>
  <c r="C34"/>
  <c r="H33"/>
  <c r="E33"/>
  <c r="D33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M18"/>
  <c r="N18"/>
  <c r="L18"/>
  <c r="H29"/>
  <c r="E32" i="3"/>
  <c r="I32"/>
  <c r="S32"/>
  <c r="D32"/>
  <c r="H32"/>
  <c r="R32"/>
  <c r="E31"/>
  <c r="I31"/>
  <c r="S31"/>
  <c r="D31"/>
  <c r="H31"/>
  <c r="R31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18"/>
  <c r="S18"/>
  <c r="G32"/>
  <c r="G31"/>
  <c r="I35"/>
  <c r="I34"/>
  <c r="I33"/>
  <c r="S35"/>
  <c r="R35"/>
  <c r="C31"/>
  <c r="Q31"/>
  <c r="Q27"/>
  <c r="Q35"/>
  <c r="H35"/>
  <c r="G35"/>
  <c r="E35"/>
  <c r="D35"/>
  <c r="C35"/>
  <c r="S34"/>
  <c r="R34"/>
  <c r="C32"/>
  <c r="Q32"/>
  <c r="Q34"/>
  <c r="H34"/>
  <c r="G34"/>
  <c r="E34"/>
  <c r="D34"/>
  <c r="C34"/>
  <c r="H33"/>
  <c r="E33"/>
  <c r="D33"/>
  <c r="Q19"/>
  <c r="Q20"/>
  <c r="Q21"/>
  <c r="Q22"/>
  <c r="Q23"/>
  <c r="Q24"/>
  <c r="Q25"/>
  <c r="Q26"/>
  <c r="Q18"/>
</calcChain>
</file>

<file path=xl/sharedStrings.xml><?xml version="1.0" encoding="utf-8"?>
<sst xmlns="http://schemas.openxmlformats.org/spreadsheetml/2006/main" count="222" uniqueCount="58">
  <si>
    <t>Oscar Méndez &amp; Peter Lindert, 29 August 2014</t>
  </si>
  <si>
    <t>For the LW table 7-7 on labor earnings by race 1774-2009</t>
    <phoneticPr fontId="8" type="noConversion"/>
  </si>
  <si>
    <t>*PL erased all observations with 'occ1950' == "." and house-keeping chores.</t>
    <phoneticPr fontId="8" type="noConversion"/>
  </si>
  <si>
    <t>* Individuals (NOT households)</t>
  </si>
  <si>
    <t>* Report also PERWT value and total estimated number of men</t>
  </si>
  <si>
    <t>* 1870: labor earnings averages separately for non-whites and whites, for each region and the whole nation</t>
  </si>
  <si>
    <t>* 1850, 1860: the same, but this time for non-white free and white free</t>
  </si>
  <si>
    <t>* We want local and national averages of labor earnings for free males by race, ages 20-59 WITH an occupation</t>
  </si>
  <si>
    <t>Year</t>
  </si>
  <si>
    <t>Region</t>
  </si>
  <si>
    <t>Avg Wage</t>
  </si>
  <si>
    <t>Number of men perwt</t>
  </si>
  <si>
    <t>Note:</t>
  </si>
  <si>
    <t>* I erased all observations with 'occ1950' == "." and house-keeping chores.</t>
  </si>
  <si>
    <t>ENC</t>
  </si>
  <si>
    <t>ESC</t>
  </si>
  <si>
    <t>Middle Atlantic</t>
  </si>
  <si>
    <t>Mountain</t>
  </si>
  <si>
    <t>New England</t>
  </si>
  <si>
    <t>Pacific</t>
  </si>
  <si>
    <t>South Atlantic</t>
  </si>
  <si>
    <t>WNC</t>
  </si>
  <si>
    <t>WSC</t>
  </si>
  <si>
    <t>White</t>
  </si>
  <si>
    <t>All Country</t>
  </si>
  <si>
    <t>No observations</t>
  </si>
  <si>
    <t>* 'Avg Wage' is a weighted average using 'perwt' as weights.</t>
  </si>
  <si>
    <t>Trial calculations by separate</t>
  </si>
  <si>
    <t>Percentage</t>
  </si>
  <si>
    <t>Total Perwt Wage</t>
  </si>
  <si>
    <t>stata calculation of "Total Perwt Wage"</t>
  </si>
  <si>
    <t>error</t>
  </si>
  <si>
    <t>USA, all races</t>
  </si>
  <si>
    <t>A cross-check:</t>
  </si>
  <si>
    <t>South</t>
  </si>
  <si>
    <t>Non-South (North)</t>
  </si>
  <si>
    <t>adding error (rounding)</t>
  </si>
  <si>
    <t>South / non-South</t>
  </si>
  <si>
    <t>USA free, all races</t>
  </si>
  <si>
    <t>South / USA</t>
  </si>
  <si>
    <t>Ratios, slave / white</t>
  </si>
  <si>
    <t>* Méndez erased all observations with 'occ1950' == "." and house-keeping chores.</t>
  </si>
  <si>
    <t>Ratios, black / white</t>
  </si>
  <si>
    <t>Other non-white</t>
  </si>
  <si>
    <t>Black</t>
  </si>
  <si>
    <t>small n's</t>
  </si>
  <si>
    <t>Black, free</t>
  </si>
  <si>
    <t>Black, slave</t>
  </si>
  <si>
    <t>Ratios, free black / white</t>
  </si>
  <si>
    <t>Other non-white, free</t>
  </si>
  <si>
    <t>Black, total</t>
  </si>
  <si>
    <t>Ratios, total blacks / white</t>
  </si>
  <si>
    <t>n.a.</t>
  </si>
  <si>
    <t>Ratios, free blacks / white</t>
  </si>
  <si>
    <t>For the LW table 7-6 on labor earnings by race 1774-2009</t>
  </si>
  <si>
    <t>Measuring the average labor earnings by RACE and REGION for 1850, combining free persons and slaves</t>
  </si>
  <si>
    <t>Measuring the average labor earnings by RACE and REGION for 1860, combining free persons and slaves</t>
  </si>
  <si>
    <t>Measuring the average labor earnings by RACE and REGION for 1870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</si>
</sst>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0_);_(* \(#,##0.00\);_(* &quot;-&quot;??_);_(@_)"/>
    <numFmt numFmtId="168" formatCode="_-* #,##0_-;\-* #,##0_-;_-* &quot;-&quot;??_-;_-@_-"/>
    <numFmt numFmtId="169" formatCode="0.000"/>
    <numFmt numFmtId="170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10"/>
      <name val="Arial"/>
    </font>
    <font>
      <sz val="12"/>
      <color indexed="8"/>
      <name val="Arial"/>
    </font>
    <font>
      <b/>
      <sz val="12"/>
      <color indexed="8"/>
      <name val="Arial"/>
    </font>
    <font>
      <b/>
      <sz val="12"/>
      <color indexed="8"/>
      <name val="Arial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8D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right"/>
    </xf>
    <xf numFmtId="2" fontId="5" fillId="0" borderId="0" xfId="0" applyNumberFormat="1" applyFont="1"/>
    <xf numFmtId="167" fontId="5" fillId="0" borderId="0" xfId="1" applyFont="1"/>
    <xf numFmtId="168" fontId="5" fillId="0" borderId="0" xfId="1" applyNumberFormat="1" applyFont="1"/>
    <xf numFmtId="3" fontId="5" fillId="0" borderId="0" xfId="1" applyNumberFormat="1" applyFont="1"/>
    <xf numFmtId="0" fontId="5" fillId="0" borderId="2" xfId="0" applyFont="1" applyBorder="1"/>
    <xf numFmtId="3" fontId="5" fillId="0" borderId="3" xfId="0" applyNumberFormat="1" applyFont="1" applyBorder="1"/>
    <xf numFmtId="0" fontId="5" fillId="0" borderId="4" xfId="0" applyFont="1" applyBorder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3" borderId="0" xfId="0" applyFont="1" applyFill="1"/>
    <xf numFmtId="169" fontId="5" fillId="0" borderId="0" xfId="0" applyNumberFormat="1" applyFont="1"/>
    <xf numFmtId="169" fontId="5" fillId="0" borderId="1" xfId="0" applyNumberFormat="1" applyFont="1" applyBorder="1"/>
    <xf numFmtId="169" fontId="5" fillId="0" borderId="5" xfId="0" applyNumberFormat="1" applyFont="1" applyBorder="1"/>
    <xf numFmtId="169" fontId="5" fillId="0" borderId="0" xfId="0" applyNumberFormat="1" applyFont="1" applyBorder="1"/>
    <xf numFmtId="0" fontId="7" fillId="0" borderId="0" xfId="0" applyFont="1"/>
    <xf numFmtId="0" fontId="5" fillId="0" borderId="0" xfId="0" applyFont="1" applyBorder="1"/>
    <xf numFmtId="2" fontId="6" fillId="2" borderId="2" xfId="0" applyNumberFormat="1" applyFont="1" applyFill="1" applyBorder="1"/>
    <xf numFmtId="3" fontId="6" fillId="2" borderId="3" xfId="0" applyNumberFormat="1" applyFont="1" applyFill="1" applyBorder="1"/>
    <xf numFmtId="3" fontId="6" fillId="2" borderId="4" xfId="0" applyNumberFormat="1" applyFont="1" applyFill="1" applyBorder="1"/>
    <xf numFmtId="169" fontId="6" fillId="3" borderId="0" xfId="0" applyNumberFormat="1" applyFont="1" applyFill="1"/>
    <xf numFmtId="0" fontId="5" fillId="0" borderId="0" xfId="0" applyFont="1" applyAlignment="1">
      <alignment horizontal="right"/>
    </xf>
    <xf numFmtId="0" fontId="5" fillId="0" borderId="0" xfId="0" applyFont="1" applyFill="1"/>
    <xf numFmtId="4" fontId="5" fillId="0" borderId="0" xfId="1" applyNumberFormat="1" applyFont="1" applyFill="1"/>
    <xf numFmtId="168" fontId="5" fillId="0" borderId="0" xfId="1" applyNumberFormat="1" applyFont="1" applyFill="1"/>
    <xf numFmtId="167" fontId="5" fillId="0" borderId="0" xfId="0" applyNumberFormat="1" applyFont="1" applyFill="1"/>
    <xf numFmtId="170" fontId="5" fillId="0" borderId="0" xfId="0" applyNumberFormat="1" applyFont="1" applyFill="1"/>
    <xf numFmtId="2" fontId="5" fillId="0" borderId="0" xfId="0" applyNumberFormat="1" applyFont="1" applyFill="1"/>
    <xf numFmtId="3" fontId="5" fillId="0" borderId="0" xfId="1" applyNumberFormat="1" applyFont="1" applyFill="1"/>
    <xf numFmtId="3" fontId="5" fillId="0" borderId="0" xfId="0" applyNumberFormat="1" applyFont="1" applyFill="1"/>
    <xf numFmtId="3" fontId="4" fillId="0" borderId="0" xfId="0" applyNumberFormat="1" applyFont="1" applyFill="1"/>
    <xf numFmtId="169" fontId="5" fillId="0" borderId="0" xfId="0" applyNumberFormat="1" applyFont="1" applyFill="1"/>
    <xf numFmtId="0" fontId="6" fillId="2" borderId="8" xfId="0" applyFont="1" applyFill="1" applyBorder="1"/>
    <xf numFmtId="2" fontId="5" fillId="0" borderId="0" xfId="0" applyNumberFormat="1" applyFont="1" applyFill="1" applyBorder="1"/>
    <xf numFmtId="169" fontId="5" fillId="0" borderId="5" xfId="0" applyNumberFormat="1" applyFont="1" applyFill="1" applyBorder="1"/>
    <xf numFmtId="169" fontId="5" fillId="0" borderId="1" xfId="0" applyNumberFormat="1" applyFont="1" applyFill="1" applyBorder="1"/>
    <xf numFmtId="169" fontId="5" fillId="0" borderId="0" xfId="0" applyNumberFormat="1" applyFont="1" applyFill="1" applyBorder="1"/>
    <xf numFmtId="2" fontId="6" fillId="2" borderId="6" xfId="0" applyNumberFormat="1" applyFont="1" applyFill="1" applyBorder="1"/>
    <xf numFmtId="3" fontId="6" fillId="2" borderId="7" xfId="0" applyNumberFormat="1" applyFont="1" applyFill="1" applyBorder="1"/>
    <xf numFmtId="3" fontId="5" fillId="2" borderId="7" xfId="0" applyNumberFormat="1" applyFont="1" applyFill="1" applyBorder="1"/>
    <xf numFmtId="2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69" fontId="5" fillId="4" borderId="0" xfId="0" applyNumberFormat="1" applyFont="1" applyFill="1"/>
    <xf numFmtId="0" fontId="5" fillId="4" borderId="0" xfId="0" applyFont="1" applyFill="1"/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I39"/>
  <sheetViews>
    <sheetView topLeftCell="A6" workbookViewId="0">
      <pane xSplit="8840" topLeftCell="Z1" activePane="topRight"/>
      <selection activeCell="A5" sqref="A5"/>
      <selection pane="topRight" activeCell="AA25" sqref="AA25"/>
    </sheetView>
  </sheetViews>
  <sheetFormatPr baseColWidth="10" defaultRowHeight="15"/>
  <cols>
    <col min="1" max="1" width="10.83203125" style="2"/>
    <col min="2" max="2" width="18.33203125" style="2" customWidth="1"/>
    <col min="3" max="3" width="14.6640625" style="2" bestFit="1" customWidth="1"/>
    <col min="4" max="4" width="19.6640625" style="2" customWidth="1"/>
    <col min="5" max="5" width="20.5" style="3" customWidth="1"/>
    <col min="6" max="6" width="2.83203125" style="2" customWidth="1"/>
    <col min="7" max="7" width="14.5" style="2" customWidth="1"/>
    <col min="8" max="9" width="16.5" style="2" customWidth="1"/>
    <col min="10" max="10" width="12" style="2" customWidth="1"/>
    <col min="11" max="11" width="4.83203125" style="2" customWidth="1"/>
    <col min="12" max="15" width="10.83203125" style="2"/>
    <col min="16" max="16" width="10.83203125" style="6" customWidth="1"/>
    <col min="17" max="17" width="11.1640625" style="3" bestFit="1" customWidth="1"/>
    <col min="18" max="18" width="10.83203125" style="3"/>
    <col min="19" max="19" width="2.83203125" style="2" customWidth="1"/>
    <col min="20" max="20" width="10.83203125" style="17"/>
    <col min="21" max="21" width="12.33203125" style="17" bestFit="1" customWidth="1"/>
    <col min="22" max="22" width="11" style="17" bestFit="1" customWidth="1"/>
    <col min="23" max="23" width="10.83203125" style="2"/>
    <col min="24" max="24" width="10.83203125" style="6"/>
    <col min="25" max="26" width="10.83203125" style="3"/>
    <col min="27" max="27" width="10.83203125" style="2"/>
    <col min="28" max="30" width="10.83203125" style="17"/>
    <col min="31" max="32" width="10.83203125" style="2"/>
    <col min="33" max="33" width="14.1640625" style="2" customWidth="1"/>
    <col min="34" max="16384" width="10.83203125" style="2"/>
  </cols>
  <sheetData>
    <row r="1" spans="1:35">
      <c r="A1" s="1" t="s">
        <v>0</v>
      </c>
    </row>
    <row r="2" spans="1:35">
      <c r="B2" s="2" t="s">
        <v>54</v>
      </c>
    </row>
    <row r="4" spans="1:35">
      <c r="B4" s="21" t="s">
        <v>55</v>
      </c>
    </row>
    <row r="6" spans="1:35">
      <c r="B6" s="2" t="s">
        <v>3</v>
      </c>
    </row>
    <row r="7" spans="1:35">
      <c r="B7" s="2" t="s">
        <v>7</v>
      </c>
    </row>
    <row r="8" spans="1:35">
      <c r="B8" s="2" t="s">
        <v>4</v>
      </c>
    </row>
    <row r="9" spans="1:35">
      <c r="B9" s="2" t="s">
        <v>5</v>
      </c>
    </row>
    <row r="10" spans="1:35">
      <c r="B10" s="2" t="s">
        <v>6</v>
      </c>
    </row>
    <row r="12" spans="1:35">
      <c r="B12" s="1" t="s">
        <v>12</v>
      </c>
    </row>
    <row r="13" spans="1:35">
      <c r="B13" s="1" t="s">
        <v>41</v>
      </c>
    </row>
    <row r="14" spans="1:35">
      <c r="B14" s="1" t="s">
        <v>26</v>
      </c>
    </row>
    <row r="15" spans="1:35" ht="16" thickBot="1"/>
    <row r="16" spans="1:35" ht="16" thickBot="1">
      <c r="C16" s="10" t="s">
        <v>23</v>
      </c>
      <c r="D16" s="11"/>
      <c r="E16" s="12"/>
      <c r="G16" s="13" t="s">
        <v>46</v>
      </c>
      <c r="H16" s="14"/>
      <c r="I16" s="14"/>
      <c r="J16" s="15"/>
      <c r="L16" s="16" t="s">
        <v>53</v>
      </c>
      <c r="M16" s="16"/>
      <c r="N16" s="16"/>
      <c r="P16" s="23" t="s">
        <v>47</v>
      </c>
      <c r="Q16" s="24"/>
      <c r="R16" s="25"/>
      <c r="T16" s="26" t="s">
        <v>40</v>
      </c>
      <c r="U16" s="26"/>
      <c r="V16" s="26"/>
      <c r="X16" s="23" t="s">
        <v>50</v>
      </c>
      <c r="Y16" s="24"/>
      <c r="Z16" s="25"/>
      <c r="AB16" s="26" t="s">
        <v>51</v>
      </c>
      <c r="AC16" s="26"/>
      <c r="AD16" s="26"/>
      <c r="AF16" s="43" t="s">
        <v>49</v>
      </c>
      <c r="AG16" s="44"/>
      <c r="AH16" s="45"/>
      <c r="AI16" s="38"/>
    </row>
    <row r="17" spans="1:35">
      <c r="A17" s="2" t="s">
        <v>8</v>
      </c>
      <c r="B17" s="2" t="s">
        <v>9</v>
      </c>
      <c r="C17" s="2" t="s">
        <v>10</v>
      </c>
      <c r="D17" s="3" t="s">
        <v>29</v>
      </c>
      <c r="E17" s="2" t="s">
        <v>11</v>
      </c>
      <c r="G17" s="2" t="s">
        <v>10</v>
      </c>
      <c r="H17" s="2" t="s">
        <v>29</v>
      </c>
      <c r="I17" s="2" t="s">
        <v>11</v>
      </c>
      <c r="L17" s="2" t="s">
        <v>10</v>
      </c>
      <c r="M17" s="2" t="s">
        <v>29</v>
      </c>
      <c r="N17" s="2" t="s">
        <v>11</v>
      </c>
      <c r="P17" s="6" t="s">
        <v>10</v>
      </c>
      <c r="Q17" s="3" t="s">
        <v>29</v>
      </c>
      <c r="R17" s="3" t="s">
        <v>11</v>
      </c>
      <c r="T17" s="17" t="s">
        <v>10</v>
      </c>
      <c r="U17" s="17" t="s">
        <v>29</v>
      </c>
      <c r="V17" s="17" t="s">
        <v>11</v>
      </c>
      <c r="X17" s="6" t="s">
        <v>10</v>
      </c>
      <c r="Y17" s="3" t="s">
        <v>29</v>
      </c>
      <c r="Z17" s="3" t="s">
        <v>11</v>
      </c>
      <c r="AB17" s="17" t="s">
        <v>10</v>
      </c>
      <c r="AC17" s="17" t="s">
        <v>29</v>
      </c>
      <c r="AD17" s="17" t="s">
        <v>11</v>
      </c>
      <c r="AF17" s="6" t="s">
        <v>10</v>
      </c>
      <c r="AG17" s="3" t="s">
        <v>29</v>
      </c>
      <c r="AH17" s="3" t="s">
        <v>11</v>
      </c>
      <c r="AI17" s="27" t="s">
        <v>45</v>
      </c>
    </row>
    <row r="18" spans="1:35">
      <c r="A18" s="2">
        <v>1850</v>
      </c>
      <c r="B18" s="2" t="s">
        <v>14</v>
      </c>
      <c r="C18" s="6">
        <v>231.77940000000001</v>
      </c>
      <c r="D18" s="7">
        <f t="shared" ref="D18:D27" si="0">C18*E18</f>
        <v>228523902.33946383</v>
      </c>
      <c r="E18" s="8">
        <v>985954.32700000005</v>
      </c>
      <c r="G18" s="6">
        <v>244.8793</v>
      </c>
      <c r="H18" s="7">
        <v>2444282.3134988276</v>
      </c>
      <c r="I18" s="8">
        <v>9981.5799599999991</v>
      </c>
      <c r="J18" s="2">
        <v>99</v>
      </c>
      <c r="L18" s="17">
        <f>G18/C18</f>
        <v>1.0565188278164495</v>
      </c>
      <c r="M18" s="17">
        <f>H18/D18</f>
        <v>1.0695959103078577E-2</v>
      </c>
      <c r="N18" s="17">
        <f>I18/E18</f>
        <v>1.0123775195927507E-2</v>
      </c>
      <c r="AF18" s="46" t="s">
        <v>52</v>
      </c>
      <c r="AG18" s="47" t="s">
        <v>52</v>
      </c>
      <c r="AH18" s="3">
        <v>0</v>
      </c>
    </row>
    <row r="19" spans="1:35">
      <c r="A19" s="2">
        <v>1850</v>
      </c>
      <c r="B19" s="2" t="s">
        <v>15</v>
      </c>
      <c r="C19" s="6">
        <v>219.4716</v>
      </c>
      <c r="D19" s="7">
        <f t="shared" si="0"/>
        <v>101310783.25706039</v>
      </c>
      <c r="E19" s="8">
        <v>461612.26899999997</v>
      </c>
      <c r="G19" s="6">
        <v>190.08680000000001</v>
      </c>
      <c r="H19" s="7">
        <v>690767.82582713198</v>
      </c>
      <c r="I19" s="8">
        <v>3633.9599899999998</v>
      </c>
      <c r="J19" s="2">
        <v>37</v>
      </c>
      <c r="L19" s="17">
        <f t="shared" ref="L19:L27" si="1">G19/C19</f>
        <v>0.86611115059989541</v>
      </c>
      <c r="M19" s="17">
        <f t="shared" ref="M19:M27" si="2">H19/D19</f>
        <v>6.818305057166677E-3</v>
      </c>
      <c r="N19" s="17">
        <f>I19/E19</f>
        <v>7.8723210669255413E-3</v>
      </c>
      <c r="P19" s="6">
        <v>88.505842106013176</v>
      </c>
      <c r="Q19" s="3">
        <v>18605432.609999772</v>
      </c>
      <c r="R19" s="3">
        <v>210217</v>
      </c>
      <c r="T19" s="17">
        <f>P19/C19</f>
        <v>0.40326785837444651</v>
      </c>
      <c r="U19" s="17">
        <f t="shared" ref="U19" si="3">Q19/D19</f>
        <v>0.18364711052318461</v>
      </c>
      <c r="V19" s="17">
        <f t="shared" ref="V19" si="4">R19/E19</f>
        <v>0.45539734126954068</v>
      </c>
      <c r="X19" s="6">
        <f>Y19/Z19</f>
        <v>90.23200287120163</v>
      </c>
      <c r="Y19" s="3">
        <f>H19+Q19</f>
        <v>19296200.435826905</v>
      </c>
      <c r="Z19" s="3">
        <f>I19+R19</f>
        <v>213850.95999</v>
      </c>
      <c r="AB19" s="17">
        <f>X19/C19</f>
        <v>0.41113293415276342</v>
      </c>
      <c r="AC19" s="17">
        <f t="shared" ref="AC19" si="5">Y19/D19</f>
        <v>0.19046541558035129</v>
      </c>
      <c r="AD19" s="17">
        <f t="shared" ref="AD19" si="6">Z19/E19</f>
        <v>0.46326966233646621</v>
      </c>
      <c r="AF19" s="46" t="s">
        <v>52</v>
      </c>
      <c r="AG19" s="47" t="s">
        <v>52</v>
      </c>
      <c r="AH19" s="3">
        <v>0</v>
      </c>
    </row>
    <row r="20" spans="1:35">
      <c r="A20" s="2">
        <v>1850</v>
      </c>
      <c r="B20" s="2" t="s">
        <v>16</v>
      </c>
      <c r="C20" s="6">
        <v>351.5591</v>
      </c>
      <c r="D20" s="7">
        <f t="shared" si="0"/>
        <v>475512710.984887</v>
      </c>
      <c r="E20" s="8">
        <v>1352582.57</v>
      </c>
      <c r="G20" s="6">
        <v>233.37090000000001</v>
      </c>
      <c r="H20" s="7">
        <v>7746392.2783949096</v>
      </c>
      <c r="I20" s="8">
        <v>33193.479899999998</v>
      </c>
      <c r="J20" s="2">
        <v>319</v>
      </c>
      <c r="L20" s="17">
        <f t="shared" si="1"/>
        <v>0.66381697984776955</v>
      </c>
      <c r="M20" s="17">
        <f t="shared" si="2"/>
        <v>1.6290610323224586E-2</v>
      </c>
      <c r="N20" s="17">
        <f>I20/E20</f>
        <v>2.4540815944419567E-2</v>
      </c>
      <c r="AF20" s="46" t="s">
        <v>52</v>
      </c>
      <c r="AG20" s="47" t="s">
        <v>52</v>
      </c>
      <c r="AH20" s="3">
        <v>0</v>
      </c>
    </row>
    <row r="21" spans="1:35">
      <c r="A21" s="2">
        <v>1850</v>
      </c>
      <c r="B21" s="2" t="s">
        <v>17</v>
      </c>
      <c r="C21" s="6">
        <v>419.10109999999997</v>
      </c>
      <c r="D21" s="7">
        <f t="shared" si="0"/>
        <v>7522386.802105559</v>
      </c>
      <c r="E21" s="8">
        <v>17948.8596</v>
      </c>
      <c r="G21" s="46" t="s">
        <v>52</v>
      </c>
      <c r="H21" s="46" t="s">
        <v>52</v>
      </c>
      <c r="I21" s="2">
        <v>0</v>
      </c>
      <c r="J21" s="2">
        <v>0</v>
      </c>
      <c r="L21" s="17"/>
      <c r="M21" s="17"/>
      <c r="N21" s="17"/>
      <c r="AF21" s="46" t="s">
        <v>52</v>
      </c>
      <c r="AG21" s="47" t="s">
        <v>52</v>
      </c>
      <c r="AH21" s="3">
        <v>0</v>
      </c>
    </row>
    <row r="22" spans="1:35">
      <c r="A22" s="2">
        <v>1850</v>
      </c>
      <c r="B22" s="2" t="s">
        <v>18</v>
      </c>
      <c r="C22" s="6">
        <v>360.42959999999999</v>
      </c>
      <c r="D22" s="7">
        <f t="shared" si="0"/>
        <v>236731429.992192</v>
      </c>
      <c r="E22" s="8">
        <v>656803.52</v>
      </c>
      <c r="G22" s="6">
        <v>292.51029999999997</v>
      </c>
      <c r="H22" s="7">
        <v>1950923.7747021029</v>
      </c>
      <c r="I22" s="8">
        <v>6669.5900099999999</v>
      </c>
      <c r="J22" s="2">
        <v>63</v>
      </c>
      <c r="L22" s="17">
        <f t="shared" si="1"/>
        <v>0.8115601493329071</v>
      </c>
      <c r="M22" s="17">
        <f t="shared" si="2"/>
        <v>8.2410847379515654E-3</v>
      </c>
      <c r="N22" s="17">
        <f t="shared" ref="N22:N27" si="7">I22/E22</f>
        <v>1.0154619771221689E-2</v>
      </c>
      <c r="AF22" s="46" t="s">
        <v>52</v>
      </c>
      <c r="AG22" s="47" t="s">
        <v>52</v>
      </c>
      <c r="AH22" s="3">
        <v>0</v>
      </c>
    </row>
    <row r="23" spans="1:35">
      <c r="A23" s="2">
        <v>1850</v>
      </c>
      <c r="B23" s="2" t="s">
        <v>19</v>
      </c>
      <c r="C23" s="6">
        <v>1141.684</v>
      </c>
      <c r="D23" s="7">
        <f t="shared" si="0"/>
        <v>91896747.742846385</v>
      </c>
      <c r="E23" s="8">
        <v>80492.279599999994</v>
      </c>
      <c r="G23" s="6">
        <v>1058.463</v>
      </c>
      <c r="H23" s="7">
        <v>998585.72374535096</v>
      </c>
      <c r="I23" s="8">
        <v>943.42997700000001</v>
      </c>
      <c r="J23" s="2">
        <v>9</v>
      </c>
      <c r="L23" s="17">
        <f t="shared" si="1"/>
        <v>0.92710680013033375</v>
      </c>
      <c r="M23" s="17">
        <f t="shared" si="2"/>
        <v>1.0866388074360172E-2</v>
      </c>
      <c r="N23" s="17">
        <f t="shared" si="7"/>
        <v>1.1720751129031263E-2</v>
      </c>
      <c r="AF23" s="6">
        <v>1234.5329999999999</v>
      </c>
      <c r="AG23" s="3">
        <v>373211.65888467</v>
      </c>
      <c r="AH23" s="3">
        <v>302.30999000000003</v>
      </c>
      <c r="AI23" s="2">
        <v>3</v>
      </c>
    </row>
    <row r="24" spans="1:35">
      <c r="A24" s="2">
        <v>1850</v>
      </c>
      <c r="B24" s="2" t="s">
        <v>20</v>
      </c>
      <c r="C24" s="6">
        <v>291.61430000000001</v>
      </c>
      <c r="D24" s="7">
        <f t="shared" si="0"/>
        <v>173421393.7944487</v>
      </c>
      <c r="E24" s="8">
        <v>594694.40899999999</v>
      </c>
      <c r="G24" s="6">
        <v>191.10429999999999</v>
      </c>
      <c r="H24" s="7">
        <v>7007372.3213865701</v>
      </c>
      <c r="I24" s="8">
        <v>36667.789900000003</v>
      </c>
      <c r="J24" s="2">
        <v>369</v>
      </c>
      <c r="L24" s="17">
        <f t="shared" si="1"/>
        <v>0.65533240310917529</v>
      </c>
      <c r="M24" s="17">
        <f t="shared" si="2"/>
        <v>4.0406619783555676E-2</v>
      </c>
      <c r="N24" s="17">
        <f t="shared" si="7"/>
        <v>6.1658205197621094E-2</v>
      </c>
      <c r="P24" s="6">
        <v>74.572470056304965</v>
      </c>
      <c r="Q24" s="3">
        <v>23123580.659999155</v>
      </c>
      <c r="R24" s="3">
        <v>310082</v>
      </c>
      <c r="T24" s="17">
        <f>P24/C24</f>
        <v>0.2557229534227401</v>
      </c>
      <c r="U24" s="17">
        <f t="shared" ref="U24" si="8">Q24/D24</f>
        <v>0.13333753208907348</v>
      </c>
      <c r="V24" s="17">
        <f t="shared" ref="V24" si="9">R24/E24</f>
        <v>0.52141401584960922</v>
      </c>
      <c r="X24" s="6">
        <f>Y24/Z24</f>
        <v>86.895374875570255</v>
      </c>
      <c r="Y24" s="3">
        <f t="shared" ref="Y24:Z27" si="10">H24+Q24</f>
        <v>30130952.981385723</v>
      </c>
      <c r="Z24" s="3">
        <f t="shared" si="10"/>
        <v>346749.78989999997</v>
      </c>
      <c r="AB24" s="17">
        <f>X24/C24</f>
        <v>0.29798049984369851</v>
      </c>
      <c r="AC24" s="17">
        <f t="shared" ref="AC24" si="11">Y24/D24</f>
        <v>0.17374415187262915</v>
      </c>
      <c r="AD24" s="17">
        <f t="shared" ref="AD24" si="12">Z24/E24</f>
        <v>0.58307222104723033</v>
      </c>
      <c r="AF24" s="46" t="s">
        <v>52</v>
      </c>
      <c r="AG24" s="47" t="s">
        <v>52</v>
      </c>
      <c r="AH24" s="3">
        <v>0</v>
      </c>
    </row>
    <row r="25" spans="1:35">
      <c r="A25" s="2">
        <v>1850</v>
      </c>
      <c r="B25" s="2" t="s">
        <v>21</v>
      </c>
      <c r="C25" s="6">
        <v>268.54239999999999</v>
      </c>
      <c r="D25" s="7">
        <f t="shared" si="0"/>
        <v>49093154.559008002</v>
      </c>
      <c r="E25" s="8">
        <v>182813.42</v>
      </c>
      <c r="G25" s="6">
        <v>332.58550000000002</v>
      </c>
      <c r="H25" s="7">
        <v>558507.49764329009</v>
      </c>
      <c r="I25" s="8">
        <v>1679.28998</v>
      </c>
      <c r="J25" s="49">
        <v>17</v>
      </c>
      <c r="L25" s="48">
        <f t="shared" si="1"/>
        <v>1.2384841276461371</v>
      </c>
      <c r="M25" s="17">
        <f t="shared" si="2"/>
        <v>1.1376484209666879E-2</v>
      </c>
      <c r="N25" s="17">
        <f t="shared" si="7"/>
        <v>9.1858134922479968E-3</v>
      </c>
      <c r="P25" s="6">
        <v>83.364584770969131</v>
      </c>
      <c r="Q25" s="3">
        <v>1401358.6699999911</v>
      </c>
      <c r="R25" s="3">
        <v>16810</v>
      </c>
      <c r="T25" s="17">
        <f>P25/C25</f>
        <v>0.31043360292813771</v>
      </c>
      <c r="U25" s="17">
        <f>Q25/D25</f>
        <v>2.8544889457360379E-2</v>
      </c>
      <c r="V25" s="17">
        <f>R25/E25</f>
        <v>9.1951674007302087E-2</v>
      </c>
      <c r="X25" s="6">
        <f>Y25/Z25</f>
        <v>106.00007732926913</v>
      </c>
      <c r="Y25" s="3">
        <f t="shared" si="10"/>
        <v>1959866.1676432812</v>
      </c>
      <c r="Z25" s="3">
        <f t="shared" si="10"/>
        <v>18489.289980000001</v>
      </c>
      <c r="AB25" s="17">
        <f>X25/C25</f>
        <v>0.39472380275617236</v>
      </c>
      <c r="AC25" s="17">
        <f>Y25/D25</f>
        <v>3.9921373667027256E-2</v>
      </c>
      <c r="AD25" s="17">
        <f>Z25/E25</f>
        <v>0.10113748749955009</v>
      </c>
      <c r="AF25" s="46" t="s">
        <v>52</v>
      </c>
      <c r="AG25" s="47" t="s">
        <v>52</v>
      </c>
      <c r="AH25" s="3">
        <v>0</v>
      </c>
    </row>
    <row r="26" spans="1:35" ht="16" thickBot="1">
      <c r="A26" s="2">
        <v>1850</v>
      </c>
      <c r="B26" s="2" t="s">
        <v>22</v>
      </c>
      <c r="C26" s="6">
        <v>364.91300000000001</v>
      </c>
      <c r="D26" s="7">
        <f t="shared" si="0"/>
        <v>52457981.465705998</v>
      </c>
      <c r="E26" s="8">
        <v>143754.76199999999</v>
      </c>
      <c r="G26" s="6">
        <v>282.9692</v>
      </c>
      <c r="H26" s="7">
        <v>698240.65794907592</v>
      </c>
      <c r="I26" s="8">
        <v>2467.5500299999999</v>
      </c>
      <c r="J26" s="2">
        <v>25</v>
      </c>
      <c r="L26" s="20">
        <f t="shared" si="1"/>
        <v>0.7754429137904103</v>
      </c>
      <c r="M26" s="17">
        <f t="shared" si="2"/>
        <v>1.3310475135333703E-2</v>
      </c>
      <c r="N26" s="17">
        <f t="shared" si="7"/>
        <v>1.7164996801984203E-2</v>
      </c>
      <c r="P26" s="6">
        <v>105.41500120804668</v>
      </c>
      <c r="Q26" s="3">
        <v>8726042.9699996877</v>
      </c>
      <c r="R26" s="3">
        <v>82778</v>
      </c>
      <c r="T26" s="17">
        <f>P26/C26</f>
        <v>0.28887707812011815</v>
      </c>
      <c r="U26" s="17">
        <f t="shared" ref="U26" si="13">Q26/D26</f>
        <v>0.16634347579127251</v>
      </c>
      <c r="V26" s="17">
        <f t="shared" ref="V26" si="14">R26/E26</f>
        <v>0.57582788109655814</v>
      </c>
      <c r="X26" s="6">
        <f>Y26/Z26</f>
        <v>110.55455240340554</v>
      </c>
      <c r="Y26" s="3">
        <f t="shared" si="10"/>
        <v>9424283.6279487628</v>
      </c>
      <c r="Z26" s="3">
        <f t="shared" si="10"/>
        <v>85245.550029999999</v>
      </c>
      <c r="AB26" s="17">
        <f>X26/C26</f>
        <v>0.30296139738350109</v>
      </c>
      <c r="AC26" s="17">
        <f t="shared" ref="AC26" si="15">Y26/D26</f>
        <v>0.17965395092660619</v>
      </c>
      <c r="AD26" s="17">
        <f t="shared" ref="AD26" si="16">Z26/E26</f>
        <v>0.59299287789854227</v>
      </c>
      <c r="AF26" s="46" t="s">
        <v>52</v>
      </c>
      <c r="AG26" s="47" t="s">
        <v>52</v>
      </c>
      <c r="AH26" s="3">
        <v>0</v>
      </c>
    </row>
    <row r="27" spans="1:35" ht="16" thickBot="1">
      <c r="A27" s="2">
        <v>1850</v>
      </c>
      <c r="B27" s="2" t="s">
        <v>24</v>
      </c>
      <c r="C27" s="6">
        <v>316.4126</v>
      </c>
      <c r="D27" s="7">
        <f t="shared" si="0"/>
        <v>1416470493.994766</v>
      </c>
      <c r="E27" s="8">
        <v>4476656.41</v>
      </c>
      <c r="G27" s="6">
        <v>232.0017</v>
      </c>
      <c r="H27" s="7">
        <v>22095069.27273849</v>
      </c>
      <c r="I27" s="8">
        <v>95236.669699999999</v>
      </c>
      <c r="L27" s="20">
        <f t="shared" si="1"/>
        <v>0.73322522554411551</v>
      </c>
      <c r="M27" s="17">
        <f t="shared" si="2"/>
        <v>1.5598679511089154E-2</v>
      </c>
      <c r="N27" s="17">
        <f t="shared" si="7"/>
        <v>2.1274062822257113E-2</v>
      </c>
      <c r="P27" s="6">
        <f>Q27/R27</f>
        <v>83.654625617247348</v>
      </c>
      <c r="Q27" s="3">
        <f>Q19+SUM(Q24:Q26)</f>
        <v>51856414.909998611</v>
      </c>
      <c r="R27" s="3">
        <f>R19+SUM(R24:R26)</f>
        <v>619887</v>
      </c>
      <c r="T27" s="17">
        <f>P27/C27</f>
        <v>0.26438462190585127</v>
      </c>
      <c r="U27" s="17">
        <f t="shared" ref="U27" si="17">Q27/D27</f>
        <v>3.6609597679477128E-2</v>
      </c>
      <c r="V27" s="17">
        <f t="shared" ref="V27" si="18">R27/E27</f>
        <v>0.13847097995175375</v>
      </c>
      <c r="X27" s="6">
        <f>Y27/Z27</f>
        <v>103.41076280381033</v>
      </c>
      <c r="Y27" s="3">
        <f t="shared" si="10"/>
        <v>73951484.182737097</v>
      </c>
      <c r="Z27" s="3">
        <f t="shared" si="10"/>
        <v>715123.66969999997</v>
      </c>
      <c r="AB27" s="18">
        <f>X27/C27</f>
        <v>0.32682251845789428</v>
      </c>
      <c r="AC27" s="17">
        <f t="shared" ref="AC27" si="19">Y27/D27</f>
        <v>5.2208277190566282E-2</v>
      </c>
      <c r="AD27" s="17">
        <f t="shared" ref="AD27" si="20">Z27/E27</f>
        <v>0.15974504277401086</v>
      </c>
      <c r="AF27" s="6">
        <v>1234.5329999999999</v>
      </c>
      <c r="AG27" s="3">
        <v>373211.65888467</v>
      </c>
      <c r="AH27" s="3">
        <v>302.30999000000003</v>
      </c>
      <c r="AI27" s="2">
        <v>3</v>
      </c>
    </row>
    <row r="28" spans="1:35">
      <c r="C28" s="6"/>
      <c r="D28" s="7"/>
      <c r="E28" s="8"/>
      <c r="G28" s="6"/>
      <c r="H28" s="7"/>
      <c r="I28" s="8"/>
      <c r="L28" s="22"/>
      <c r="AF28" s="6">
        <v>314.71510000000001</v>
      </c>
      <c r="AG28" s="3">
        <v>1438938929.383389</v>
      </c>
      <c r="AH28" s="3">
        <v>4572195.3899999997</v>
      </c>
    </row>
    <row r="29" spans="1:35">
      <c r="A29" s="2">
        <v>1850</v>
      </c>
      <c r="B29" s="2" t="s">
        <v>38</v>
      </c>
      <c r="C29" s="6">
        <v>314.71510000000001</v>
      </c>
      <c r="D29" s="7">
        <f t="shared" ref="D29" si="21">C29*E29</f>
        <v>1438938929.383389</v>
      </c>
      <c r="E29" s="8">
        <v>4572195.3899999997</v>
      </c>
      <c r="L29" s="22"/>
    </row>
    <row r="30" spans="1:35">
      <c r="C30" s="6"/>
      <c r="D30" s="3"/>
      <c r="E30" s="2"/>
      <c r="L30" s="22"/>
    </row>
    <row r="31" spans="1:35">
      <c r="B31" s="2" t="s">
        <v>34</v>
      </c>
      <c r="C31" s="6">
        <f>D31/E31</f>
        <v>272.6445060323037</v>
      </c>
      <c r="D31" s="3">
        <f>D19+D24+D26</f>
        <v>327190158.51721507</v>
      </c>
      <c r="E31" s="3">
        <f>E19+E24+E26</f>
        <v>1200061.4399999999</v>
      </c>
      <c r="G31" s="6">
        <f>H31/I31</f>
        <v>196.3179388221975</v>
      </c>
      <c r="H31" s="3">
        <f>H19+H24+H26</f>
        <v>8396380.8051627781</v>
      </c>
      <c r="I31" s="3">
        <f>I19+I24+I26</f>
        <v>42769.299920000005</v>
      </c>
      <c r="L31" s="20">
        <f t="shared" ref="L31:N32" si="22">G31/C31</f>
        <v>0.72005096188858175</v>
      </c>
      <c r="M31" s="17">
        <f t="shared" si="22"/>
        <v>2.5662082390295989E-2</v>
      </c>
      <c r="N31" s="17">
        <f t="shared" si="22"/>
        <v>3.5639258536629595E-2</v>
      </c>
      <c r="P31" s="6">
        <f>Q31/R31</f>
        <v>83.662710134856098</v>
      </c>
      <c r="Q31" s="3">
        <f>Q19+Q24+Q26</f>
        <v>50455056.239998609</v>
      </c>
      <c r="R31" s="3">
        <f>R19+R24+R26</f>
        <v>603077</v>
      </c>
      <c r="T31" s="17">
        <f>P31/C31</f>
        <v>0.30685639462305359</v>
      </c>
      <c r="U31" s="17">
        <f t="shared" ref="U31" si="23">Q31/D31</f>
        <v>0.15420713284487106</v>
      </c>
      <c r="V31" s="17">
        <f t="shared" ref="V31" si="24">R31/E31</f>
        <v>0.50253843669870768</v>
      </c>
      <c r="X31" s="6">
        <f>Y31/Z31</f>
        <v>91.122976244427235</v>
      </c>
      <c r="Y31" s="3">
        <f>H31+Q31</f>
        <v>58851437.045161389</v>
      </c>
      <c r="Z31" s="3">
        <f>I31+R31</f>
        <v>645846.29992000002</v>
      </c>
      <c r="AB31" s="19">
        <f>X31/C31</f>
        <v>0.334219007639313</v>
      </c>
      <c r="AC31" s="17">
        <f t="shared" ref="AC31" si="25">Y31/D31</f>
        <v>0.17986921523516708</v>
      </c>
      <c r="AD31" s="17">
        <f t="shared" ref="AD31" si="26">Z31/E31</f>
        <v>0.53817769523533732</v>
      </c>
    </row>
    <row r="32" spans="1:35">
      <c r="B32" s="2" t="s">
        <v>35</v>
      </c>
      <c r="C32" s="6">
        <f>D32/E32</f>
        <v>332.44277682552797</v>
      </c>
      <c r="D32" s="3">
        <f>D18+SUM(D20:D23)+D25</f>
        <v>1089280332.4205027</v>
      </c>
      <c r="E32" s="3">
        <f>E18+SUM(E20:E23)+E25</f>
        <v>3276594.9761999999</v>
      </c>
      <c r="G32" s="6">
        <f>H32/I32</f>
        <v>261.08973316468894</v>
      </c>
      <c r="H32" s="3">
        <f>H18+SUM(H20:H23)+H25</f>
        <v>13698691.587984482</v>
      </c>
      <c r="I32" s="3">
        <f>I18+SUM(I20:I23)+I25</f>
        <v>52467.369827000002</v>
      </c>
      <c r="L32" s="20">
        <f t="shared" si="22"/>
        <v>0.7853674417528812</v>
      </c>
      <c r="M32" s="17">
        <f t="shared" si="22"/>
        <v>1.2575910149359309E-2</v>
      </c>
      <c r="N32" s="17">
        <f t="shared" si="22"/>
        <v>1.6012772469012494E-2</v>
      </c>
      <c r="P32" s="6">
        <f>Q32/R32</f>
        <v>83.364584770969131</v>
      </c>
      <c r="Q32" s="3">
        <f>Q18+SUM(Q20:Q23)+Q25</f>
        <v>1401358.6699999911</v>
      </c>
      <c r="R32" s="3">
        <f>R18+SUM(R20:R23)+R25</f>
        <v>16810</v>
      </c>
      <c r="T32" s="17">
        <f>P32/C32</f>
        <v>0.25076371208005033</v>
      </c>
      <c r="U32" s="17">
        <f t="shared" ref="U32" si="27">Q32/D32</f>
        <v>1.2864995614912237E-3</v>
      </c>
      <c r="V32" s="17">
        <f t="shared" ref="V32" si="28">R32/E32</f>
        <v>5.1303258785726511E-3</v>
      </c>
      <c r="X32" s="6">
        <f>Y32/Z32</f>
        <v>106.00007732926913</v>
      </c>
      <c r="Y32" s="3">
        <f>Y18+SUM(Y20:Y23)+Y25</f>
        <v>1959866.1676432812</v>
      </c>
      <c r="Z32" s="3">
        <f>Z18+SUM(Z20:Z23)+Z25</f>
        <v>18489.289980000001</v>
      </c>
      <c r="AB32" s="19">
        <f>X32/C32</f>
        <v>0.31885209942431658</v>
      </c>
      <c r="AC32" s="17">
        <f t="shared" ref="AC32" si="29">Y32/D32</f>
        <v>1.7992302893124303E-3</v>
      </c>
      <c r="AD32" s="17">
        <f t="shared" ref="AD32" si="30">Z32/E32</f>
        <v>5.6428365770867352E-3</v>
      </c>
    </row>
    <row r="33" spans="2:14">
      <c r="B33" s="1" t="s">
        <v>36</v>
      </c>
      <c r="C33" s="1"/>
      <c r="D33" s="4">
        <f>D32-(D27-D31)</f>
        <v>-3.0570483207702637</v>
      </c>
      <c r="E33" s="4">
        <f>E32-(E27-E31)</f>
        <v>6.199999712407589E-3</v>
      </c>
      <c r="H33" s="4">
        <f>H32-(H27-H31)</f>
        <v>3.1204087696969509</v>
      </c>
      <c r="I33" s="4">
        <f>I32-(I27-I31)</f>
        <v>4.7000008635222912E-5</v>
      </c>
      <c r="L33" s="22"/>
    </row>
    <row r="34" spans="2:14">
      <c r="B34" s="2" t="s">
        <v>37</v>
      </c>
      <c r="C34" s="17">
        <f>C31/C32</f>
        <v>0.8201246200497011</v>
      </c>
      <c r="D34" s="17">
        <f t="shared" ref="D34:E34" si="31">D31/D32</f>
        <v>0.30037277712539062</v>
      </c>
      <c r="E34" s="17">
        <f t="shared" si="31"/>
        <v>0.36625260330215115</v>
      </c>
      <c r="G34" s="17">
        <f>G31/G32</f>
        <v>0.75191749764578075</v>
      </c>
      <c r="H34" s="17">
        <f t="shared" ref="H34" si="32">H31/H32</f>
        <v>0.61293304920650127</v>
      </c>
      <c r="I34" s="17">
        <f>I31/I32</f>
        <v>0.81515997582921884</v>
      </c>
      <c r="L34" s="17">
        <f>L31/L32</f>
        <v>0.91683322176111859</v>
      </c>
      <c r="M34" s="17">
        <f t="shared" ref="M34:N34" si="33">M31/M32</f>
        <v>2.040574565619282</v>
      </c>
      <c r="N34" s="17">
        <f t="shared" si="33"/>
        <v>2.2256769466747732</v>
      </c>
    </row>
    <row r="35" spans="2:14">
      <c r="B35" s="2" t="s">
        <v>39</v>
      </c>
      <c r="C35" s="17">
        <f>C31/C27</f>
        <v>0.86167398527208994</v>
      </c>
      <c r="D35" s="17">
        <f t="shared" ref="D35:E35" si="34">D31/D27</f>
        <v>0.23098974521838792</v>
      </c>
      <c r="E35" s="17">
        <f t="shared" si="34"/>
        <v>0.26807092840971458</v>
      </c>
      <c r="G35" s="17">
        <f>G31/G27</f>
        <v>0.84619181162119717</v>
      </c>
      <c r="H35" s="17">
        <f t="shared" ref="H35" si="35">H31/H27</f>
        <v>0.38001151757068558</v>
      </c>
      <c r="I35" s="17">
        <f>I31/I27</f>
        <v>0.44908437112222965</v>
      </c>
      <c r="L35" s="17">
        <f>L31/L27</f>
        <v>0.98203244624357089</v>
      </c>
      <c r="M35" s="17">
        <f t="shared" ref="M35:N35" si="36">M31/M27</f>
        <v>1.6451445375265725</v>
      </c>
      <c r="N35" s="17">
        <f t="shared" si="36"/>
        <v>1.675244584656556</v>
      </c>
    </row>
    <row r="36" spans="2:14">
      <c r="D36" s="3"/>
      <c r="E36" s="2"/>
    </row>
    <row r="37" spans="2:14">
      <c r="D37" s="3"/>
      <c r="E37" s="2"/>
    </row>
    <row r="38" spans="2:14">
      <c r="D38" s="3"/>
      <c r="E38" s="2"/>
    </row>
    <row r="39" spans="2:14">
      <c r="D39" s="3"/>
      <c r="E39" s="2"/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I38"/>
  <sheetViews>
    <sheetView topLeftCell="A9" workbookViewId="0">
      <pane xSplit="7760" topLeftCell="AB1" activePane="topRight"/>
      <selection activeCell="A2" sqref="A2"/>
      <selection pane="topRight" activeCell="AC21" sqref="AC21"/>
    </sheetView>
  </sheetViews>
  <sheetFormatPr baseColWidth="10" defaultRowHeight="15"/>
  <cols>
    <col min="1" max="1" width="5.83203125" style="2" customWidth="1"/>
    <col min="2" max="2" width="17.83203125" style="2" customWidth="1"/>
    <col min="3" max="3" width="10.83203125" style="2"/>
    <col min="4" max="4" width="18" style="3" customWidth="1"/>
    <col min="5" max="5" width="20.5" style="2" customWidth="1"/>
    <col min="6" max="6" width="2.83203125" style="2" customWidth="1"/>
    <col min="7" max="7" width="10.83203125" style="2"/>
    <col min="8" max="9" width="17.1640625" style="2" customWidth="1"/>
    <col min="10" max="10" width="9.83203125" style="2" customWidth="1"/>
    <col min="11" max="11" width="4.83203125" style="2" customWidth="1"/>
    <col min="12" max="16" width="10.83203125" style="2"/>
    <col min="17" max="17" width="17.1640625" style="2" customWidth="1"/>
    <col min="18" max="18" width="20.1640625" style="2" customWidth="1"/>
    <col min="19" max="19" width="4.83203125" style="2" customWidth="1"/>
    <col min="20" max="20" width="10.83203125" style="2"/>
    <col min="21" max="21" width="17.6640625" style="2" customWidth="1"/>
    <col min="22" max="22" width="19.5" style="2" customWidth="1"/>
    <col min="23" max="23" width="4.83203125" style="2" customWidth="1"/>
    <col min="24" max="24" width="10.83203125" style="2"/>
    <col min="25" max="25" width="17.33203125" style="2" customWidth="1"/>
    <col min="26" max="26" width="20.1640625" style="2" customWidth="1"/>
    <col min="27" max="27" width="2.83203125" style="2" customWidth="1"/>
    <col min="28" max="28" width="10.83203125" style="2"/>
    <col min="29" max="29" width="17.33203125" style="2" customWidth="1"/>
    <col min="30" max="30" width="20.5" style="2" customWidth="1"/>
    <col min="31" max="31" width="4.83203125" style="2" customWidth="1"/>
    <col min="32" max="32" width="15" style="6" customWidth="1"/>
    <col min="33" max="33" width="17.6640625" style="3" customWidth="1"/>
    <col min="34" max="34" width="10.83203125" style="3"/>
    <col min="35" max="16384" width="10.83203125" style="2"/>
  </cols>
  <sheetData>
    <row r="1" spans="1:35">
      <c r="A1" s="1" t="s">
        <v>0</v>
      </c>
    </row>
    <row r="2" spans="1:35">
      <c r="B2" s="2" t="s">
        <v>54</v>
      </c>
    </row>
    <row r="4" spans="1:35">
      <c r="B4" s="21" t="s">
        <v>56</v>
      </c>
    </row>
    <row r="6" spans="1:35">
      <c r="B6" s="2" t="s">
        <v>3</v>
      </c>
    </row>
    <row r="7" spans="1:35">
      <c r="B7" s="2" t="s">
        <v>7</v>
      </c>
    </row>
    <row r="8" spans="1:35">
      <c r="B8" s="2" t="s">
        <v>4</v>
      </c>
    </row>
    <row r="9" spans="1:35">
      <c r="B9" s="2" t="s">
        <v>5</v>
      </c>
    </row>
    <row r="10" spans="1:35">
      <c r="B10" s="2" t="s">
        <v>6</v>
      </c>
    </row>
    <row r="11" spans="1:35">
      <c r="P11" s="2">
        <v>270221</v>
      </c>
    </row>
    <row r="12" spans="1:35">
      <c r="B12" s="1" t="s">
        <v>12</v>
      </c>
      <c r="P12" s="2">
        <v>33047452.299997412</v>
      </c>
    </row>
    <row r="13" spans="1:35">
      <c r="B13" s="1" t="s">
        <v>13</v>
      </c>
    </row>
    <row r="14" spans="1:35">
      <c r="B14" s="1" t="s">
        <v>26</v>
      </c>
    </row>
    <row r="15" spans="1:35" ht="16" thickBot="1"/>
    <row r="16" spans="1:35" ht="16" thickBot="1">
      <c r="C16" s="10" t="s">
        <v>23</v>
      </c>
      <c r="D16" s="11"/>
      <c r="E16" s="12"/>
      <c r="G16" s="13" t="s">
        <v>46</v>
      </c>
      <c r="H16" s="14"/>
      <c r="I16" s="14"/>
      <c r="J16" s="15"/>
      <c r="L16" s="16" t="s">
        <v>48</v>
      </c>
      <c r="M16" s="16"/>
      <c r="N16" s="16"/>
      <c r="P16" s="13" t="s">
        <v>47</v>
      </c>
      <c r="Q16" s="14"/>
      <c r="R16" s="15"/>
      <c r="T16" s="16" t="s">
        <v>40</v>
      </c>
      <c r="U16" s="16"/>
      <c r="V16" s="16"/>
      <c r="X16" s="13" t="s">
        <v>50</v>
      </c>
      <c r="Y16" s="14"/>
      <c r="Z16" s="15"/>
      <c r="AB16" s="16" t="s">
        <v>51</v>
      </c>
      <c r="AC16" s="16"/>
      <c r="AD16" s="16"/>
      <c r="AF16" s="43" t="s">
        <v>49</v>
      </c>
      <c r="AG16" s="44"/>
      <c r="AH16" s="45"/>
      <c r="AI16" s="38"/>
    </row>
    <row r="17" spans="1:35">
      <c r="A17" s="2" t="s">
        <v>8</v>
      </c>
      <c r="B17" s="2" t="s">
        <v>9</v>
      </c>
      <c r="C17" s="2" t="s">
        <v>10</v>
      </c>
      <c r="D17" s="3" t="s">
        <v>29</v>
      </c>
      <c r="E17" s="2" t="s">
        <v>11</v>
      </c>
      <c r="G17" s="2" t="s">
        <v>10</v>
      </c>
      <c r="H17" s="2" t="s">
        <v>29</v>
      </c>
      <c r="I17" s="2" t="s">
        <v>11</v>
      </c>
      <c r="J17" s="27" t="s">
        <v>45</v>
      </c>
      <c r="L17" s="2" t="s">
        <v>10</v>
      </c>
      <c r="M17" s="2" t="s">
        <v>29</v>
      </c>
      <c r="N17" s="2" t="s">
        <v>11</v>
      </c>
      <c r="P17" s="2" t="s">
        <v>10</v>
      </c>
      <c r="Q17" s="2" t="s">
        <v>29</v>
      </c>
      <c r="R17" s="2" t="s">
        <v>11</v>
      </c>
      <c r="T17" s="2" t="s">
        <v>10</v>
      </c>
      <c r="U17" s="2" t="s">
        <v>29</v>
      </c>
      <c r="V17" s="2" t="s">
        <v>11</v>
      </c>
      <c r="X17" s="2" t="s">
        <v>10</v>
      </c>
      <c r="Y17" s="2" t="s">
        <v>29</v>
      </c>
      <c r="Z17" s="2" t="s">
        <v>11</v>
      </c>
      <c r="AB17" s="2" t="s">
        <v>10</v>
      </c>
      <c r="AC17" s="2" t="s">
        <v>29</v>
      </c>
      <c r="AD17" s="2" t="s">
        <v>11</v>
      </c>
      <c r="AF17" s="6" t="s">
        <v>10</v>
      </c>
      <c r="AG17" s="3" t="s">
        <v>29</v>
      </c>
      <c r="AH17" s="3" t="s">
        <v>11</v>
      </c>
      <c r="AI17" s="27" t="s">
        <v>45</v>
      </c>
    </row>
    <row r="18" spans="1:35">
      <c r="A18" s="2">
        <v>1860</v>
      </c>
      <c r="B18" s="2" t="s">
        <v>14</v>
      </c>
      <c r="C18" s="6">
        <v>309.31439999999998</v>
      </c>
      <c r="D18" s="9">
        <f t="shared" ref="D18:D27" si="0">C18*E18</f>
        <v>445693531.61232001</v>
      </c>
      <c r="E18" s="8">
        <v>1440907.8</v>
      </c>
      <c r="F18" s="28"/>
      <c r="G18" s="33">
        <v>265.84780000000001</v>
      </c>
      <c r="H18" s="34">
        <v>3838685.3817980001</v>
      </c>
      <c r="I18" s="30">
        <v>14439.41</v>
      </c>
      <c r="J18" s="28"/>
      <c r="K18" s="28"/>
      <c r="L18" s="37">
        <f t="shared" ref="L18:L27" si="1">G18/C18</f>
        <v>0.85947437300041651</v>
      </c>
      <c r="M18" s="37">
        <f t="shared" ref="M18:M27" si="2">H18/D18</f>
        <v>8.6128361969072149E-3</v>
      </c>
      <c r="N18" s="37">
        <f t="shared" ref="N18:N27" si="3">I18/E18</f>
        <v>1.0021050618228314E-2</v>
      </c>
      <c r="O18" s="28"/>
      <c r="P18" s="33"/>
      <c r="Q18" s="35"/>
      <c r="R18" s="35"/>
      <c r="S18" s="28"/>
      <c r="T18" s="37"/>
      <c r="U18" s="37"/>
      <c r="V18" s="37"/>
      <c r="W18" s="28"/>
      <c r="X18" s="33"/>
      <c r="Y18" s="28"/>
      <c r="Z18" s="28"/>
      <c r="AA18" s="28"/>
      <c r="AB18" s="28"/>
      <c r="AC18" s="28"/>
      <c r="AD18" s="28"/>
      <c r="AE18" s="28"/>
      <c r="AF18" s="33">
        <v>210.72919999999999</v>
      </c>
      <c r="AG18" s="35">
        <v>251362.00645129196</v>
      </c>
      <c r="AH18" s="35">
        <v>1192.8200099999999</v>
      </c>
      <c r="AI18" s="28">
        <v>13</v>
      </c>
    </row>
    <row r="19" spans="1:35">
      <c r="A19" s="2">
        <v>1860</v>
      </c>
      <c r="B19" s="2" t="s">
        <v>15</v>
      </c>
      <c r="C19" s="6">
        <v>305.85410000000002</v>
      </c>
      <c r="D19" s="9">
        <f t="shared" si="0"/>
        <v>158496806.39390412</v>
      </c>
      <c r="E19" s="8">
        <v>518210.50099999999</v>
      </c>
      <c r="F19" s="28"/>
      <c r="G19" s="33">
        <v>332.15339999999998</v>
      </c>
      <c r="H19" s="34">
        <v>1086683.0479712039</v>
      </c>
      <c r="I19" s="30">
        <v>3271.63006</v>
      </c>
      <c r="J19" s="49">
        <v>33</v>
      </c>
      <c r="K19" s="28"/>
      <c r="L19" s="48">
        <f t="shared" si="1"/>
        <v>1.085986422938257</v>
      </c>
      <c r="M19" s="37">
        <f t="shared" si="2"/>
        <v>6.8561826114686836E-3</v>
      </c>
      <c r="N19" s="37">
        <f t="shared" si="3"/>
        <v>6.3133225854873215E-3</v>
      </c>
      <c r="O19" s="28"/>
      <c r="P19" s="33">
        <v>122.29786841140182</v>
      </c>
      <c r="Q19" s="35">
        <v>33047452.299997412</v>
      </c>
      <c r="R19" s="35">
        <v>270221</v>
      </c>
      <c r="S19" s="28"/>
      <c r="T19" s="37">
        <f>P19/C19</f>
        <v>0.39985688735708241</v>
      </c>
      <c r="U19" s="37">
        <f>Q19/D19</f>
        <v>0.20850547750385737</v>
      </c>
      <c r="V19" s="37">
        <f>R19/E19</f>
        <v>0.52145025907145792</v>
      </c>
      <c r="W19" s="28"/>
      <c r="X19" s="33">
        <f>Y19/Z19</f>
        <v>124.80824562065941</v>
      </c>
      <c r="Y19" s="35">
        <f>H19+Q19</f>
        <v>34134135.347968616</v>
      </c>
      <c r="Z19" s="35">
        <f>I19+R19</f>
        <v>273492.63006</v>
      </c>
      <c r="AA19" s="28"/>
      <c r="AB19" s="37">
        <f>X19/C19</f>
        <v>0.40806464788492097</v>
      </c>
      <c r="AC19" s="37">
        <f>Y19/D19</f>
        <v>0.21536166011532604</v>
      </c>
      <c r="AD19" s="37">
        <f>Z19/E19</f>
        <v>0.52776358165694526</v>
      </c>
      <c r="AE19" s="28"/>
      <c r="AF19" s="46" t="s">
        <v>52</v>
      </c>
      <c r="AG19" s="46" t="s">
        <v>52</v>
      </c>
      <c r="AH19" s="35">
        <v>0</v>
      </c>
      <c r="AI19" s="35">
        <v>0</v>
      </c>
    </row>
    <row r="20" spans="1:35">
      <c r="A20" s="2">
        <v>1860</v>
      </c>
      <c r="B20" s="2" t="s">
        <v>16</v>
      </c>
      <c r="C20" s="6">
        <v>489.21550000000002</v>
      </c>
      <c r="D20" s="9">
        <f t="shared" si="0"/>
        <v>787620458.6533401</v>
      </c>
      <c r="E20" s="8">
        <v>1609966.28</v>
      </c>
      <c r="F20" s="28"/>
      <c r="G20" s="33">
        <v>321.18049999999999</v>
      </c>
      <c r="H20" s="34">
        <v>7644433.0752889002</v>
      </c>
      <c r="I20" s="30">
        <v>23801.049800000001</v>
      </c>
      <c r="J20" s="28"/>
      <c r="K20" s="28"/>
      <c r="L20" s="37">
        <f t="shared" si="1"/>
        <v>0.65652151250318103</v>
      </c>
      <c r="M20" s="37">
        <f t="shared" si="2"/>
        <v>9.7057319820757579E-3</v>
      </c>
      <c r="N20" s="37">
        <f t="shared" si="3"/>
        <v>1.47835703739087E-2</v>
      </c>
      <c r="O20" s="28"/>
      <c r="P20" s="33"/>
      <c r="Q20" s="35"/>
      <c r="R20" s="35"/>
      <c r="S20" s="28"/>
      <c r="T20" s="37"/>
      <c r="U20" s="37"/>
      <c r="V20" s="37"/>
      <c r="W20" s="28"/>
      <c r="X20" s="33"/>
      <c r="Y20" s="28"/>
      <c r="Z20" s="28"/>
      <c r="AA20" s="28"/>
      <c r="AB20" s="28"/>
      <c r="AC20" s="28"/>
      <c r="AD20" s="28"/>
      <c r="AE20" s="28"/>
      <c r="AF20" s="46" t="s">
        <v>52</v>
      </c>
      <c r="AG20" s="46" t="s">
        <v>52</v>
      </c>
      <c r="AH20" s="35">
        <v>0</v>
      </c>
      <c r="AI20" s="35">
        <v>0</v>
      </c>
    </row>
    <row r="21" spans="1:35">
      <c r="A21" s="2">
        <v>1860</v>
      </c>
      <c r="B21" s="2" t="s">
        <v>17</v>
      </c>
      <c r="C21" s="6">
        <v>612.11959999999999</v>
      </c>
      <c r="D21" s="9">
        <f t="shared" si="0"/>
        <v>30974273.510036316</v>
      </c>
      <c r="E21" s="8">
        <v>50601.669199999997</v>
      </c>
      <c r="F21" s="28"/>
      <c r="G21" s="33">
        <v>560</v>
      </c>
      <c r="H21" s="34">
        <v>51570.397927999999</v>
      </c>
      <c r="I21" s="30">
        <v>92.089996299999996</v>
      </c>
      <c r="J21" s="28">
        <v>1</v>
      </c>
      <c r="K21" s="28"/>
      <c r="L21" s="37">
        <f t="shared" si="1"/>
        <v>0.91485389456570254</v>
      </c>
      <c r="M21" s="37">
        <f t="shared" si="2"/>
        <v>1.6649429376056264E-3</v>
      </c>
      <c r="N21" s="37">
        <f t="shared" si="3"/>
        <v>1.8199003660535373E-3</v>
      </c>
      <c r="O21" s="28"/>
      <c r="P21" s="33"/>
      <c r="Q21" s="35"/>
      <c r="R21" s="35"/>
      <c r="S21" s="28"/>
      <c r="T21" s="37"/>
      <c r="U21" s="37"/>
      <c r="V21" s="37"/>
      <c r="W21" s="28"/>
      <c r="X21" s="33"/>
      <c r="Y21" s="28"/>
      <c r="Z21" s="28"/>
      <c r="AA21" s="28"/>
      <c r="AB21" s="28"/>
      <c r="AC21" s="28"/>
      <c r="AD21" s="28"/>
      <c r="AE21" s="28"/>
      <c r="AF21" s="33">
        <v>283.43669999999997</v>
      </c>
      <c r="AG21" s="35">
        <v>464337.33940799994</v>
      </c>
      <c r="AH21" s="35">
        <v>1638.24</v>
      </c>
      <c r="AI21" s="28">
        <v>20</v>
      </c>
    </row>
    <row r="22" spans="1:35">
      <c r="A22" s="2">
        <v>1860</v>
      </c>
      <c r="B22" s="2" t="s">
        <v>18</v>
      </c>
      <c r="C22" s="6">
        <v>428.04930000000002</v>
      </c>
      <c r="D22" s="9">
        <f t="shared" si="0"/>
        <v>297755502.41583931</v>
      </c>
      <c r="E22" s="8">
        <v>695610.30099999998</v>
      </c>
      <c r="F22" s="28"/>
      <c r="G22" s="33">
        <v>365.49849999999998</v>
      </c>
      <c r="H22" s="34">
        <v>2012314.1301499847</v>
      </c>
      <c r="I22" s="30">
        <v>5505.6700099999998</v>
      </c>
      <c r="J22" s="28"/>
      <c r="K22" s="28"/>
      <c r="L22" s="37">
        <f t="shared" si="1"/>
        <v>0.85387010328015944</v>
      </c>
      <c r="M22" s="37">
        <f t="shared" si="2"/>
        <v>6.7582768876580743E-3</v>
      </c>
      <c r="N22" s="37">
        <f t="shared" si="3"/>
        <v>7.9148770541280413E-3</v>
      </c>
      <c r="O22" s="28"/>
      <c r="P22" s="33"/>
      <c r="Q22" s="35"/>
      <c r="R22" s="35"/>
      <c r="S22" s="28"/>
      <c r="T22" s="37"/>
      <c r="U22" s="37"/>
      <c r="V22" s="37"/>
      <c r="W22" s="28"/>
      <c r="X22" s="33"/>
      <c r="Y22" s="28"/>
      <c r="Z22" s="28"/>
      <c r="AA22" s="28"/>
      <c r="AB22" s="28"/>
      <c r="AC22" s="28"/>
      <c r="AD22" s="28"/>
      <c r="AE22" s="28"/>
      <c r="AF22" s="46" t="s">
        <v>52</v>
      </c>
      <c r="AG22" s="46" t="s">
        <v>52</v>
      </c>
      <c r="AH22" s="35">
        <v>0</v>
      </c>
      <c r="AI22" s="35">
        <v>0</v>
      </c>
    </row>
    <row r="23" spans="1:35">
      <c r="A23" s="2">
        <v>1860</v>
      </c>
      <c r="B23" s="2" t="s">
        <v>19</v>
      </c>
      <c r="C23" s="6">
        <v>861.9</v>
      </c>
      <c r="D23" s="9">
        <f t="shared" si="0"/>
        <v>162264536.46779999</v>
      </c>
      <c r="E23" s="8">
        <v>188263.76199999999</v>
      </c>
      <c r="F23" s="28"/>
      <c r="G23" s="33">
        <v>793.17970000000003</v>
      </c>
      <c r="H23" s="34">
        <v>2389041.4086695942</v>
      </c>
      <c r="I23" s="30">
        <v>3011.98002</v>
      </c>
      <c r="J23" s="28">
        <v>28</v>
      </c>
      <c r="K23" s="28"/>
      <c r="L23" s="37">
        <f t="shared" si="1"/>
        <v>0.92026882468963922</v>
      </c>
      <c r="M23" s="37">
        <f t="shared" si="2"/>
        <v>1.4723127188938657E-2</v>
      </c>
      <c r="N23" s="37">
        <f t="shared" si="3"/>
        <v>1.5998724279184435E-2</v>
      </c>
      <c r="O23" s="28"/>
      <c r="P23" s="33"/>
      <c r="Q23" s="35"/>
      <c r="R23" s="35"/>
      <c r="S23" s="28"/>
      <c r="T23" s="37"/>
      <c r="U23" s="37"/>
      <c r="V23" s="37"/>
      <c r="W23" s="28"/>
      <c r="X23" s="33"/>
      <c r="Y23" s="28"/>
      <c r="Z23" s="28"/>
      <c r="AA23" s="28"/>
      <c r="AB23" s="28"/>
      <c r="AC23" s="28"/>
      <c r="AD23" s="28"/>
      <c r="AE23" s="28"/>
      <c r="AF23" s="33">
        <v>802.2432</v>
      </c>
      <c r="AG23" s="35">
        <v>25770282.140993278</v>
      </c>
      <c r="AH23" s="35">
        <v>32122.7804</v>
      </c>
      <c r="AI23" s="28">
        <v>311</v>
      </c>
    </row>
    <row r="24" spans="1:35">
      <c r="A24" s="2">
        <v>1860</v>
      </c>
      <c r="B24" s="2" t="s">
        <v>20</v>
      </c>
      <c r="C24" s="6">
        <v>350.76530000000002</v>
      </c>
      <c r="D24" s="9">
        <f t="shared" si="0"/>
        <v>224062426.92455134</v>
      </c>
      <c r="E24" s="8">
        <v>638781.62100000004</v>
      </c>
      <c r="F24" s="28"/>
      <c r="G24" s="33">
        <v>238.21860000000001</v>
      </c>
      <c r="H24" s="34">
        <v>7666946.5555218607</v>
      </c>
      <c r="I24" s="30">
        <v>32184.500100000001</v>
      </c>
      <c r="J24" s="28"/>
      <c r="K24" s="28"/>
      <c r="L24" s="37">
        <f t="shared" si="1"/>
        <v>0.67913958421770904</v>
      </c>
      <c r="M24" s="37">
        <f t="shared" si="2"/>
        <v>3.4217903736727603E-2</v>
      </c>
      <c r="N24" s="37">
        <f t="shared" si="3"/>
        <v>5.0384198671238847E-2</v>
      </c>
      <c r="O24" s="28"/>
      <c r="P24" s="33">
        <v>98.083948427181909</v>
      </c>
      <c r="Q24" s="35">
        <v>34910431.259996295</v>
      </c>
      <c r="R24" s="35">
        <v>355924</v>
      </c>
      <c r="S24" s="28"/>
      <c r="T24" s="37">
        <f t="shared" ref="T24:V27" si="4">P24/C24</f>
        <v>0.27962842512409836</v>
      </c>
      <c r="U24" s="37">
        <f t="shared" si="4"/>
        <v>0.15580671752587819</v>
      </c>
      <c r="V24" s="37">
        <f t="shared" si="4"/>
        <v>0.55719198596041009</v>
      </c>
      <c r="W24" s="28"/>
      <c r="X24" s="33">
        <f>Y24/Z24</f>
        <v>109.70483203678268</v>
      </c>
      <c r="Y24" s="35">
        <f t="shared" ref="Y24:Z26" si="5">H24+Q24</f>
        <v>42577377.815518156</v>
      </c>
      <c r="Z24" s="35">
        <f t="shared" si="5"/>
        <v>388108.5001</v>
      </c>
      <c r="AA24" s="28"/>
      <c r="AB24" s="37">
        <f t="shared" ref="AB24:AD27" si="6">X24/C24</f>
        <v>0.31275850842937619</v>
      </c>
      <c r="AC24" s="37">
        <f t="shared" si="6"/>
        <v>0.1900246212626058</v>
      </c>
      <c r="AD24" s="37">
        <f t="shared" si="6"/>
        <v>0.60757618463164886</v>
      </c>
      <c r="AE24" s="28"/>
      <c r="AF24" s="46" t="s">
        <v>52</v>
      </c>
      <c r="AG24" s="46" t="s">
        <v>52</v>
      </c>
      <c r="AH24" s="35">
        <v>0</v>
      </c>
      <c r="AI24" s="35">
        <v>0</v>
      </c>
    </row>
    <row r="25" spans="1:35">
      <c r="A25" s="2">
        <v>1860</v>
      </c>
      <c r="B25" s="2" t="s">
        <v>21</v>
      </c>
      <c r="C25" s="6">
        <v>316.36320000000001</v>
      </c>
      <c r="D25" s="9">
        <f t="shared" si="0"/>
        <v>142431322.36818719</v>
      </c>
      <c r="E25" s="8">
        <v>450214.571</v>
      </c>
      <c r="F25" s="28"/>
      <c r="G25" s="39">
        <v>309.0881</v>
      </c>
      <c r="H25" s="34">
        <v>346234.31403976202</v>
      </c>
      <c r="I25" s="30">
        <v>1120.18002</v>
      </c>
      <c r="J25" s="28">
        <v>11</v>
      </c>
      <c r="K25" s="28"/>
      <c r="L25" s="37">
        <f t="shared" si="1"/>
        <v>0.97700396253420119</v>
      </c>
      <c r="M25" s="37">
        <f t="shared" si="2"/>
        <v>2.4308860458708719E-3</v>
      </c>
      <c r="N25" s="37">
        <f t="shared" si="3"/>
        <v>2.4881025452194883E-3</v>
      </c>
      <c r="O25" s="28"/>
      <c r="P25" s="33">
        <v>115.04663598361917</v>
      </c>
      <c r="Q25" s="35">
        <v>2724649.4800000526</v>
      </c>
      <c r="R25" s="35">
        <v>23683</v>
      </c>
      <c r="S25" s="28"/>
      <c r="T25" s="37">
        <f t="shared" si="4"/>
        <v>0.36365366130959342</v>
      </c>
      <c r="U25" s="37">
        <f t="shared" si="4"/>
        <v>1.9129566690090759E-2</v>
      </c>
      <c r="V25" s="37">
        <f t="shared" si="4"/>
        <v>5.2603806108265649E-2</v>
      </c>
      <c r="W25" s="28"/>
      <c r="X25" s="33">
        <f>Y25/Z25</f>
        <v>123.81008368941454</v>
      </c>
      <c r="Y25" s="35">
        <f t="shared" si="5"/>
        <v>3070883.7940398147</v>
      </c>
      <c r="Z25" s="35">
        <f t="shared" si="5"/>
        <v>24803.18002</v>
      </c>
      <c r="AA25" s="28"/>
      <c r="AB25" s="37">
        <f t="shared" si="6"/>
        <v>0.39135425261033691</v>
      </c>
      <c r="AC25" s="37">
        <f t="shared" si="6"/>
        <v>2.1560452735961633E-2</v>
      </c>
      <c r="AD25" s="37">
        <f t="shared" si="6"/>
        <v>5.5091908653485143E-2</v>
      </c>
      <c r="AE25" s="28"/>
      <c r="AF25" s="46" t="s">
        <v>52</v>
      </c>
      <c r="AG25" s="46" t="s">
        <v>52</v>
      </c>
      <c r="AH25" s="35">
        <v>0</v>
      </c>
      <c r="AI25" s="35">
        <v>0</v>
      </c>
    </row>
    <row r="26" spans="1:35" ht="16" thickBot="1">
      <c r="A26" s="2">
        <v>1860</v>
      </c>
      <c r="B26" s="2" t="s">
        <v>22</v>
      </c>
      <c r="C26" s="6">
        <v>414.41090000000003</v>
      </c>
      <c r="D26" s="9">
        <f t="shared" si="0"/>
        <v>103541446.4746279</v>
      </c>
      <c r="E26" s="8">
        <v>249852.13099999999</v>
      </c>
      <c r="F26" s="28"/>
      <c r="G26" s="39">
        <v>556.31280000000004</v>
      </c>
      <c r="H26" s="34">
        <v>1847297.8579342561</v>
      </c>
      <c r="I26" s="30">
        <v>3320.6100200000001</v>
      </c>
      <c r="J26" s="49">
        <v>33</v>
      </c>
      <c r="K26" s="28"/>
      <c r="L26" s="48">
        <f t="shared" si="1"/>
        <v>1.3424183582043812</v>
      </c>
      <c r="M26" s="37">
        <f t="shared" si="2"/>
        <v>1.7841144013638281E-2</v>
      </c>
      <c r="N26" s="37">
        <f t="shared" si="3"/>
        <v>1.3290300974058934E-2</v>
      </c>
      <c r="O26" s="28"/>
      <c r="P26" s="33">
        <v>138.92141326498881</v>
      </c>
      <c r="Q26" s="35">
        <v>19837561.050000608</v>
      </c>
      <c r="R26" s="35">
        <v>142797</v>
      </c>
      <c r="S26" s="28"/>
      <c r="T26" s="37">
        <f t="shared" si="4"/>
        <v>0.33522625313424143</v>
      </c>
      <c r="U26" s="37">
        <f t="shared" si="4"/>
        <v>0.19159053427809378</v>
      </c>
      <c r="V26" s="37">
        <f t="shared" si="4"/>
        <v>0.57152604393836448</v>
      </c>
      <c r="W26" s="28"/>
      <c r="X26" s="33">
        <f>Y26/Z26</f>
        <v>148.40688199708939</v>
      </c>
      <c r="Y26" s="35">
        <f t="shared" si="5"/>
        <v>21684858.907934863</v>
      </c>
      <c r="Z26" s="35">
        <f t="shared" si="5"/>
        <v>146117.61001999999</v>
      </c>
      <c r="AA26" s="28"/>
      <c r="AB26" s="37">
        <f t="shared" si="6"/>
        <v>0.35811529570551687</v>
      </c>
      <c r="AC26" s="37">
        <f t="shared" si="6"/>
        <v>0.20943167829173204</v>
      </c>
      <c r="AD26" s="37">
        <f t="shared" si="6"/>
        <v>0.5848163449124234</v>
      </c>
      <c r="AE26" s="28"/>
      <c r="AF26" s="33">
        <v>561.98590000000002</v>
      </c>
      <c r="AG26" s="35">
        <v>70259.475532042299</v>
      </c>
      <c r="AH26" s="35">
        <v>125.019997</v>
      </c>
      <c r="AI26" s="28">
        <v>1</v>
      </c>
    </row>
    <row r="27" spans="1:35" ht="16" thickBot="1">
      <c r="A27" s="2">
        <v>1860</v>
      </c>
      <c r="B27" s="2" t="s">
        <v>24</v>
      </c>
      <c r="C27" s="6">
        <v>402.71749999999997</v>
      </c>
      <c r="D27" s="9">
        <f t="shared" si="0"/>
        <v>2352840197.4520249</v>
      </c>
      <c r="E27" s="8">
        <v>5842408.6299999999</v>
      </c>
      <c r="F27" s="28"/>
      <c r="G27" s="39">
        <v>309.90309999999999</v>
      </c>
      <c r="H27" s="34">
        <v>26883201.435062308</v>
      </c>
      <c r="I27" s="30">
        <v>86747.1201</v>
      </c>
      <c r="J27" s="28"/>
      <c r="K27" s="28"/>
      <c r="L27" s="40">
        <f t="shared" si="1"/>
        <v>0.76952975721194139</v>
      </c>
      <c r="M27" s="37">
        <f t="shared" si="2"/>
        <v>1.1425850962668477E-2</v>
      </c>
      <c r="N27" s="37">
        <f t="shared" si="3"/>
        <v>1.4847835129943658E-2</v>
      </c>
      <c r="O27" s="28"/>
      <c r="P27" s="33">
        <f>Q27/R27</f>
        <v>114.20292583503469</v>
      </c>
      <c r="Q27" s="35">
        <f>Q19+Q24+Q25+Q26</f>
        <v>90520094.089994371</v>
      </c>
      <c r="R27" s="35">
        <f>R19+R24+R25+R26</f>
        <v>792625</v>
      </c>
      <c r="S27" s="28"/>
      <c r="T27" s="37">
        <f t="shared" si="4"/>
        <v>0.28358073794914473</v>
      </c>
      <c r="U27" s="37">
        <f t="shared" si="4"/>
        <v>3.8472691085447208E-2</v>
      </c>
      <c r="V27" s="37">
        <f t="shared" si="4"/>
        <v>0.13566750465381261</v>
      </c>
      <c r="W27" s="28"/>
      <c r="X27" s="33">
        <f>Y27/Z27</f>
        <v>121.87938047455326</v>
      </c>
      <c r="Y27" s="35">
        <f>Y19+Y24+Y25+Y26</f>
        <v>101467255.86546145</v>
      </c>
      <c r="Z27" s="35">
        <f>Z19+Z24+Z25+Z26</f>
        <v>832521.92019999993</v>
      </c>
      <c r="AA27" s="28"/>
      <c r="AB27" s="41">
        <f t="shared" si="6"/>
        <v>0.30264237455425519</v>
      </c>
      <c r="AC27" s="37">
        <f t="shared" si="6"/>
        <v>4.3125434517543512E-2</v>
      </c>
      <c r="AD27" s="37">
        <f t="shared" si="6"/>
        <v>0.14249635260449078</v>
      </c>
      <c r="AE27" s="28"/>
      <c r="AF27" s="33">
        <v>757.04399999999998</v>
      </c>
      <c r="AG27" s="35">
        <v>26556240.792657599</v>
      </c>
      <c r="AH27" s="35">
        <v>35078.860399999998</v>
      </c>
      <c r="AI27" s="28"/>
    </row>
    <row r="28" spans="1:35">
      <c r="C28" s="6"/>
      <c r="D28" s="9"/>
      <c r="E28" s="8"/>
      <c r="F28" s="28"/>
      <c r="G28" s="39"/>
      <c r="H28" s="34"/>
      <c r="I28" s="30"/>
      <c r="J28" s="28"/>
      <c r="K28" s="28"/>
      <c r="L28" s="42"/>
      <c r="M28" s="37"/>
      <c r="N28" s="37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33"/>
      <c r="AG28" s="35"/>
      <c r="AH28" s="35"/>
      <c r="AI28" s="28"/>
    </row>
    <row r="29" spans="1:35">
      <c r="A29" s="2">
        <v>1860</v>
      </c>
      <c r="B29" s="2" t="s">
        <v>38</v>
      </c>
      <c r="F29" s="28"/>
      <c r="G29" s="33">
        <v>403.45159999999998</v>
      </c>
      <c r="H29" s="34">
        <f>G29*I29</f>
        <v>2406279996.1798759</v>
      </c>
      <c r="I29" s="30">
        <v>5964234.6100000003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3"/>
      <c r="AG29" s="35"/>
      <c r="AH29" s="35"/>
      <c r="AI29" s="28"/>
    </row>
    <row r="30" spans="1:35">
      <c r="F30" s="28"/>
      <c r="G30" s="28"/>
      <c r="H30" s="3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33"/>
      <c r="AG30" s="35"/>
      <c r="AH30" s="35"/>
      <c r="AI30" s="28"/>
    </row>
    <row r="31" spans="1:35">
      <c r="B31" s="2" t="s">
        <v>34</v>
      </c>
      <c r="C31" s="6">
        <f>D31/E31</f>
        <v>345.52558234964999</v>
      </c>
      <c r="D31" s="3">
        <f>D19+D24+D26</f>
        <v>486100679.79308337</v>
      </c>
      <c r="E31" s="3">
        <f>E19+E24+E26</f>
        <v>1406844.253</v>
      </c>
      <c r="G31" s="33">
        <f>H31/I31</f>
        <v>273.38366794677063</v>
      </c>
      <c r="H31" s="35">
        <f>H19+H24+H26</f>
        <v>10600927.46142732</v>
      </c>
      <c r="I31" s="35">
        <f>I19+I24+I26</f>
        <v>38776.740180000001</v>
      </c>
      <c r="J31" s="28"/>
      <c r="K31" s="28"/>
      <c r="L31" s="40">
        <f t="shared" ref="L31:N32" si="7">G31/C31</f>
        <v>0.7912110764352136</v>
      </c>
      <c r="M31" s="37">
        <f t="shared" si="7"/>
        <v>2.1808090179877504E-2</v>
      </c>
      <c r="N31" s="37">
        <f t="shared" si="7"/>
        <v>2.7562923257006759E-2</v>
      </c>
      <c r="O31" s="28"/>
      <c r="P31" s="33">
        <f>Q31/R31</f>
        <v>114.17694001627473</v>
      </c>
      <c r="Q31" s="35">
        <f>Q19+Q24+Q26</f>
        <v>87795444.609994322</v>
      </c>
      <c r="R31" s="35">
        <f>R19+R24+R26</f>
        <v>768942</v>
      </c>
      <c r="S31" s="28"/>
      <c r="T31" s="37">
        <f t="shared" ref="T31:V32" si="8">P31/C31</f>
        <v>0.33044424450382637</v>
      </c>
      <c r="U31" s="37">
        <f t="shared" si="8"/>
        <v>0.18061164746234437</v>
      </c>
      <c r="V31" s="37">
        <f t="shared" si="8"/>
        <v>0.54657222955581852</v>
      </c>
      <c r="W31" s="28"/>
      <c r="X31" s="33">
        <f>Y31/Z31</f>
        <v>121.82009303076715</v>
      </c>
      <c r="Y31" s="35">
        <f>H31+Q31</f>
        <v>98396372.071421638</v>
      </c>
      <c r="Z31" s="35">
        <f>I31+R31</f>
        <v>807718.74017999996</v>
      </c>
      <c r="AA31" s="28"/>
      <c r="AB31" s="40">
        <f t="shared" ref="AB31:AD32" si="9">X31/C31</f>
        <v>0.3525646124445076</v>
      </c>
      <c r="AC31" s="37">
        <f t="shared" si="9"/>
        <v>0.20241973764222188</v>
      </c>
      <c r="AD31" s="37">
        <f t="shared" si="9"/>
        <v>0.57413515281282523</v>
      </c>
      <c r="AE31" s="28"/>
      <c r="AF31" s="33"/>
      <c r="AG31" s="35"/>
      <c r="AH31" s="35"/>
      <c r="AI31" s="28"/>
    </row>
    <row r="32" spans="1:35">
      <c r="B32" s="2" t="s">
        <v>35</v>
      </c>
      <c r="C32" s="6">
        <f>D32/E32</f>
        <v>420.85729430462686</v>
      </c>
      <c r="D32" s="3">
        <f>D18+SUM(D20:D23)+D25</f>
        <v>1866739625.0275228</v>
      </c>
      <c r="E32" s="3">
        <f>E18+SUM(E20:E23)+E25</f>
        <v>4435564.3831999991</v>
      </c>
      <c r="G32" s="33">
        <f>H32/I32</f>
        <v>339.42359347671726</v>
      </c>
      <c r="H32" s="35">
        <f>H18+SUM(H20:H23)+H25</f>
        <v>16282278.70787424</v>
      </c>
      <c r="I32" s="35">
        <f>I18+SUM(I20:I23)+I25</f>
        <v>47970.379846299998</v>
      </c>
      <c r="J32" s="28"/>
      <c r="K32" s="28"/>
      <c r="L32" s="40">
        <f t="shared" si="7"/>
        <v>0.80650519325687176</v>
      </c>
      <c r="M32" s="37">
        <f t="shared" si="7"/>
        <v>8.7223083977949947E-3</v>
      </c>
      <c r="N32" s="37">
        <f t="shared" si="7"/>
        <v>1.0814943872304292E-2</v>
      </c>
      <c r="O32" s="28"/>
      <c r="P32" s="33">
        <f>P26</f>
        <v>138.92141326498881</v>
      </c>
      <c r="Q32" s="35">
        <f t="shared" ref="Q32:R32" si="10">Q26</f>
        <v>19837561.050000608</v>
      </c>
      <c r="R32" s="35">
        <f t="shared" si="10"/>
        <v>142797</v>
      </c>
      <c r="S32" s="28"/>
      <c r="T32" s="37">
        <f t="shared" si="8"/>
        <v>0.33009149453979542</v>
      </c>
      <c r="U32" s="37">
        <f t="shared" si="8"/>
        <v>1.0626849499542887E-2</v>
      </c>
      <c r="V32" s="37">
        <f t="shared" si="8"/>
        <v>3.2193648353037847E-2</v>
      </c>
      <c r="W32" s="28"/>
      <c r="X32" s="33">
        <f>Y32/Z32</f>
        <v>189.33970675162786</v>
      </c>
      <c r="Y32" s="35">
        <f>H32+Q32</f>
        <v>36119839.757874846</v>
      </c>
      <c r="Z32" s="35">
        <f>I32+R32</f>
        <v>190767.3798463</v>
      </c>
      <c r="AA32" s="28"/>
      <c r="AB32" s="40">
        <f t="shared" si="9"/>
        <v>0.44989051945617253</v>
      </c>
      <c r="AC32" s="37">
        <f t="shared" si="9"/>
        <v>1.934915789733788E-2</v>
      </c>
      <c r="AD32" s="37">
        <f t="shared" si="9"/>
        <v>4.3008592225342146E-2</v>
      </c>
      <c r="AE32" s="28"/>
      <c r="AF32" s="33"/>
      <c r="AG32" s="35"/>
      <c r="AH32" s="35"/>
      <c r="AI32" s="28"/>
    </row>
    <row r="33" spans="2:35">
      <c r="B33" s="1" t="s">
        <v>36</v>
      </c>
      <c r="C33" s="1"/>
      <c r="D33" s="4">
        <f>D32-(D27-D31)</f>
        <v>107.36858129501343</v>
      </c>
      <c r="E33" s="4">
        <f>E32-(E27-E31)</f>
        <v>6.1999987810850143E-3</v>
      </c>
      <c r="G33" s="28"/>
      <c r="H33" s="36">
        <f>H32-(H27-H31)</f>
        <v>4.7342392522841692</v>
      </c>
      <c r="I33" s="36">
        <f>I32-(I27-I31)</f>
        <v>-7.3700000939425081E-5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33"/>
      <c r="AG33" s="35"/>
      <c r="AH33" s="35"/>
      <c r="AI33" s="28"/>
    </row>
    <row r="34" spans="2:35">
      <c r="B34" s="2" t="s">
        <v>37</v>
      </c>
      <c r="C34" s="17">
        <f>C31/C32</f>
        <v>0.82100414327035542</v>
      </c>
      <c r="D34" s="17">
        <f t="shared" ref="D34:E34" si="11">D31/D32</f>
        <v>0.26040090073403588</v>
      </c>
      <c r="E34" s="17">
        <f t="shared" si="11"/>
        <v>0.31717367429689852</v>
      </c>
      <c r="G34" s="37">
        <f>G31/G32</f>
        <v>0.80543507640850953</v>
      </c>
      <c r="H34" s="37">
        <f t="shared" ref="H34" si="12">H31/H32</f>
        <v>0.65107149015331778</v>
      </c>
      <c r="I34" s="37">
        <f>I31/I32</f>
        <v>0.8083475741539472</v>
      </c>
      <c r="J34" s="28"/>
      <c r="K34" s="28"/>
      <c r="L34" s="37">
        <f>L31/L32</f>
        <v>0.98103655506557041</v>
      </c>
      <c r="M34" s="37">
        <f t="shared" ref="M34:N34" si="13">M31/M32</f>
        <v>2.5002658912393656</v>
      </c>
      <c r="N34" s="37">
        <f t="shared" si="13"/>
        <v>2.5485960521341151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33"/>
      <c r="AG34" s="35"/>
      <c r="AH34" s="35"/>
      <c r="AI34" s="28"/>
    </row>
    <row r="35" spans="2:35">
      <c r="B35" s="2" t="s">
        <v>39</v>
      </c>
      <c r="C35" s="17">
        <f>C31/C27</f>
        <v>0.85798502014352496</v>
      </c>
      <c r="D35" s="17">
        <f t="shared" ref="D35:E35" si="14">D31/D27</f>
        <v>0.20660165544583065</v>
      </c>
      <c r="E35" s="17">
        <f t="shared" si="14"/>
        <v>0.2407986743303164</v>
      </c>
      <c r="G35" s="37">
        <f>G31/G27</f>
        <v>0.88215854551558415</v>
      </c>
      <c r="H35" s="37">
        <f t="shared" ref="H35" si="15">H31/H27</f>
        <v>0.39433277643789488</v>
      </c>
      <c r="I35" s="37">
        <f>I31/I27</f>
        <v>0.44700896277938801</v>
      </c>
      <c r="J35" s="28"/>
      <c r="K35" s="28"/>
      <c r="L35" s="37">
        <f>L31/L27</f>
        <v>1.0281747638997421</v>
      </c>
      <c r="M35" s="37">
        <f t="shared" ref="M35:N35" si="16">M31/M27</f>
        <v>1.9086622301595542</v>
      </c>
      <c r="N35" s="37">
        <f t="shared" si="16"/>
        <v>1.8563597329701322</v>
      </c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33"/>
      <c r="AG35" s="35"/>
      <c r="AH35" s="35"/>
      <c r="AI35" s="28"/>
    </row>
    <row r="36" spans="2:35">
      <c r="G36" s="28"/>
      <c r="H36" s="28"/>
      <c r="I36" s="28"/>
      <c r="AE36" s="28"/>
      <c r="AF36" s="33"/>
      <c r="AG36" s="35"/>
      <c r="AH36" s="35"/>
      <c r="AI36" s="28"/>
    </row>
    <row r="37" spans="2:35">
      <c r="G37" s="28"/>
      <c r="H37" s="28"/>
      <c r="I37" s="28"/>
      <c r="AE37" s="28"/>
      <c r="AF37" s="33"/>
      <c r="AG37" s="35"/>
      <c r="AH37" s="35"/>
      <c r="AI37" s="28"/>
    </row>
    <row r="38" spans="2:35">
      <c r="G38" s="28"/>
      <c r="H38" s="28"/>
      <c r="I38" s="28"/>
    </row>
  </sheetData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43"/>
  <sheetViews>
    <sheetView tabSelected="1" workbookViewId="0">
      <pane xSplit="7340" topLeftCell="P1" activePane="topRight"/>
      <selection activeCell="A14" sqref="A14"/>
      <selection pane="topRight" activeCell="R10" sqref="R10"/>
    </sheetView>
  </sheetViews>
  <sheetFormatPr baseColWidth="10" defaultColWidth="18.1640625" defaultRowHeight="15"/>
  <cols>
    <col min="1" max="1" width="9" style="2" customWidth="1"/>
    <col min="2" max="2" width="18.1640625" style="2"/>
    <col min="3" max="3" width="11" style="2" customWidth="1"/>
    <col min="4" max="4" width="18.1640625" style="2"/>
    <col min="5" max="5" width="18.1640625" style="3"/>
    <col min="6" max="6" width="2.83203125" style="2" customWidth="1"/>
    <col min="7" max="7" width="11" style="2" customWidth="1"/>
    <col min="8" max="8" width="17" style="2" customWidth="1"/>
    <col min="9" max="9" width="20.6640625" style="2" customWidth="1"/>
    <col min="10" max="10" width="10.83203125" style="2" customWidth="1"/>
    <col min="11" max="11" width="4.83203125" style="2" customWidth="1"/>
    <col min="12" max="12" width="11.5" style="6" customWidth="1"/>
    <col min="13" max="13" width="16.83203125" style="3" customWidth="1"/>
    <col min="14" max="14" width="19.6640625" style="3" customWidth="1"/>
    <col min="15" max="15" width="9.5" style="2" customWidth="1"/>
    <col min="16" max="16" width="4.83203125" style="2" customWidth="1"/>
    <col min="17" max="17" width="11.1640625" style="2" customWidth="1"/>
    <col min="18" max="16384" width="18.1640625" style="2"/>
  </cols>
  <sheetData>
    <row r="1" spans="1:19">
      <c r="A1" s="1" t="s">
        <v>0</v>
      </c>
    </row>
    <row r="2" spans="1:19">
      <c r="B2" s="2" t="s">
        <v>1</v>
      </c>
    </row>
    <row r="4" spans="1:19">
      <c r="B4" s="21" t="s">
        <v>57</v>
      </c>
    </row>
    <row r="6" spans="1:19">
      <c r="A6" s="2" t="s">
        <v>3</v>
      </c>
    </row>
    <row r="7" spans="1:19">
      <c r="A7" s="2" t="s">
        <v>7</v>
      </c>
    </row>
    <row r="8" spans="1:19">
      <c r="A8" s="2" t="s">
        <v>4</v>
      </c>
    </row>
    <row r="9" spans="1:19">
      <c r="A9" s="2" t="s">
        <v>5</v>
      </c>
    </row>
    <row r="10" spans="1:19">
      <c r="A10" s="2" t="s">
        <v>6</v>
      </c>
    </row>
    <row r="12" spans="1:19">
      <c r="A12" s="1" t="s">
        <v>12</v>
      </c>
    </row>
    <row r="13" spans="1:19">
      <c r="A13" s="1" t="s">
        <v>2</v>
      </c>
    </row>
    <row r="14" spans="1:19">
      <c r="A14" s="1" t="s">
        <v>26</v>
      </c>
    </row>
    <row r="15" spans="1:19" ht="16" thickBot="1">
      <c r="D15" s="3"/>
      <c r="E15" s="2"/>
    </row>
    <row r="16" spans="1:19" ht="16" thickBot="1">
      <c r="C16" s="10" t="s">
        <v>23</v>
      </c>
      <c r="D16" s="11"/>
      <c r="E16" s="12"/>
      <c r="G16" s="13" t="s">
        <v>44</v>
      </c>
      <c r="H16" s="14"/>
      <c r="I16" s="14"/>
      <c r="J16" s="15"/>
      <c r="L16" s="23" t="s">
        <v>43</v>
      </c>
      <c r="M16" s="24"/>
      <c r="N16" s="24"/>
      <c r="O16" s="15"/>
      <c r="Q16" s="16" t="s">
        <v>42</v>
      </c>
      <c r="R16" s="16"/>
      <c r="S16" s="16"/>
    </row>
    <row r="17" spans="1:19">
      <c r="A17" s="2" t="s">
        <v>8</v>
      </c>
      <c r="B17" s="2" t="s">
        <v>9</v>
      </c>
      <c r="C17" s="2" t="s">
        <v>10</v>
      </c>
      <c r="D17" s="3" t="s">
        <v>29</v>
      </c>
      <c r="E17" s="2" t="s">
        <v>11</v>
      </c>
      <c r="G17" s="2" t="s">
        <v>10</v>
      </c>
      <c r="H17" s="2" t="s">
        <v>29</v>
      </c>
      <c r="I17" s="2" t="s">
        <v>11</v>
      </c>
      <c r="J17" s="27" t="s">
        <v>45</v>
      </c>
      <c r="L17" s="6" t="s">
        <v>10</v>
      </c>
      <c r="M17" s="3" t="s">
        <v>29</v>
      </c>
      <c r="N17" s="3" t="s">
        <v>11</v>
      </c>
      <c r="O17" s="27" t="s">
        <v>45</v>
      </c>
      <c r="Q17" s="2" t="s">
        <v>10</v>
      </c>
      <c r="R17" s="2" t="s">
        <v>29</v>
      </c>
      <c r="S17" s="2" t="s">
        <v>11</v>
      </c>
    </row>
    <row r="18" spans="1:19">
      <c r="A18" s="2">
        <v>1870</v>
      </c>
      <c r="B18" s="2" t="s">
        <v>14</v>
      </c>
      <c r="C18" s="6">
        <v>526.47609999999997</v>
      </c>
      <c r="D18" s="9">
        <v>1038485310.6614079</v>
      </c>
      <c r="E18" s="8">
        <v>1972521.28</v>
      </c>
      <c r="F18" s="28"/>
      <c r="G18" s="29">
        <v>356.49250000000001</v>
      </c>
      <c r="H18" s="30">
        <v>11295860.569175001</v>
      </c>
      <c r="I18" s="30">
        <v>31686.11</v>
      </c>
      <c r="J18" s="28"/>
      <c r="K18" s="28"/>
      <c r="L18" s="33">
        <v>304.8082</v>
      </c>
      <c r="M18" s="35">
        <v>476826.71071808203</v>
      </c>
      <c r="N18" s="35">
        <v>1564.3500100000001</v>
      </c>
      <c r="O18" s="28">
        <v>15</v>
      </c>
      <c r="P18" s="28"/>
      <c r="Q18" s="17">
        <f t="shared" ref="Q18:Q27" si="0">G18/C18</f>
        <v>0.67712950312464326</v>
      </c>
      <c r="R18" s="17">
        <f t="shared" ref="R18:S18" si="1">H18/D18</f>
        <v>1.0877246363726324E-2</v>
      </c>
      <c r="S18" s="17">
        <f t="shared" si="1"/>
        <v>1.6063760792481792E-2</v>
      </c>
    </row>
    <row r="19" spans="1:19">
      <c r="A19" s="2">
        <v>1870</v>
      </c>
      <c r="B19" s="2" t="s">
        <v>15</v>
      </c>
      <c r="C19" s="6">
        <v>455.51589999999999</v>
      </c>
      <c r="D19" s="9">
        <v>251873918.32938999</v>
      </c>
      <c r="E19" s="8">
        <v>552942.1</v>
      </c>
      <c r="F19" s="28"/>
      <c r="G19" s="29">
        <v>262.54559999999998</v>
      </c>
      <c r="H19" s="30">
        <v>72066726.958142385</v>
      </c>
      <c r="I19" s="30">
        <v>274492.22899999999</v>
      </c>
      <c r="J19" s="28"/>
      <c r="K19" s="28"/>
      <c r="L19" s="33" t="s">
        <v>25</v>
      </c>
      <c r="M19" s="35" t="s">
        <v>25</v>
      </c>
      <c r="N19" s="35" t="s">
        <v>25</v>
      </c>
      <c r="O19" s="28"/>
      <c r="P19" s="28"/>
      <c r="Q19" s="17">
        <f t="shared" si="0"/>
        <v>0.57636978204273437</v>
      </c>
      <c r="R19" s="17">
        <f t="shared" ref="R19:R27" si="2">H19/D19</f>
        <v>0.28612222907453477</v>
      </c>
      <c r="S19" s="17">
        <f t="shared" ref="S19:S27" si="3">I19/E19</f>
        <v>0.49642128714742467</v>
      </c>
    </row>
    <row r="20" spans="1:19">
      <c r="A20" s="2">
        <v>1870</v>
      </c>
      <c r="B20" s="2" t="s">
        <v>16</v>
      </c>
      <c r="C20" s="6">
        <v>775.9221</v>
      </c>
      <c r="D20" s="9">
        <v>1505175845.4276931</v>
      </c>
      <c r="E20" s="8">
        <v>1939854.33</v>
      </c>
      <c r="F20" s="28"/>
      <c r="G20" s="29">
        <v>367.71789999999999</v>
      </c>
      <c r="H20" s="30">
        <v>15172419.340208791</v>
      </c>
      <c r="I20" s="30">
        <v>41261.030100000004</v>
      </c>
      <c r="J20" s="28"/>
      <c r="K20" s="28"/>
      <c r="L20" s="33" t="s">
        <v>25</v>
      </c>
      <c r="M20" s="35" t="s">
        <v>25</v>
      </c>
      <c r="N20" s="35" t="s">
        <v>25</v>
      </c>
      <c r="O20" s="28"/>
      <c r="P20" s="28"/>
      <c r="Q20" s="17">
        <f t="shared" si="0"/>
        <v>0.47391084749358214</v>
      </c>
      <c r="R20" s="17">
        <f t="shared" si="2"/>
        <v>1.0080163979709345E-2</v>
      </c>
      <c r="S20" s="17">
        <f t="shared" si="3"/>
        <v>2.1270169343076396E-2</v>
      </c>
    </row>
    <row r="21" spans="1:19">
      <c r="A21" s="2">
        <v>1870</v>
      </c>
      <c r="B21" s="2" t="s">
        <v>17</v>
      </c>
      <c r="C21" s="6">
        <v>619.12869999999998</v>
      </c>
      <c r="D21" s="9">
        <v>65854844.478167698</v>
      </c>
      <c r="E21" s="8">
        <v>106366.97100000001</v>
      </c>
      <c r="F21" s="28"/>
      <c r="G21" s="29">
        <v>463.3254</v>
      </c>
      <c r="H21" s="30">
        <v>339098.603018508</v>
      </c>
      <c r="I21" s="30">
        <v>731.88001999999994</v>
      </c>
      <c r="J21" s="28">
        <v>7</v>
      </c>
      <c r="K21" s="28"/>
      <c r="L21" s="33">
        <v>644.96439999999996</v>
      </c>
      <c r="M21" s="35">
        <v>5078340.0803498635</v>
      </c>
      <c r="N21" s="35">
        <v>7873.8300600000002</v>
      </c>
      <c r="O21" s="28">
        <v>76</v>
      </c>
      <c r="P21" s="28"/>
      <c r="Q21" s="17">
        <f t="shared" si="0"/>
        <v>0.74835070640401591</v>
      </c>
      <c r="R21" s="17">
        <f t="shared" si="2"/>
        <v>5.1491823525743278E-3</v>
      </c>
      <c r="S21" s="17">
        <f t="shared" si="3"/>
        <v>6.8807075459542781E-3</v>
      </c>
    </row>
    <row r="22" spans="1:19">
      <c r="A22" s="2">
        <v>1870</v>
      </c>
      <c r="B22" s="2" t="s">
        <v>18</v>
      </c>
      <c r="C22" s="6">
        <v>710.09180000000003</v>
      </c>
      <c r="D22" s="9">
        <v>576785871.57495928</v>
      </c>
      <c r="E22" s="8">
        <v>812269.44400000002</v>
      </c>
      <c r="F22" s="28"/>
      <c r="G22" s="29">
        <v>488.29939999999999</v>
      </c>
      <c r="H22" s="30">
        <v>4153469.7645760602</v>
      </c>
      <c r="I22" s="30">
        <v>8505.9899000000005</v>
      </c>
      <c r="J22" s="28"/>
      <c r="K22" s="28"/>
      <c r="L22" s="33" t="s">
        <v>25</v>
      </c>
      <c r="M22" s="35" t="s">
        <v>25</v>
      </c>
      <c r="N22" s="35" t="s">
        <v>25</v>
      </c>
      <c r="O22" s="28"/>
      <c r="P22" s="28"/>
      <c r="Q22" s="17">
        <f t="shared" si="0"/>
        <v>0.68765672269416434</v>
      </c>
      <c r="R22" s="17">
        <f t="shared" si="2"/>
        <v>7.2010601668079759E-3</v>
      </c>
      <c r="S22" s="17">
        <f t="shared" si="3"/>
        <v>1.0471882160324131E-2</v>
      </c>
    </row>
    <row r="23" spans="1:19">
      <c r="A23" s="2">
        <v>1870</v>
      </c>
      <c r="B23" s="2" t="s">
        <v>19</v>
      </c>
      <c r="C23" s="6">
        <v>806.15560000000005</v>
      </c>
      <c r="D23" s="9">
        <v>170427195.70514759</v>
      </c>
      <c r="E23" s="8">
        <v>211407.321</v>
      </c>
      <c r="F23" s="28"/>
      <c r="G23" s="29">
        <v>540.81349999999998</v>
      </c>
      <c r="H23" s="30">
        <v>894294.61173499993</v>
      </c>
      <c r="I23" s="30">
        <v>1653.61</v>
      </c>
      <c r="J23" s="28">
        <v>17</v>
      </c>
      <c r="K23" s="28"/>
      <c r="L23" s="33">
        <v>620.03520000000003</v>
      </c>
      <c r="M23" s="35">
        <v>26596552.76011008</v>
      </c>
      <c r="N23" s="35">
        <v>42895.2304</v>
      </c>
      <c r="O23" s="32">
        <v>429</v>
      </c>
      <c r="P23" s="31"/>
      <c r="Q23" s="17">
        <f t="shared" si="0"/>
        <v>0.67085498134603283</v>
      </c>
      <c r="R23" s="17">
        <f t="shared" si="2"/>
        <v>5.2473703391928113E-3</v>
      </c>
      <c r="S23" s="17">
        <f t="shared" si="3"/>
        <v>7.8219145494966089E-3</v>
      </c>
    </row>
    <row r="24" spans="1:19">
      <c r="A24" s="2">
        <v>1870</v>
      </c>
      <c r="B24" s="2" t="s">
        <v>20</v>
      </c>
      <c r="C24" s="6">
        <v>412.31529999999998</v>
      </c>
      <c r="D24" s="9">
        <v>295870253.24550188</v>
      </c>
      <c r="E24" s="8">
        <v>717582.52300000004</v>
      </c>
      <c r="F24" s="28"/>
      <c r="G24" s="29">
        <v>197.73589999999999</v>
      </c>
      <c r="H24" s="30">
        <v>79064964.778841898</v>
      </c>
      <c r="I24" s="30">
        <v>399851.34100000001</v>
      </c>
      <c r="J24" s="28"/>
      <c r="K24" s="28"/>
      <c r="L24" s="33">
        <v>151.02000000000001</v>
      </c>
      <c r="M24" s="35">
        <v>16115.344048980001</v>
      </c>
      <c r="N24" s="35">
        <v>106.709999</v>
      </c>
      <c r="O24" s="28">
        <v>1</v>
      </c>
      <c r="P24" s="28"/>
      <c r="Q24" s="17">
        <f t="shared" si="0"/>
        <v>0.47957449068710278</v>
      </c>
      <c r="R24" s="17">
        <f t="shared" si="2"/>
        <v>0.2672285027357475</v>
      </c>
      <c r="S24" s="17">
        <f t="shared" si="3"/>
        <v>0.55722001049905723</v>
      </c>
    </row>
    <row r="25" spans="1:19">
      <c r="A25" s="2">
        <v>1870</v>
      </c>
      <c r="B25" s="2" t="s">
        <v>21</v>
      </c>
      <c r="C25" s="6">
        <v>533.15089999999998</v>
      </c>
      <c r="D25" s="9">
        <v>465485003.75237787</v>
      </c>
      <c r="E25" s="8">
        <v>873083.03099999996</v>
      </c>
      <c r="F25" s="28"/>
      <c r="G25" s="29">
        <v>300.65339999999998</v>
      </c>
      <c r="H25" s="30">
        <v>8124779.3117159996</v>
      </c>
      <c r="I25" s="30">
        <v>27023.74</v>
      </c>
      <c r="J25" s="28"/>
      <c r="K25" s="28"/>
      <c r="L25" s="33">
        <v>338.71600000000001</v>
      </c>
      <c r="M25" s="35">
        <v>250582.09781614799</v>
      </c>
      <c r="N25" s="35">
        <v>739.80000299999995</v>
      </c>
      <c r="O25" s="28">
        <v>7</v>
      </c>
      <c r="P25" s="28"/>
      <c r="Q25" s="17">
        <f t="shared" si="0"/>
        <v>0.56391802020778725</v>
      </c>
      <c r="R25" s="17">
        <f t="shared" si="2"/>
        <v>1.7454438373353278E-2</v>
      </c>
      <c r="S25" s="17">
        <f t="shared" si="3"/>
        <v>3.0952084785164039E-2</v>
      </c>
    </row>
    <row r="26" spans="1:19" ht="16" thickBot="1">
      <c r="A26" s="2">
        <v>1870</v>
      </c>
      <c r="B26" s="2" t="s">
        <v>22</v>
      </c>
      <c r="C26" s="6">
        <v>511.66300000000001</v>
      </c>
      <c r="D26" s="9">
        <v>141433313.39744002</v>
      </c>
      <c r="E26" s="8">
        <v>276418.88</v>
      </c>
      <c r="F26" s="28"/>
      <c r="G26" s="29">
        <v>278.65539999999999</v>
      </c>
      <c r="H26" s="30">
        <v>40742793.996893995</v>
      </c>
      <c r="I26" s="30">
        <v>146212.10999999999</v>
      </c>
      <c r="J26" s="28"/>
      <c r="K26" s="28"/>
      <c r="L26" s="33">
        <v>391.88600000000002</v>
      </c>
      <c r="M26" s="35">
        <v>255658.59063943001</v>
      </c>
      <c r="N26" s="35">
        <v>652.38000499999998</v>
      </c>
      <c r="O26" s="28">
        <v>6</v>
      </c>
      <c r="P26" s="28"/>
      <c r="Q26" s="17">
        <f t="shared" si="0"/>
        <v>0.54460729034540312</v>
      </c>
      <c r="R26" s="17">
        <f t="shared" si="2"/>
        <v>0.28807070285063019</v>
      </c>
      <c r="S26" s="17">
        <f t="shared" si="3"/>
        <v>0.52895124240428149</v>
      </c>
    </row>
    <row r="27" spans="1:19" ht="16" thickBot="1">
      <c r="A27" s="2">
        <v>1870</v>
      </c>
      <c r="B27" s="2" t="s">
        <v>24</v>
      </c>
      <c r="C27" s="6">
        <v>604.54600000000005</v>
      </c>
      <c r="D27" s="9">
        <v>4511391556.5720854</v>
      </c>
      <c r="E27" s="8">
        <v>7462445.8799999999</v>
      </c>
      <c r="F27" s="28"/>
      <c r="G27" s="29">
        <v>248.9263</v>
      </c>
      <c r="H27" s="30">
        <v>231854407.93430763</v>
      </c>
      <c r="I27" s="30">
        <v>931418.04099999997</v>
      </c>
      <c r="J27" s="28"/>
      <c r="K27" s="28"/>
      <c r="L27" s="33">
        <v>606.96040000000005</v>
      </c>
      <c r="M27" s="35">
        <v>32674075.583682586</v>
      </c>
      <c r="N27" s="35">
        <v>53832.300499999998</v>
      </c>
      <c r="O27" s="28"/>
      <c r="P27" s="28"/>
      <c r="Q27" s="18">
        <f t="shared" si="0"/>
        <v>0.4117574179632319</v>
      </c>
      <c r="R27" s="17">
        <f t="shared" si="2"/>
        <v>5.1393102333701847E-2</v>
      </c>
      <c r="S27" s="17">
        <f t="shared" si="3"/>
        <v>0.12481404300650016</v>
      </c>
    </row>
    <row r="28" spans="1:19">
      <c r="C28" s="6"/>
      <c r="D28" s="9"/>
      <c r="E28" s="8"/>
      <c r="F28" s="28"/>
      <c r="G28" s="33"/>
      <c r="H28" s="34"/>
      <c r="I28" s="30"/>
      <c r="J28" s="30"/>
      <c r="K28" s="28"/>
      <c r="L28" s="33"/>
      <c r="M28" s="35"/>
      <c r="N28" s="35"/>
      <c r="O28" s="28"/>
      <c r="P28" s="28"/>
      <c r="Q28" s="17"/>
      <c r="R28" s="17"/>
      <c r="S28" s="17"/>
    </row>
    <row r="29" spans="1:19">
      <c r="A29" s="2">
        <v>1870</v>
      </c>
      <c r="B29" s="2" t="s">
        <v>32</v>
      </c>
      <c r="E29" s="2"/>
      <c r="F29" s="28"/>
      <c r="G29" s="33">
        <v>495.45389999999998</v>
      </c>
      <c r="H29" s="34">
        <v>4185444043.168797</v>
      </c>
      <c r="I29" s="30">
        <v>8447696.2300000004</v>
      </c>
      <c r="J29" s="30"/>
      <c r="K29" s="28"/>
      <c r="L29" s="33"/>
      <c r="M29" s="35"/>
      <c r="N29" s="35"/>
      <c r="O29" s="28"/>
      <c r="P29" s="28"/>
      <c r="Q29" s="17"/>
    </row>
    <row r="30" spans="1:19">
      <c r="E30" s="2"/>
      <c r="F30" s="28"/>
      <c r="G30" s="28"/>
      <c r="H30" s="28"/>
      <c r="I30" s="28"/>
      <c r="J30" s="30"/>
      <c r="K30" s="28"/>
      <c r="L30" s="33"/>
      <c r="M30" s="35"/>
      <c r="N30" s="35"/>
      <c r="O30" s="28"/>
      <c r="P30" s="28"/>
    </row>
    <row r="31" spans="1:19">
      <c r="B31" s="2" t="s">
        <v>34</v>
      </c>
      <c r="C31" s="6">
        <f>D31/E31</f>
        <v>445.50914990483125</v>
      </c>
      <c r="D31" s="3">
        <f>D19+D24+D26</f>
        <v>689177484.97233176</v>
      </c>
      <c r="E31" s="3">
        <f>E19+E24+E26</f>
        <v>1546943.503</v>
      </c>
      <c r="F31" s="28"/>
      <c r="G31" s="33">
        <f>H31/I31</f>
        <v>233.834815126596</v>
      </c>
      <c r="H31" s="35">
        <f>H19+H24+H26</f>
        <v>191874485.73387828</v>
      </c>
      <c r="I31" s="35">
        <f>I19+I24+I26</f>
        <v>820555.68</v>
      </c>
      <c r="J31" s="30"/>
      <c r="K31" s="28"/>
      <c r="L31" s="33"/>
      <c r="M31" s="35"/>
      <c r="N31" s="35"/>
      <c r="O31" s="28"/>
      <c r="P31" s="28"/>
      <c r="Q31" s="19">
        <f>G31/C31</f>
        <v>0.5248709598367336</v>
      </c>
      <c r="R31" s="17">
        <f t="shared" ref="R31:R32" si="4">H31/D31</f>
        <v>0.27841084469203375</v>
      </c>
      <c r="S31" s="17">
        <f t="shared" ref="S31:S32" si="5">I31/E31</f>
        <v>0.5304367473076359</v>
      </c>
    </row>
    <row r="32" spans="1:19">
      <c r="B32" s="2" t="s">
        <v>35</v>
      </c>
      <c r="C32" s="6">
        <f>D32/E32</f>
        <v>646.13515945169127</v>
      </c>
      <c r="D32" s="3">
        <f>D18+SUM(D20:D23)+D25</f>
        <v>3822214071.5997539</v>
      </c>
      <c r="E32" s="3">
        <f>E18+SUM(E20:E23)+E25</f>
        <v>5915502.3770000003</v>
      </c>
      <c r="F32" s="28"/>
      <c r="G32" s="33">
        <f>H32/I32</f>
        <v>360.62665627194679</v>
      </c>
      <c r="H32" s="35">
        <f>H18+SUM(H20:H23)+H25</f>
        <v>39979922.200429358</v>
      </c>
      <c r="I32" s="35">
        <f>I18+SUM(I20:I23)+I25</f>
        <v>110862.36002000001</v>
      </c>
      <c r="J32" s="30"/>
      <c r="K32" s="28"/>
      <c r="L32" s="33"/>
      <c r="M32" s="35"/>
      <c r="N32" s="35"/>
      <c r="O32" s="28"/>
      <c r="P32" s="28"/>
      <c r="Q32" s="19">
        <f>G32/C32</f>
        <v>0.55812882335326508</v>
      </c>
      <c r="R32" s="17">
        <f t="shared" si="4"/>
        <v>1.045988567136851E-2</v>
      </c>
      <c r="S32" s="17">
        <f t="shared" si="5"/>
        <v>1.8740988162060882E-2</v>
      </c>
    </row>
    <row r="33" spans="1:19">
      <c r="B33" s="1" t="s">
        <v>36</v>
      </c>
      <c r="C33" s="1"/>
      <c r="D33" s="4">
        <f>D32-(D27-D31)</f>
        <v>0</v>
      </c>
      <c r="E33" s="4">
        <f>E32-(E27-E31)</f>
        <v>0</v>
      </c>
      <c r="F33" s="28"/>
      <c r="G33" s="28"/>
      <c r="H33" s="36">
        <f>H32-(H27-H31)</f>
        <v>0</v>
      </c>
      <c r="I33" s="36">
        <f>I32-(I27-I31)</f>
        <v>-9.7999990975949913E-4</v>
      </c>
      <c r="J33" s="30"/>
      <c r="K33" s="28"/>
      <c r="L33" s="33"/>
      <c r="M33" s="35"/>
      <c r="N33" s="35"/>
      <c r="O33" s="28"/>
      <c r="P33" s="28"/>
    </row>
    <row r="34" spans="1:19">
      <c r="B34" s="2" t="s">
        <v>37</v>
      </c>
      <c r="C34" s="17">
        <f>C31/C32</f>
        <v>0.68949838650304873</v>
      </c>
      <c r="D34" s="17">
        <f t="shared" ref="D34:E34" si="6">D31/D32</f>
        <v>0.18030844742400381</v>
      </c>
      <c r="E34" s="17">
        <f t="shared" si="6"/>
        <v>0.26150669958559292</v>
      </c>
      <c r="F34" s="28"/>
      <c r="G34" s="37">
        <f>G31/G32</f>
        <v>0.64841245387657176</v>
      </c>
      <c r="H34" s="37">
        <f t="shared" ref="H34" si="7">H31/H32</f>
        <v>4.7992711134344752</v>
      </c>
      <c r="I34" s="37">
        <f t="shared" ref="I34" si="8">I31/I32</f>
        <v>7.4015714607912786</v>
      </c>
      <c r="J34" s="30"/>
      <c r="K34" s="28"/>
      <c r="L34" s="33"/>
      <c r="M34" s="35"/>
      <c r="N34" s="35"/>
      <c r="O34" s="28"/>
      <c r="P34" s="28"/>
      <c r="Q34" s="17">
        <f>Q31/Q32</f>
        <v>0.94041185094739133</v>
      </c>
      <c r="R34" s="17">
        <f t="shared" ref="R34:S34" si="9">R31/R32</f>
        <v>26.617006479728389</v>
      </c>
      <c r="S34" s="17">
        <f t="shared" si="9"/>
        <v>28.303563436502678</v>
      </c>
    </row>
    <row r="35" spans="1:19">
      <c r="B35" s="2" t="s">
        <v>39</v>
      </c>
      <c r="C35" s="17">
        <f>C31/C27</f>
        <v>0.73693176351316725</v>
      </c>
      <c r="D35" s="17">
        <f t="shared" ref="D35:E35" si="10">D31/D27</f>
        <v>0.15276383712878008</v>
      </c>
      <c r="E35" s="17">
        <f t="shared" si="10"/>
        <v>0.20729711516514207</v>
      </c>
      <c r="F35" s="28"/>
      <c r="G35" s="37">
        <f>G31/G27</f>
        <v>0.93937368259840759</v>
      </c>
      <c r="H35" s="37">
        <f t="shared" ref="H35" si="11">H31/H27</f>
        <v>0.82756453691509269</v>
      </c>
      <c r="I35" s="37">
        <f t="shared" ref="I35" si="12">I31/I27</f>
        <v>0.88097464712947304</v>
      </c>
      <c r="J35" s="30"/>
      <c r="K35" s="28"/>
      <c r="L35" s="33"/>
      <c r="M35" s="35"/>
      <c r="N35" s="35"/>
      <c r="O35" s="28"/>
      <c r="P35" s="28"/>
      <c r="Q35" s="17">
        <f>Q31/Q27</f>
        <v>1.2747091781200217</v>
      </c>
      <c r="R35" s="17">
        <f t="shared" ref="R35:S35" si="13">R31/R27</f>
        <v>5.4172803751810363</v>
      </c>
      <c r="S35" s="17">
        <f t="shared" si="13"/>
        <v>4.249816242872698</v>
      </c>
    </row>
    <row r="36" spans="1:19">
      <c r="C36" s="17"/>
      <c r="D36" s="17"/>
      <c r="E36" s="17"/>
      <c r="F36" s="28"/>
      <c r="G36" s="37"/>
      <c r="H36" s="37"/>
      <c r="I36" s="37"/>
      <c r="J36" s="37"/>
      <c r="K36" s="28"/>
      <c r="L36" s="33"/>
      <c r="M36" s="35"/>
      <c r="N36" s="35"/>
      <c r="O36" s="28"/>
      <c r="P36" s="28"/>
      <c r="Q36" s="17"/>
      <c r="R36" s="17"/>
      <c r="S36" s="17"/>
    </row>
    <row r="37" spans="1:19">
      <c r="C37" s="17"/>
      <c r="D37" s="17"/>
      <c r="E37" s="17"/>
      <c r="F37" s="28"/>
      <c r="G37" s="37"/>
      <c r="H37" s="37"/>
      <c r="I37" s="37"/>
      <c r="J37" s="37"/>
      <c r="K37" s="28"/>
      <c r="L37" s="33"/>
      <c r="M37" s="35"/>
      <c r="N37" s="35"/>
      <c r="O37" s="28"/>
      <c r="P37" s="28"/>
      <c r="Q37" s="17"/>
      <c r="R37" s="17"/>
      <c r="S37" s="17"/>
    </row>
    <row r="38" spans="1:19">
      <c r="B38" s="1" t="s">
        <v>33</v>
      </c>
      <c r="D38" s="1" t="s">
        <v>27</v>
      </c>
      <c r="E38" s="4"/>
      <c r="G38" s="5" t="s">
        <v>28</v>
      </c>
    </row>
    <row r="39" spans="1:19">
      <c r="D39" s="1" t="s">
        <v>30</v>
      </c>
      <c r="E39" s="4"/>
      <c r="G39" s="5" t="s">
        <v>31</v>
      </c>
    </row>
    <row r="40" spans="1:19">
      <c r="A40" s="2">
        <v>1870</v>
      </c>
      <c r="B40" s="2" t="s">
        <v>14</v>
      </c>
      <c r="C40" s="2" t="s">
        <v>23</v>
      </c>
      <c r="D40" s="4">
        <v>891063040</v>
      </c>
      <c r="E40" s="4"/>
      <c r="G40" s="1">
        <v>2.779066302750947E-6</v>
      </c>
    </row>
    <row r="41" spans="1:19">
      <c r="A41" s="2">
        <v>1870</v>
      </c>
      <c r="B41" s="2" t="s">
        <v>15</v>
      </c>
      <c r="C41" s="2" t="s">
        <v>23</v>
      </c>
      <c r="D41" s="4">
        <v>188577344</v>
      </c>
      <c r="E41" s="4"/>
      <c r="G41" s="1">
        <v>-1.0804881106971659E-5</v>
      </c>
    </row>
    <row r="42" spans="1:19">
      <c r="A42" s="2">
        <v>1870</v>
      </c>
      <c r="B42" s="2" t="s">
        <v>16</v>
      </c>
      <c r="C42" s="2" t="s">
        <v>23</v>
      </c>
      <c r="D42" s="4">
        <v>1391628544</v>
      </c>
      <c r="E42" s="4"/>
      <c r="G42" s="1">
        <v>-4.4595882596181684E-6</v>
      </c>
    </row>
    <row r="43" spans="1:19">
      <c r="A43" s="2">
        <v>1870</v>
      </c>
      <c r="B43" s="2" t="s">
        <v>17</v>
      </c>
      <c r="C43" s="2" t="s">
        <v>23</v>
      </c>
      <c r="D43" s="4">
        <v>62112064</v>
      </c>
      <c r="E43" s="4"/>
      <c r="G43" s="1">
        <v>-5.3496887818949238E-6</v>
      </c>
    </row>
  </sheetData>
  <sheetCalcPr fullCalcOnLoad="1"/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1850</vt:lpstr>
      <vt:lpstr>1860</vt:lpstr>
      <vt:lpstr>1870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oscarmendezm</dc:creator>
  <cp:lastModifiedBy>Peter Lindert</cp:lastModifiedBy>
  <dcterms:created xsi:type="dcterms:W3CDTF">2014-08-11T20:50:49Z</dcterms:created>
  <dcterms:modified xsi:type="dcterms:W3CDTF">2015-12-16T21:47:21Z</dcterms:modified>
</cp:coreProperties>
</file>