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4320" yWindow="1400" windowWidth="23840" windowHeight="14360" tabRatio="500"/>
  </bookViews>
  <sheets>
    <sheet name="Prices" sheetId="5" r:id="rId1"/>
    <sheet name="Wages" sheetId="4" r:id="rId2"/>
    <sheet name="Conversions, Sources &amp; Comments" sheetId="3" r:id="rId3"/>
  </sheet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28" i="5" l="1"/>
  <c r="BP28" i="5"/>
  <c r="BT28" i="5"/>
  <c r="BU28" i="5"/>
  <c r="CA28" i="5"/>
  <c r="CB28" i="5"/>
  <c r="CE28" i="5"/>
  <c r="E27" i="3"/>
  <c r="CG28" i="5"/>
  <c r="BN29" i="5"/>
  <c r="BP29" i="5"/>
  <c r="BT29" i="5"/>
  <c r="BU29" i="5"/>
  <c r="CA29" i="5"/>
  <c r="CB29" i="5"/>
  <c r="CE29" i="5"/>
  <c r="E28" i="3"/>
  <c r="CG29" i="5"/>
  <c r="BN30" i="5"/>
  <c r="BP30" i="5"/>
  <c r="BT30" i="5"/>
  <c r="BU30" i="5"/>
  <c r="CA30" i="5"/>
  <c r="CB30" i="5"/>
  <c r="CE30" i="5"/>
  <c r="E29" i="3"/>
  <c r="CG30" i="5"/>
  <c r="BN31" i="5"/>
  <c r="BP31" i="5"/>
  <c r="BT31" i="5"/>
  <c r="BU31" i="5"/>
  <c r="CA31" i="5"/>
  <c r="CB31" i="5"/>
  <c r="CE31" i="5"/>
  <c r="E30" i="3"/>
  <c r="CG31" i="5"/>
  <c r="BN32" i="5"/>
  <c r="BP32" i="5"/>
  <c r="BT32" i="5"/>
  <c r="BU32" i="5"/>
  <c r="CA32" i="5"/>
  <c r="CB32" i="5"/>
  <c r="CE32" i="5"/>
  <c r="E31" i="3"/>
  <c r="CG32" i="5"/>
  <c r="BN33" i="5"/>
  <c r="BP33" i="5"/>
  <c r="BT33" i="5"/>
  <c r="BU33" i="5"/>
  <c r="CA33" i="5"/>
  <c r="CB33" i="5"/>
  <c r="CE33" i="5"/>
  <c r="E32" i="3"/>
  <c r="CG33" i="5"/>
  <c r="E34" i="3"/>
  <c r="AJ34" i="5"/>
  <c r="BM34" i="5"/>
  <c r="BN34" i="5"/>
  <c r="BP34" i="5"/>
  <c r="AM34" i="5"/>
  <c r="BR34" i="5"/>
  <c r="AQ34" i="5"/>
  <c r="BS34" i="5"/>
  <c r="BT34" i="5"/>
  <c r="BU34" i="5"/>
  <c r="BG34" i="5"/>
  <c r="BX34" i="5"/>
  <c r="CA34" i="5"/>
  <c r="CB34" i="5"/>
  <c r="CE34" i="5"/>
  <c r="E33" i="3"/>
  <c r="CG34" i="5"/>
  <c r="E35" i="3"/>
  <c r="AJ35" i="5"/>
  <c r="BM35" i="5"/>
  <c r="BN35" i="5"/>
  <c r="BP35" i="5"/>
  <c r="AL35" i="5"/>
  <c r="BQ35" i="5"/>
  <c r="AM35" i="5"/>
  <c r="BR35" i="5"/>
  <c r="AQ35" i="5"/>
  <c r="BS35" i="5"/>
  <c r="BT35" i="5"/>
  <c r="BU35" i="5"/>
  <c r="BG35" i="5"/>
  <c r="BX35" i="5"/>
  <c r="BI35" i="5"/>
  <c r="BZ35" i="5"/>
  <c r="CA35" i="5"/>
  <c r="CB35" i="5"/>
  <c r="CE35" i="5"/>
  <c r="CG35" i="5"/>
  <c r="E36" i="3"/>
  <c r="AL36" i="5"/>
  <c r="BQ36" i="5"/>
  <c r="AM36" i="5"/>
  <c r="BR36" i="5"/>
  <c r="AQ36" i="5"/>
  <c r="BS36" i="5"/>
  <c r="BT36" i="5"/>
  <c r="BU36" i="5"/>
  <c r="BG36" i="5"/>
  <c r="BX36" i="5"/>
  <c r="BI36" i="5"/>
  <c r="BZ36" i="5"/>
  <c r="CA36" i="5"/>
  <c r="CB36" i="5"/>
  <c r="BN36" i="5"/>
  <c r="BP36" i="5"/>
  <c r="CE36" i="5"/>
  <c r="CG36" i="5"/>
  <c r="E37" i="3"/>
  <c r="AJ37" i="5"/>
  <c r="BM37" i="5"/>
  <c r="BN37" i="5"/>
  <c r="BP37" i="5"/>
  <c r="AM37" i="5"/>
  <c r="BR37" i="5"/>
  <c r="AQ37" i="5"/>
  <c r="BS37" i="5"/>
  <c r="BT37" i="5"/>
  <c r="BU37" i="5"/>
  <c r="BG37" i="5"/>
  <c r="BX37" i="5"/>
  <c r="CA37" i="5"/>
  <c r="CB37" i="5"/>
  <c r="CE37" i="5"/>
  <c r="CG37" i="5"/>
  <c r="E38" i="3"/>
  <c r="AJ38" i="5"/>
  <c r="BM38" i="5"/>
  <c r="BN38" i="5"/>
  <c r="BP38" i="5"/>
  <c r="AM38" i="5"/>
  <c r="BR38" i="5"/>
  <c r="AQ38" i="5"/>
  <c r="BS38" i="5"/>
  <c r="BT38" i="5"/>
  <c r="BU38" i="5"/>
  <c r="AV38" i="5"/>
  <c r="BW38" i="5"/>
  <c r="BG38" i="5"/>
  <c r="BX38" i="5"/>
  <c r="BB38" i="5"/>
  <c r="CA38" i="5"/>
  <c r="CB38" i="5"/>
  <c r="CE38" i="5"/>
  <c r="CG38" i="5"/>
  <c r="E39" i="3"/>
  <c r="AJ39" i="5"/>
  <c r="BM39" i="5"/>
  <c r="BN39" i="5"/>
  <c r="BP39" i="5"/>
  <c r="AM39" i="5"/>
  <c r="BR39" i="5"/>
  <c r="AQ39" i="5"/>
  <c r="BS39" i="5"/>
  <c r="BT39" i="5"/>
  <c r="BU39" i="5"/>
  <c r="AV39" i="5"/>
  <c r="BW39" i="5"/>
  <c r="BG39" i="5"/>
  <c r="BX39" i="5"/>
  <c r="CA39" i="5"/>
  <c r="CB39" i="5"/>
  <c r="CE39" i="5"/>
  <c r="CG39" i="5"/>
  <c r="E40" i="3"/>
  <c r="AJ40" i="5"/>
  <c r="BM40" i="5"/>
  <c r="BN40" i="5"/>
  <c r="BP40" i="5"/>
  <c r="AM40" i="5"/>
  <c r="BR40" i="5"/>
  <c r="AQ40" i="5"/>
  <c r="BS40" i="5"/>
  <c r="BT40" i="5"/>
  <c r="BU40" i="5"/>
  <c r="BG40" i="5"/>
  <c r="BX40" i="5"/>
  <c r="BI40" i="5"/>
  <c r="BZ40" i="5"/>
  <c r="CA40" i="5"/>
  <c r="CB40" i="5"/>
  <c r="BH40" i="5"/>
  <c r="CC40" i="5"/>
  <c r="CE40" i="5"/>
  <c r="CG40" i="5"/>
  <c r="E41" i="3"/>
  <c r="AJ41" i="5"/>
  <c r="BM41" i="5"/>
  <c r="BN41" i="5"/>
  <c r="BP41" i="5"/>
  <c r="AL41" i="5"/>
  <c r="BQ41" i="5"/>
  <c r="AM41" i="5"/>
  <c r="BR41" i="5"/>
  <c r="AQ41" i="5"/>
  <c r="BS41" i="5"/>
  <c r="BT41" i="5"/>
  <c r="BU41" i="5"/>
  <c r="BG41" i="5"/>
  <c r="BX41" i="5"/>
  <c r="CA41" i="5"/>
  <c r="CB41" i="5"/>
  <c r="CE41" i="5"/>
  <c r="CG41" i="5"/>
  <c r="E42" i="3"/>
  <c r="AL42" i="5"/>
  <c r="BQ42" i="5"/>
  <c r="AM42" i="5"/>
  <c r="BR42" i="5"/>
  <c r="AQ42" i="5"/>
  <c r="BS42" i="5"/>
  <c r="BT42" i="5"/>
  <c r="BU42" i="5"/>
  <c r="BG42" i="5"/>
  <c r="BX42" i="5"/>
  <c r="CA42" i="5"/>
  <c r="CB42" i="5"/>
  <c r="BN42" i="5"/>
  <c r="BP42" i="5"/>
  <c r="CE42" i="5"/>
  <c r="CG42" i="5"/>
  <c r="E43" i="3"/>
  <c r="AM43" i="5"/>
  <c r="BR43" i="5"/>
  <c r="AQ43" i="5"/>
  <c r="BS43" i="5"/>
  <c r="BT43" i="5"/>
  <c r="BU43" i="5"/>
  <c r="BG43" i="5"/>
  <c r="BX43" i="5"/>
  <c r="CA43" i="5"/>
  <c r="CB43" i="5"/>
  <c r="BH43" i="5"/>
  <c r="CC43" i="5"/>
  <c r="BN43" i="5"/>
  <c r="BP43" i="5"/>
  <c r="CE43" i="5"/>
  <c r="CG43" i="5"/>
  <c r="E44" i="3"/>
  <c r="AJ44" i="5"/>
  <c r="BM44" i="5"/>
  <c r="BN44" i="5"/>
  <c r="BP44" i="5"/>
  <c r="AL44" i="5"/>
  <c r="BQ44" i="5"/>
  <c r="AM44" i="5"/>
  <c r="BR44" i="5"/>
  <c r="AQ44" i="5"/>
  <c r="BS44" i="5"/>
  <c r="BT44" i="5"/>
  <c r="BU44" i="5"/>
  <c r="BG44" i="5"/>
  <c r="BX44" i="5"/>
  <c r="BB44" i="5"/>
  <c r="CA44" i="5"/>
  <c r="CB44" i="5"/>
  <c r="BH44" i="5"/>
  <c r="CC44" i="5"/>
  <c r="CE44" i="5"/>
  <c r="CG44" i="5"/>
  <c r="E45" i="3"/>
  <c r="AJ45" i="5"/>
  <c r="BM45" i="5"/>
  <c r="BN45" i="5"/>
  <c r="BP45" i="5"/>
  <c r="AM45" i="5"/>
  <c r="BR45" i="5"/>
  <c r="AQ45" i="5"/>
  <c r="BS45" i="5"/>
  <c r="BT45" i="5"/>
  <c r="BU45" i="5"/>
  <c r="BG45" i="5"/>
  <c r="BX45" i="5"/>
  <c r="CA45" i="5"/>
  <c r="CB45" i="5"/>
  <c r="CE45" i="5"/>
  <c r="CG45" i="5"/>
  <c r="E46" i="3"/>
  <c r="AJ46" i="5"/>
  <c r="BM46" i="5"/>
  <c r="BN46" i="5"/>
  <c r="BP46" i="5"/>
  <c r="AL46" i="5"/>
  <c r="BQ46" i="5"/>
  <c r="AM46" i="5"/>
  <c r="BR46" i="5"/>
  <c r="AQ46" i="5"/>
  <c r="BS46" i="5"/>
  <c r="BT46" i="5"/>
  <c r="BU46" i="5"/>
  <c r="AV46" i="5"/>
  <c r="BW46" i="5"/>
  <c r="BG46" i="5"/>
  <c r="BX46" i="5"/>
  <c r="CA46" i="5"/>
  <c r="CB46" i="5"/>
  <c r="BH46" i="5"/>
  <c r="CC46" i="5"/>
  <c r="CE46" i="5"/>
  <c r="CG46" i="5"/>
  <c r="E47" i="3"/>
  <c r="AJ47" i="5"/>
  <c r="BM47" i="5"/>
  <c r="BN47" i="5"/>
  <c r="BP47" i="5"/>
  <c r="AL47" i="5"/>
  <c r="BQ47" i="5"/>
  <c r="AM47" i="5"/>
  <c r="BR47" i="5"/>
  <c r="AQ47" i="5"/>
  <c r="BS47" i="5"/>
  <c r="BT47" i="5"/>
  <c r="BU47" i="5"/>
  <c r="AV47" i="5"/>
  <c r="BW47" i="5"/>
  <c r="BG47" i="5"/>
  <c r="BX47" i="5"/>
  <c r="BI47" i="5"/>
  <c r="BZ47" i="5"/>
  <c r="CA47" i="5"/>
  <c r="CB47" i="5"/>
  <c r="BH47" i="5"/>
  <c r="CC47" i="5"/>
  <c r="CE47" i="5"/>
  <c r="CG47" i="5"/>
  <c r="E48" i="3"/>
  <c r="AJ48" i="5"/>
  <c r="BM48" i="5"/>
  <c r="BN48" i="5"/>
  <c r="BP48" i="5"/>
  <c r="AL48" i="5"/>
  <c r="BQ48" i="5"/>
  <c r="AM48" i="5"/>
  <c r="BR48" i="5"/>
  <c r="AQ48" i="5"/>
  <c r="BS48" i="5"/>
  <c r="BT48" i="5"/>
  <c r="BU48" i="5"/>
  <c r="AV48" i="5"/>
  <c r="BW48" i="5"/>
  <c r="BG48" i="5"/>
  <c r="BX48" i="5"/>
  <c r="BI48" i="5"/>
  <c r="BZ48" i="5"/>
  <c r="CA48" i="5"/>
  <c r="BD48" i="5"/>
  <c r="CB48" i="5"/>
  <c r="BH48" i="5"/>
  <c r="CC48" i="5"/>
  <c r="CE48" i="5"/>
  <c r="CG48" i="5"/>
  <c r="E49" i="3"/>
  <c r="AJ49" i="5"/>
  <c r="BM49" i="5"/>
  <c r="BN49" i="5"/>
  <c r="BP49" i="5"/>
  <c r="AL49" i="5"/>
  <c r="BQ49" i="5"/>
  <c r="AM49" i="5"/>
  <c r="BR49" i="5"/>
  <c r="AQ49" i="5"/>
  <c r="BS49" i="5"/>
  <c r="BT49" i="5"/>
  <c r="BU49" i="5"/>
  <c r="AV49" i="5"/>
  <c r="BW49" i="5"/>
  <c r="BG49" i="5"/>
  <c r="BX49" i="5"/>
  <c r="E66" i="3"/>
  <c r="BI66" i="5"/>
  <c r="BZ66" i="5"/>
  <c r="BZ49" i="5"/>
  <c r="CA49" i="5"/>
  <c r="CB49" i="5"/>
  <c r="BH49" i="5"/>
  <c r="CC49" i="5"/>
  <c r="CE49" i="5"/>
  <c r="CG49" i="5"/>
  <c r="E50" i="3"/>
  <c r="AJ50" i="5"/>
  <c r="BM50" i="5"/>
  <c r="BN50" i="5"/>
  <c r="BP50" i="5"/>
  <c r="AL50" i="5"/>
  <c r="BQ50" i="5"/>
  <c r="AM50" i="5"/>
  <c r="BR50" i="5"/>
  <c r="AQ50" i="5"/>
  <c r="BS50" i="5"/>
  <c r="BT50" i="5"/>
  <c r="BU50" i="5"/>
  <c r="AV50" i="5"/>
  <c r="BW50" i="5"/>
  <c r="BG50" i="5"/>
  <c r="BX50" i="5"/>
  <c r="BZ50" i="5"/>
  <c r="CA50" i="5"/>
  <c r="BD50" i="5"/>
  <c r="CB50" i="5"/>
  <c r="BH50" i="5"/>
  <c r="CC50" i="5"/>
  <c r="CE50" i="5"/>
  <c r="CG50" i="5"/>
  <c r="E51" i="3"/>
  <c r="AJ51" i="5"/>
  <c r="BM51" i="5"/>
  <c r="BN51" i="5"/>
  <c r="BP51" i="5"/>
  <c r="AL51" i="5"/>
  <c r="BQ51" i="5"/>
  <c r="AM51" i="5"/>
  <c r="BR51" i="5"/>
  <c r="AQ51" i="5"/>
  <c r="BS51" i="5"/>
  <c r="BT51" i="5"/>
  <c r="BU51" i="5"/>
  <c r="AV51" i="5"/>
  <c r="BW51" i="5"/>
  <c r="BZ51" i="5"/>
  <c r="BD51" i="5"/>
  <c r="CB51" i="5"/>
  <c r="BH51" i="5"/>
  <c r="CC51" i="5"/>
  <c r="CA51" i="5"/>
  <c r="CE51" i="5"/>
  <c r="CG51" i="5"/>
  <c r="E52" i="3"/>
  <c r="AJ52" i="5"/>
  <c r="BM52" i="5"/>
  <c r="BN52" i="5"/>
  <c r="BP52" i="5"/>
  <c r="AL52" i="5"/>
  <c r="BQ52" i="5"/>
  <c r="AM52" i="5"/>
  <c r="BR52" i="5"/>
  <c r="AQ52" i="5"/>
  <c r="BS52" i="5"/>
  <c r="BT52" i="5"/>
  <c r="BU52" i="5"/>
  <c r="AV52" i="5"/>
  <c r="BW52" i="5"/>
  <c r="BG52" i="5"/>
  <c r="BX52" i="5"/>
  <c r="BZ52" i="5"/>
  <c r="CA52" i="5"/>
  <c r="BD52" i="5"/>
  <c r="CB52" i="5"/>
  <c r="BH52" i="5"/>
  <c r="CC52" i="5"/>
  <c r="CE52" i="5"/>
  <c r="CG52" i="5"/>
  <c r="E53" i="3"/>
  <c r="AJ53" i="5"/>
  <c r="BM53" i="5"/>
  <c r="BN53" i="5"/>
  <c r="BP53" i="5"/>
  <c r="AL53" i="5"/>
  <c r="BQ53" i="5"/>
  <c r="AM53" i="5"/>
  <c r="BR53" i="5"/>
  <c r="AQ53" i="5"/>
  <c r="BS53" i="5"/>
  <c r="BT53" i="5"/>
  <c r="BU53" i="5"/>
  <c r="AV53" i="5"/>
  <c r="BW53" i="5"/>
  <c r="BG53" i="5"/>
  <c r="BX53" i="5"/>
  <c r="BZ53" i="5"/>
  <c r="BB53" i="5"/>
  <c r="CA53" i="5"/>
  <c r="CB53" i="5"/>
  <c r="BH53" i="5"/>
  <c r="CC53" i="5"/>
  <c r="CE53" i="5"/>
  <c r="CG53" i="5"/>
  <c r="E54" i="3"/>
  <c r="AJ54" i="5"/>
  <c r="BM54" i="5"/>
  <c r="BN54" i="5"/>
  <c r="BP54" i="5"/>
  <c r="AL54" i="5"/>
  <c r="BQ54" i="5"/>
  <c r="AM54" i="5"/>
  <c r="BR54" i="5"/>
  <c r="AQ54" i="5"/>
  <c r="BS54" i="5"/>
  <c r="BT54" i="5"/>
  <c r="BU54" i="5"/>
  <c r="AV54" i="5"/>
  <c r="BW54" i="5"/>
  <c r="BZ54" i="5"/>
  <c r="BB54" i="5"/>
  <c r="CA54" i="5"/>
  <c r="BD54" i="5"/>
  <c r="CB54" i="5"/>
  <c r="BH54" i="5"/>
  <c r="CC54" i="5"/>
  <c r="CE54" i="5"/>
  <c r="CG54" i="5"/>
  <c r="E55" i="3"/>
  <c r="AJ55" i="5"/>
  <c r="BM55" i="5"/>
  <c r="BN55" i="5"/>
  <c r="BP55" i="5"/>
  <c r="AM55" i="5"/>
  <c r="BR55" i="5"/>
  <c r="AQ55" i="5"/>
  <c r="BS55" i="5"/>
  <c r="BT55" i="5"/>
  <c r="BU55" i="5"/>
  <c r="AV55" i="5"/>
  <c r="BW55" i="5"/>
  <c r="BG55" i="5"/>
  <c r="BX55" i="5"/>
  <c r="BZ55" i="5"/>
  <c r="CA55" i="5"/>
  <c r="CB55" i="5"/>
  <c r="CE55" i="5"/>
  <c r="CG55" i="5"/>
  <c r="E56" i="3"/>
  <c r="AJ56" i="5"/>
  <c r="BM56" i="5"/>
  <c r="BN56" i="5"/>
  <c r="BP56" i="5"/>
  <c r="AL56" i="5"/>
  <c r="BQ56" i="5"/>
  <c r="AM56" i="5"/>
  <c r="BR56" i="5"/>
  <c r="AQ56" i="5"/>
  <c r="BS56" i="5"/>
  <c r="BT56" i="5"/>
  <c r="BU56" i="5"/>
  <c r="AV56" i="5"/>
  <c r="BW56" i="5"/>
  <c r="BG56" i="5"/>
  <c r="BX56" i="5"/>
  <c r="BZ56" i="5"/>
  <c r="CA56" i="5"/>
  <c r="BD56" i="5"/>
  <c r="CB56" i="5"/>
  <c r="CE56" i="5"/>
  <c r="CG56" i="5"/>
  <c r="E57" i="3"/>
  <c r="AJ57" i="5"/>
  <c r="BM57" i="5"/>
  <c r="BN57" i="5"/>
  <c r="BP57" i="5"/>
  <c r="AM57" i="5"/>
  <c r="BR57" i="5"/>
  <c r="AQ57" i="5"/>
  <c r="BS57" i="5"/>
  <c r="BT57" i="5"/>
  <c r="BU57" i="5"/>
  <c r="AV57" i="5"/>
  <c r="BW57" i="5"/>
  <c r="BG57" i="5"/>
  <c r="BX57" i="5"/>
  <c r="BZ57" i="5"/>
  <c r="CA57" i="5"/>
  <c r="BD57" i="5"/>
  <c r="CB57" i="5"/>
  <c r="BH57" i="5"/>
  <c r="CC57" i="5"/>
  <c r="CE57" i="5"/>
  <c r="CG57" i="5"/>
  <c r="E58" i="3"/>
  <c r="AJ58" i="5"/>
  <c r="BM58" i="5"/>
  <c r="BN58" i="5"/>
  <c r="BP58" i="5"/>
  <c r="AL58" i="5"/>
  <c r="BQ58" i="5"/>
  <c r="AM58" i="5"/>
  <c r="BR58" i="5"/>
  <c r="AQ58" i="5"/>
  <c r="BS58" i="5"/>
  <c r="BT58" i="5"/>
  <c r="BU58" i="5"/>
  <c r="AV58" i="5"/>
  <c r="BW58" i="5"/>
  <c r="BZ58" i="5"/>
  <c r="BH58" i="5"/>
  <c r="CC58" i="5"/>
  <c r="CA58" i="5"/>
  <c r="CB58" i="5"/>
  <c r="CE58" i="5"/>
  <c r="CG58" i="5"/>
  <c r="E59" i="3"/>
  <c r="AJ59" i="5"/>
  <c r="BM59" i="5"/>
  <c r="BN59" i="5"/>
  <c r="BP59" i="5"/>
  <c r="AL59" i="5"/>
  <c r="BQ59" i="5"/>
  <c r="AM59" i="5"/>
  <c r="BR59" i="5"/>
  <c r="AQ59" i="5"/>
  <c r="BS59" i="5"/>
  <c r="BT59" i="5"/>
  <c r="BU59" i="5"/>
  <c r="AV59" i="5"/>
  <c r="BW59" i="5"/>
  <c r="BZ59" i="5"/>
  <c r="BD59" i="5"/>
  <c r="CB59" i="5"/>
  <c r="CA59" i="5"/>
  <c r="CE59" i="5"/>
  <c r="CG59" i="5"/>
  <c r="E60" i="3"/>
  <c r="AJ60" i="5"/>
  <c r="BM60" i="5"/>
  <c r="BN60" i="5"/>
  <c r="BP60" i="5"/>
  <c r="AL60" i="5"/>
  <c r="BQ60" i="5"/>
  <c r="AM60" i="5"/>
  <c r="BR60" i="5"/>
  <c r="AQ60" i="5"/>
  <c r="BS60" i="5"/>
  <c r="BT60" i="5"/>
  <c r="BU60" i="5"/>
  <c r="AV60" i="5"/>
  <c r="BW60" i="5"/>
  <c r="BG60" i="5"/>
  <c r="BX60" i="5"/>
  <c r="BZ60" i="5"/>
  <c r="BB60" i="5"/>
  <c r="CA60" i="5"/>
  <c r="BD60" i="5"/>
  <c r="CB60" i="5"/>
  <c r="CE60" i="5"/>
  <c r="CG60" i="5"/>
  <c r="E61" i="3"/>
  <c r="AJ61" i="5"/>
  <c r="BM61" i="5"/>
  <c r="BN61" i="5"/>
  <c r="BP61" i="5"/>
  <c r="AL61" i="5"/>
  <c r="BQ61" i="5"/>
  <c r="AM61" i="5"/>
  <c r="BR61" i="5"/>
  <c r="AQ61" i="5"/>
  <c r="BS61" i="5"/>
  <c r="BT61" i="5"/>
  <c r="BU61" i="5"/>
  <c r="AV61" i="5"/>
  <c r="BW61" i="5"/>
  <c r="BG61" i="5"/>
  <c r="BX61" i="5"/>
  <c r="BZ61" i="5"/>
  <c r="BB61" i="5"/>
  <c r="CA61" i="5"/>
  <c r="BD61" i="5"/>
  <c r="CB61" i="5"/>
  <c r="CE61" i="5"/>
  <c r="CG61" i="5"/>
  <c r="E62" i="3"/>
  <c r="AJ62" i="5"/>
  <c r="BM62" i="5"/>
  <c r="BN62" i="5"/>
  <c r="BP62" i="5"/>
  <c r="AL62" i="5"/>
  <c r="BQ62" i="5"/>
  <c r="AM62" i="5"/>
  <c r="BR62" i="5"/>
  <c r="AQ62" i="5"/>
  <c r="BS62" i="5"/>
  <c r="BT62" i="5"/>
  <c r="BU62" i="5"/>
  <c r="AV62" i="5"/>
  <c r="BW62" i="5"/>
  <c r="BG62" i="5"/>
  <c r="BX62" i="5"/>
  <c r="BZ62" i="5"/>
  <c r="BB62" i="5"/>
  <c r="CA62" i="5"/>
  <c r="CB62" i="5"/>
  <c r="CE62" i="5"/>
  <c r="CG62" i="5"/>
  <c r="E63" i="3"/>
  <c r="AJ63" i="5"/>
  <c r="BM63" i="5"/>
  <c r="BN63" i="5"/>
  <c r="BP63" i="5"/>
  <c r="AL63" i="5"/>
  <c r="BQ63" i="5"/>
  <c r="AM63" i="5"/>
  <c r="BR63" i="5"/>
  <c r="AQ63" i="5"/>
  <c r="BS63" i="5"/>
  <c r="BT63" i="5"/>
  <c r="BU63" i="5"/>
  <c r="AV63" i="5"/>
  <c r="BW63" i="5"/>
  <c r="BZ63" i="5"/>
  <c r="BB63" i="5"/>
  <c r="CA63" i="5"/>
  <c r="CB63" i="5"/>
  <c r="CE63" i="5"/>
  <c r="CG63" i="5"/>
  <c r="E64" i="3"/>
  <c r="AJ64" i="5"/>
  <c r="BM64" i="5"/>
  <c r="BN64" i="5"/>
  <c r="BP64" i="5"/>
  <c r="AM64" i="5"/>
  <c r="BR64" i="5"/>
  <c r="AQ64" i="5"/>
  <c r="BS64" i="5"/>
  <c r="BT64" i="5"/>
  <c r="BU64" i="5"/>
  <c r="AV64" i="5"/>
  <c r="BW64" i="5"/>
  <c r="BG64" i="5"/>
  <c r="BX64" i="5"/>
  <c r="BZ64" i="5"/>
  <c r="CA64" i="5"/>
  <c r="CB64" i="5"/>
  <c r="CE64" i="5"/>
  <c r="CG64" i="5"/>
  <c r="E65" i="3"/>
  <c r="AL65" i="5"/>
  <c r="BQ65" i="5"/>
  <c r="AM65" i="5"/>
  <c r="BR65" i="5"/>
  <c r="AQ65" i="5"/>
  <c r="BS65" i="5"/>
  <c r="BT65" i="5"/>
  <c r="BU65" i="5"/>
  <c r="AV65" i="5"/>
  <c r="BW65" i="5"/>
  <c r="BZ65" i="5"/>
  <c r="BH65" i="5"/>
  <c r="CC65" i="5"/>
  <c r="BN65" i="5"/>
  <c r="BP65" i="5"/>
  <c r="CA65" i="5"/>
  <c r="CB65" i="5"/>
  <c r="CE65" i="5"/>
  <c r="CG65" i="5"/>
  <c r="AJ66" i="5"/>
  <c r="BM66" i="5"/>
  <c r="BN66" i="5"/>
  <c r="BP66" i="5"/>
  <c r="AL66" i="5"/>
  <c r="BQ66" i="5"/>
  <c r="AM66" i="5"/>
  <c r="BR66" i="5"/>
  <c r="AQ66" i="5"/>
  <c r="BS66" i="5"/>
  <c r="BT66" i="5"/>
  <c r="BU66" i="5"/>
  <c r="AV66" i="5"/>
  <c r="BW66" i="5"/>
  <c r="BG66" i="5"/>
  <c r="BX66" i="5"/>
  <c r="BB66" i="5"/>
  <c r="CA66" i="5"/>
  <c r="CB66" i="5"/>
  <c r="BH66" i="5"/>
  <c r="CC66" i="5"/>
  <c r="CE66" i="5"/>
  <c r="CG66" i="5"/>
  <c r="E67" i="3"/>
  <c r="AJ67" i="5"/>
  <c r="BM67" i="5"/>
  <c r="BN67" i="5"/>
  <c r="BP67" i="5"/>
  <c r="AL67" i="5"/>
  <c r="BQ67" i="5"/>
  <c r="AM67" i="5"/>
  <c r="BR67" i="5"/>
  <c r="AQ67" i="5"/>
  <c r="BS67" i="5"/>
  <c r="BT67" i="5"/>
  <c r="BU67" i="5"/>
  <c r="AV67" i="5"/>
  <c r="BW67" i="5"/>
  <c r="BG67" i="5"/>
  <c r="BX67" i="5"/>
  <c r="BB67" i="5"/>
  <c r="CA67" i="5"/>
  <c r="CB67" i="5"/>
  <c r="BH67" i="5"/>
  <c r="CC67" i="5"/>
  <c r="CE67" i="5"/>
  <c r="CG67" i="5"/>
  <c r="E68" i="3"/>
  <c r="AL68" i="5"/>
  <c r="BQ68" i="5"/>
  <c r="AM68" i="5"/>
  <c r="BR68" i="5"/>
  <c r="AQ68" i="5"/>
  <c r="BS68" i="5"/>
  <c r="BT68" i="5"/>
  <c r="BU68" i="5"/>
  <c r="AV68" i="5"/>
  <c r="BW68" i="5"/>
  <c r="BG68" i="5"/>
  <c r="BX68" i="5"/>
  <c r="BB68" i="5"/>
  <c r="CA68" i="5"/>
  <c r="CB68" i="5"/>
  <c r="BH68" i="5"/>
  <c r="CC68" i="5"/>
  <c r="BN68" i="5"/>
  <c r="BP68" i="5"/>
  <c r="CE68" i="5"/>
  <c r="CG68" i="5"/>
  <c r="E69" i="3"/>
  <c r="AJ69" i="5"/>
  <c r="BM69" i="5"/>
  <c r="BN69" i="5"/>
  <c r="BP69" i="5"/>
  <c r="AL69" i="5"/>
  <c r="BQ69" i="5"/>
  <c r="AM69" i="5"/>
  <c r="BR69" i="5"/>
  <c r="AQ69" i="5"/>
  <c r="BS69" i="5"/>
  <c r="BT69" i="5"/>
  <c r="BU69" i="5"/>
  <c r="AV69" i="5"/>
  <c r="BW69" i="5"/>
  <c r="BI69" i="5"/>
  <c r="BZ69" i="5"/>
  <c r="BB69" i="5"/>
  <c r="CA69" i="5"/>
  <c r="BH69" i="5"/>
  <c r="CC69" i="5"/>
  <c r="CB69" i="5"/>
  <c r="CE69" i="5"/>
  <c r="CG69" i="5"/>
  <c r="E70" i="3"/>
  <c r="AJ70" i="5"/>
  <c r="BM70" i="5"/>
  <c r="BN70" i="5"/>
  <c r="BP70" i="5"/>
  <c r="AL70" i="5"/>
  <c r="BQ70" i="5"/>
  <c r="AM70" i="5"/>
  <c r="BR70" i="5"/>
  <c r="AQ70" i="5"/>
  <c r="BS70" i="5"/>
  <c r="BT70" i="5"/>
  <c r="BU70" i="5"/>
  <c r="AV70" i="5"/>
  <c r="BW70" i="5"/>
  <c r="BG70" i="5"/>
  <c r="BX70" i="5"/>
  <c r="BB70" i="5"/>
  <c r="CA70" i="5"/>
  <c r="CB70" i="5"/>
  <c r="CE70" i="5"/>
  <c r="CG70" i="5"/>
  <c r="E71" i="3"/>
  <c r="AJ71" i="5"/>
  <c r="BM71" i="5"/>
  <c r="BN71" i="5"/>
  <c r="BP71" i="5"/>
  <c r="AL71" i="5"/>
  <c r="BQ71" i="5"/>
  <c r="AM71" i="5"/>
  <c r="BR71" i="5"/>
  <c r="AQ71" i="5"/>
  <c r="BS71" i="5"/>
  <c r="BT71" i="5"/>
  <c r="BU71" i="5"/>
  <c r="AV71" i="5"/>
  <c r="BW71" i="5"/>
  <c r="BB71" i="5"/>
  <c r="CA71" i="5"/>
  <c r="CB71" i="5"/>
  <c r="CE71" i="5"/>
  <c r="CG71" i="5"/>
  <c r="E72" i="3"/>
  <c r="AJ72" i="5"/>
  <c r="BM72" i="5"/>
  <c r="BN72" i="5"/>
  <c r="BP72" i="5"/>
  <c r="AL72" i="5"/>
  <c r="BQ72" i="5"/>
  <c r="AM72" i="5"/>
  <c r="BR72" i="5"/>
  <c r="BT72" i="5"/>
  <c r="BU72" i="5"/>
  <c r="AV72" i="5"/>
  <c r="BW72" i="5"/>
  <c r="BG72" i="5"/>
  <c r="BX72" i="5"/>
  <c r="BB72" i="5"/>
  <c r="CA72" i="5"/>
  <c r="CB72" i="5"/>
  <c r="CE72" i="5"/>
  <c r="CG72" i="5"/>
  <c r="E73" i="3"/>
  <c r="AJ73" i="5"/>
  <c r="BM73" i="5"/>
  <c r="BN73" i="5"/>
  <c r="BP73" i="5"/>
  <c r="AL73" i="5"/>
  <c r="BQ73" i="5"/>
  <c r="AM73" i="5"/>
  <c r="BR73" i="5"/>
  <c r="BT73" i="5"/>
  <c r="BU73" i="5"/>
  <c r="AV73" i="5"/>
  <c r="BW73" i="5"/>
  <c r="BG73" i="5"/>
  <c r="BX73" i="5"/>
  <c r="CA73" i="5"/>
  <c r="CB73" i="5"/>
  <c r="BH73" i="5"/>
  <c r="CC73" i="5"/>
  <c r="CE73" i="5"/>
  <c r="CG73" i="5"/>
  <c r="E74" i="3"/>
  <c r="AJ74" i="5"/>
  <c r="BM74" i="5"/>
  <c r="BN74" i="5"/>
  <c r="BP74" i="5"/>
  <c r="AL74" i="5"/>
  <c r="BQ74" i="5"/>
  <c r="AM74" i="5"/>
  <c r="BR74" i="5"/>
  <c r="BT74" i="5"/>
  <c r="BU74" i="5"/>
  <c r="AV74" i="5"/>
  <c r="BW74" i="5"/>
  <c r="BG74" i="5"/>
  <c r="BX74" i="5"/>
  <c r="BB74" i="5"/>
  <c r="CA74" i="5"/>
  <c r="CB74" i="5"/>
  <c r="BH74" i="5"/>
  <c r="CC74" i="5"/>
  <c r="CE74" i="5"/>
  <c r="CG74" i="5"/>
  <c r="E75" i="3"/>
  <c r="AJ75" i="5"/>
  <c r="BM75" i="5"/>
  <c r="BN75" i="5"/>
  <c r="BP75" i="5"/>
  <c r="AL75" i="5"/>
  <c r="BQ75" i="5"/>
  <c r="AM75" i="5"/>
  <c r="BR75" i="5"/>
  <c r="AQ75" i="5"/>
  <c r="BS75" i="5"/>
  <c r="BT75" i="5"/>
  <c r="BU75" i="5"/>
  <c r="AV75" i="5"/>
  <c r="BW75" i="5"/>
  <c r="BB75" i="5"/>
  <c r="CA75" i="5"/>
  <c r="BH75" i="5"/>
  <c r="CC75" i="5"/>
  <c r="CB75" i="5"/>
  <c r="CE75" i="5"/>
  <c r="CG75" i="5"/>
  <c r="E76" i="3"/>
  <c r="AJ76" i="5"/>
  <c r="BM76" i="5"/>
  <c r="BN76" i="5"/>
  <c r="BP76" i="5"/>
  <c r="AL76" i="5"/>
  <c r="BQ76" i="5"/>
  <c r="AM76" i="5"/>
  <c r="BR76" i="5"/>
  <c r="BT76" i="5"/>
  <c r="BU76" i="5"/>
  <c r="AV76" i="5"/>
  <c r="BW76" i="5"/>
  <c r="BG76" i="5"/>
  <c r="BX76" i="5"/>
  <c r="BB76" i="5"/>
  <c r="CA76" i="5"/>
  <c r="CB76" i="5"/>
  <c r="BH76" i="5"/>
  <c r="CC76" i="5"/>
  <c r="CE76" i="5"/>
  <c r="CG76" i="5"/>
  <c r="E77" i="3"/>
  <c r="AJ77" i="5"/>
  <c r="BM77" i="5"/>
  <c r="BN77" i="5"/>
  <c r="BP77" i="5"/>
  <c r="AL77" i="5"/>
  <c r="BQ77" i="5"/>
  <c r="AM77" i="5"/>
  <c r="BR77" i="5"/>
  <c r="AQ77" i="5"/>
  <c r="BS77" i="5"/>
  <c r="BT77" i="5"/>
  <c r="BU77" i="5"/>
  <c r="AV77" i="5"/>
  <c r="BW77" i="5"/>
  <c r="BG77" i="5"/>
  <c r="BX77" i="5"/>
  <c r="CA77" i="5"/>
  <c r="CB77" i="5"/>
  <c r="CE77" i="5"/>
  <c r="CG77" i="5"/>
  <c r="E78" i="3"/>
  <c r="AJ78" i="5"/>
  <c r="BM78" i="5"/>
  <c r="BN78" i="5"/>
  <c r="BP78" i="5"/>
  <c r="AL78" i="5"/>
  <c r="BQ78" i="5"/>
  <c r="AM78" i="5"/>
  <c r="BR78" i="5"/>
  <c r="BT78" i="5"/>
  <c r="BU78" i="5"/>
  <c r="AV78" i="5"/>
  <c r="BW78" i="5"/>
  <c r="BG78" i="5"/>
  <c r="BX78" i="5"/>
  <c r="CA78" i="5"/>
  <c r="CB78" i="5"/>
  <c r="CE78" i="5"/>
  <c r="CG78" i="5"/>
  <c r="E79" i="3"/>
  <c r="AJ79" i="5"/>
  <c r="BM79" i="5"/>
  <c r="BN79" i="5"/>
  <c r="BP79" i="5"/>
  <c r="AL79" i="5"/>
  <c r="BQ79" i="5"/>
  <c r="AM79" i="5"/>
  <c r="BR79" i="5"/>
  <c r="AQ79" i="5"/>
  <c r="BS79" i="5"/>
  <c r="BT79" i="5"/>
  <c r="BU79" i="5"/>
  <c r="AV79" i="5"/>
  <c r="BW79" i="5"/>
  <c r="BG79" i="5"/>
  <c r="BX79" i="5"/>
  <c r="BB79" i="5"/>
  <c r="CA79" i="5"/>
  <c r="CB79" i="5"/>
  <c r="BH79" i="5"/>
  <c r="CC79" i="5"/>
  <c r="CE79" i="5"/>
  <c r="CG79" i="5"/>
  <c r="E80" i="3"/>
  <c r="AL80" i="5"/>
  <c r="BQ80" i="5"/>
  <c r="AM80" i="5"/>
  <c r="BR80" i="5"/>
  <c r="AQ80" i="5"/>
  <c r="BS80" i="5"/>
  <c r="BT80" i="5"/>
  <c r="BU80" i="5"/>
  <c r="AV80" i="5"/>
  <c r="BW80" i="5"/>
  <c r="BG80" i="5"/>
  <c r="BX80" i="5"/>
  <c r="CA80" i="5"/>
  <c r="CB80" i="5"/>
  <c r="BH80" i="5"/>
  <c r="CC80" i="5"/>
  <c r="BN80" i="5"/>
  <c r="BP80" i="5"/>
  <c r="CE80" i="5"/>
  <c r="CG80" i="5"/>
  <c r="E81" i="3"/>
  <c r="AJ81" i="5"/>
  <c r="BM81" i="5"/>
  <c r="BN81" i="5"/>
  <c r="BP81" i="5"/>
  <c r="AL81" i="5"/>
  <c r="BQ81" i="5"/>
  <c r="AM81" i="5"/>
  <c r="BR81" i="5"/>
  <c r="AQ81" i="5"/>
  <c r="BS81" i="5"/>
  <c r="BT81" i="5"/>
  <c r="BU81" i="5"/>
  <c r="AV81" i="5"/>
  <c r="BW81" i="5"/>
  <c r="BG81" i="5"/>
  <c r="BX81" i="5"/>
  <c r="BB81" i="5"/>
  <c r="CA81" i="5"/>
  <c r="CB81" i="5"/>
  <c r="CE81" i="5"/>
  <c r="CG81" i="5"/>
  <c r="E82" i="3"/>
  <c r="AJ82" i="5"/>
  <c r="BM82" i="5"/>
  <c r="BN82" i="5"/>
  <c r="BP82" i="5"/>
  <c r="AL82" i="5"/>
  <c r="BQ82" i="5"/>
  <c r="AM82" i="5"/>
  <c r="BR82" i="5"/>
  <c r="BT82" i="5"/>
  <c r="BU82" i="5"/>
  <c r="AV82" i="5"/>
  <c r="BW82" i="5"/>
  <c r="BG82" i="5"/>
  <c r="BX82" i="5"/>
  <c r="CA82" i="5"/>
  <c r="CB82" i="5"/>
  <c r="CE82" i="5"/>
  <c r="CG82" i="5"/>
  <c r="E83" i="3"/>
  <c r="AL83" i="5"/>
  <c r="BQ83" i="5"/>
  <c r="AM83" i="5"/>
  <c r="BR83" i="5"/>
  <c r="BT83" i="5"/>
  <c r="BU83" i="5"/>
  <c r="AV83" i="5"/>
  <c r="BW83" i="5"/>
  <c r="BG83" i="5"/>
  <c r="BX83" i="5"/>
  <c r="CA83" i="5"/>
  <c r="CB83" i="5"/>
  <c r="BH83" i="5"/>
  <c r="CC83" i="5"/>
  <c r="BN83" i="5"/>
  <c r="BP83" i="5"/>
  <c r="CE83" i="5"/>
  <c r="CG83" i="5"/>
  <c r="E84" i="3"/>
  <c r="AL84" i="5"/>
  <c r="BQ84" i="5"/>
  <c r="AM84" i="5"/>
  <c r="BR84" i="5"/>
  <c r="AQ84" i="5"/>
  <c r="BS84" i="5"/>
  <c r="BT84" i="5"/>
  <c r="BU84" i="5"/>
  <c r="AV84" i="5"/>
  <c r="BW84" i="5"/>
  <c r="BG84" i="5"/>
  <c r="BX84" i="5"/>
  <c r="CA84" i="5"/>
  <c r="CB84" i="5"/>
  <c r="BH84" i="5"/>
  <c r="CC84" i="5"/>
  <c r="BN84" i="5"/>
  <c r="BP84" i="5"/>
  <c r="CE84" i="5"/>
  <c r="CG84" i="5"/>
  <c r="E85" i="3"/>
  <c r="AL85" i="5"/>
  <c r="BQ85" i="5"/>
  <c r="AM85" i="5"/>
  <c r="BR85" i="5"/>
  <c r="AQ85" i="5"/>
  <c r="BS85" i="5"/>
  <c r="BT85" i="5"/>
  <c r="BU85" i="5"/>
  <c r="AV85" i="5"/>
  <c r="BW85" i="5"/>
  <c r="BG85" i="5"/>
  <c r="BX85" i="5"/>
  <c r="BI85" i="5"/>
  <c r="BZ85" i="5"/>
  <c r="BB85" i="5"/>
  <c r="CA85" i="5"/>
  <c r="CB85" i="5"/>
  <c r="BH85" i="5"/>
  <c r="CC85" i="5"/>
  <c r="BN85" i="5"/>
  <c r="BP85" i="5"/>
  <c r="CE85" i="5"/>
  <c r="CG85" i="5"/>
  <c r="E86" i="3"/>
  <c r="AJ86" i="5"/>
  <c r="BM86" i="5"/>
  <c r="BN86" i="5"/>
  <c r="BP86" i="5"/>
  <c r="AL86" i="5"/>
  <c r="BQ86" i="5"/>
  <c r="AM86" i="5"/>
  <c r="BR86" i="5"/>
  <c r="AQ86" i="5"/>
  <c r="BS86" i="5"/>
  <c r="BT86" i="5"/>
  <c r="BU86" i="5"/>
  <c r="AV86" i="5"/>
  <c r="BW86" i="5"/>
  <c r="BG86" i="5"/>
  <c r="BX86" i="5"/>
  <c r="BI86" i="5"/>
  <c r="BZ86" i="5"/>
  <c r="BB86" i="5"/>
  <c r="CA86" i="5"/>
  <c r="CB86" i="5"/>
  <c r="BH86" i="5"/>
  <c r="CC86" i="5"/>
  <c r="CE86" i="5"/>
  <c r="CG86" i="5"/>
  <c r="E87" i="3"/>
  <c r="AJ87" i="5"/>
  <c r="BM87" i="5"/>
  <c r="BN87" i="5"/>
  <c r="BP87" i="5"/>
  <c r="AL87" i="5"/>
  <c r="BQ87" i="5"/>
  <c r="AM87" i="5"/>
  <c r="BR87" i="5"/>
  <c r="AQ87" i="5"/>
  <c r="BS87" i="5"/>
  <c r="BT87" i="5"/>
  <c r="BU87" i="5"/>
  <c r="AV87" i="5"/>
  <c r="BW87" i="5"/>
  <c r="BG87" i="5"/>
  <c r="BX87" i="5"/>
  <c r="BB87" i="5"/>
  <c r="CA87" i="5"/>
  <c r="CB87" i="5"/>
  <c r="CE87" i="5"/>
  <c r="CG87" i="5"/>
  <c r="E88" i="3"/>
  <c r="AJ88" i="5"/>
  <c r="BM88" i="5"/>
  <c r="BN88" i="5"/>
  <c r="BP88" i="5"/>
  <c r="AL88" i="5"/>
  <c r="BQ88" i="5"/>
  <c r="AM88" i="5"/>
  <c r="BR88" i="5"/>
  <c r="AQ88" i="5"/>
  <c r="BS88" i="5"/>
  <c r="BT88" i="5"/>
  <c r="BU88" i="5"/>
  <c r="AV88" i="5"/>
  <c r="BW88" i="5"/>
  <c r="BG88" i="5"/>
  <c r="BX88" i="5"/>
  <c r="BB88" i="5"/>
  <c r="CA88" i="5"/>
  <c r="CB88" i="5"/>
  <c r="CE88" i="5"/>
  <c r="CG88" i="5"/>
  <c r="E89" i="3"/>
  <c r="AJ89" i="5"/>
  <c r="BM89" i="5"/>
  <c r="BN89" i="5"/>
  <c r="BP89" i="5"/>
  <c r="AL89" i="5"/>
  <c r="BQ89" i="5"/>
  <c r="AM89" i="5"/>
  <c r="BR89" i="5"/>
  <c r="AQ89" i="5"/>
  <c r="BS89" i="5"/>
  <c r="BT89" i="5"/>
  <c r="BU89" i="5"/>
  <c r="AV89" i="5"/>
  <c r="BW89" i="5"/>
  <c r="BG89" i="5"/>
  <c r="BX89" i="5"/>
  <c r="BB89" i="5"/>
  <c r="CA89" i="5"/>
  <c r="CB89" i="5"/>
  <c r="CE89" i="5"/>
  <c r="CG89" i="5"/>
  <c r="E90" i="3"/>
  <c r="AJ90" i="5"/>
  <c r="BM90" i="5"/>
  <c r="BN90" i="5"/>
  <c r="BP90" i="5"/>
  <c r="AL90" i="5"/>
  <c r="BQ90" i="5"/>
  <c r="AM90" i="5"/>
  <c r="BR90" i="5"/>
  <c r="BT90" i="5"/>
  <c r="BU90" i="5"/>
  <c r="AV90" i="5"/>
  <c r="BW90" i="5"/>
  <c r="BG90" i="5"/>
  <c r="BX90" i="5"/>
  <c r="BI90" i="5"/>
  <c r="BZ90" i="5"/>
  <c r="BB90" i="5"/>
  <c r="CA90" i="5"/>
  <c r="CB90" i="5"/>
  <c r="BH90" i="5"/>
  <c r="CC90" i="5"/>
  <c r="CE90" i="5"/>
  <c r="CG90" i="5"/>
  <c r="E91" i="3"/>
  <c r="AJ91" i="5"/>
  <c r="BM91" i="5"/>
  <c r="BN91" i="5"/>
  <c r="BP91" i="5"/>
  <c r="AL91" i="5"/>
  <c r="BQ91" i="5"/>
  <c r="AM91" i="5"/>
  <c r="BR91" i="5"/>
  <c r="AQ91" i="5"/>
  <c r="BS91" i="5"/>
  <c r="BT91" i="5"/>
  <c r="BU91" i="5"/>
  <c r="AV91" i="5"/>
  <c r="BW91" i="5"/>
  <c r="BG91" i="5"/>
  <c r="BX91" i="5"/>
  <c r="BB91" i="5"/>
  <c r="CA91" i="5"/>
  <c r="CB91" i="5"/>
  <c r="BH91" i="5"/>
  <c r="CC91" i="5"/>
  <c r="CE91" i="5"/>
  <c r="CG91" i="5"/>
  <c r="E92" i="3"/>
  <c r="AJ92" i="5"/>
  <c r="BM92" i="5"/>
  <c r="BN92" i="5"/>
  <c r="BP92" i="5"/>
  <c r="AL92" i="5"/>
  <c r="BQ92" i="5"/>
  <c r="AM92" i="5"/>
  <c r="BR92" i="5"/>
  <c r="AQ92" i="5"/>
  <c r="BS92" i="5"/>
  <c r="BT92" i="5"/>
  <c r="BU92" i="5"/>
  <c r="AV92" i="5"/>
  <c r="BW92" i="5"/>
  <c r="BG92" i="5"/>
  <c r="BX92" i="5"/>
  <c r="BI92" i="5"/>
  <c r="BZ92" i="5"/>
  <c r="BB92" i="5"/>
  <c r="CA92" i="5"/>
  <c r="CB92" i="5"/>
  <c r="CE92" i="5"/>
  <c r="CG92" i="5"/>
  <c r="E93" i="3"/>
  <c r="AJ93" i="5"/>
  <c r="BM93" i="5"/>
  <c r="BN93" i="5"/>
  <c r="BP93" i="5"/>
  <c r="AL93" i="5"/>
  <c r="BQ93" i="5"/>
  <c r="AQ93" i="5"/>
  <c r="BS93" i="5"/>
  <c r="AV93" i="5"/>
  <c r="BW93" i="5"/>
  <c r="BG93" i="5"/>
  <c r="BX93" i="5"/>
  <c r="BI93" i="5"/>
  <c r="BZ93" i="5"/>
  <c r="CA93" i="5"/>
  <c r="CB93" i="5"/>
  <c r="BH93" i="5"/>
  <c r="CC93" i="5"/>
  <c r="BT93" i="5"/>
  <c r="BU93" i="5"/>
  <c r="CE93" i="5"/>
  <c r="CG93" i="5"/>
  <c r="E94" i="3"/>
  <c r="AJ94" i="5"/>
  <c r="BM94" i="5"/>
  <c r="BN94" i="5"/>
  <c r="BP94" i="5"/>
  <c r="AL94" i="5"/>
  <c r="BQ94" i="5"/>
  <c r="AV94" i="5"/>
  <c r="BW94" i="5"/>
  <c r="BG94" i="5"/>
  <c r="BX94" i="5"/>
  <c r="CA94" i="5"/>
  <c r="CB94" i="5"/>
  <c r="BH94" i="5"/>
  <c r="CC94" i="5"/>
  <c r="BT94" i="5"/>
  <c r="BU94" i="5"/>
  <c r="CE94" i="5"/>
  <c r="CG94" i="5"/>
  <c r="E95" i="3"/>
  <c r="AJ95" i="5"/>
  <c r="BM95" i="5"/>
  <c r="BN95" i="5"/>
  <c r="BP95" i="5"/>
  <c r="AL95" i="5"/>
  <c r="BQ95" i="5"/>
  <c r="AQ95" i="5"/>
  <c r="BS95" i="5"/>
  <c r="AV95" i="5"/>
  <c r="BW95" i="5"/>
  <c r="BG95" i="5"/>
  <c r="BX95" i="5"/>
  <c r="BB95" i="5"/>
  <c r="CA95" i="5"/>
  <c r="CB95" i="5"/>
  <c r="BH95" i="5"/>
  <c r="CC95" i="5"/>
  <c r="BT95" i="5"/>
  <c r="BU95" i="5"/>
  <c r="CE95" i="5"/>
  <c r="CG95" i="5"/>
  <c r="E96" i="3"/>
  <c r="AJ96" i="5"/>
  <c r="BM96" i="5"/>
  <c r="BN96" i="5"/>
  <c r="BP96" i="5"/>
  <c r="AL96" i="5"/>
  <c r="BQ96" i="5"/>
  <c r="AV96" i="5"/>
  <c r="BW96" i="5"/>
  <c r="BG96" i="5"/>
  <c r="BX96" i="5"/>
  <c r="BB96" i="5"/>
  <c r="CA96" i="5"/>
  <c r="CB96" i="5"/>
  <c r="BH96" i="5"/>
  <c r="CC96" i="5"/>
  <c r="BT96" i="5"/>
  <c r="BU96" i="5"/>
  <c r="CE96" i="5"/>
  <c r="CG96" i="5"/>
  <c r="E97" i="3"/>
  <c r="AL97" i="5"/>
  <c r="BQ97" i="5"/>
  <c r="AQ97" i="5"/>
  <c r="BS97" i="5"/>
  <c r="AV97" i="5"/>
  <c r="BW97" i="5"/>
  <c r="BG97" i="5"/>
  <c r="BX97" i="5"/>
  <c r="BB97" i="5"/>
  <c r="CA97" i="5"/>
  <c r="CB97" i="5"/>
  <c r="BH97" i="5"/>
  <c r="CC97" i="5"/>
  <c r="BN97" i="5"/>
  <c r="BP97" i="5"/>
  <c r="BT97" i="5"/>
  <c r="BU97" i="5"/>
  <c r="CE97" i="5"/>
  <c r="CG97" i="5"/>
  <c r="E98" i="3"/>
  <c r="AJ98" i="5"/>
  <c r="BM98" i="5"/>
  <c r="BN98" i="5"/>
  <c r="BP98" i="5"/>
  <c r="AL98" i="5"/>
  <c r="BQ98" i="5"/>
  <c r="AQ98" i="5"/>
  <c r="BS98" i="5"/>
  <c r="AV98" i="5"/>
  <c r="BW98" i="5"/>
  <c r="BG98" i="5"/>
  <c r="BX98" i="5"/>
  <c r="BB98" i="5"/>
  <c r="CA98" i="5"/>
  <c r="CB98" i="5"/>
  <c r="BH98" i="5"/>
  <c r="CC98" i="5"/>
  <c r="BT98" i="5"/>
  <c r="BU98" i="5"/>
  <c r="CE98" i="5"/>
  <c r="CG98" i="5"/>
  <c r="E99" i="3"/>
  <c r="AJ99" i="5"/>
  <c r="BM99" i="5"/>
  <c r="BN99" i="5"/>
  <c r="BP99" i="5"/>
  <c r="AL99" i="5"/>
  <c r="BQ99" i="5"/>
  <c r="AQ99" i="5"/>
  <c r="BS99" i="5"/>
  <c r="AV99" i="5"/>
  <c r="BW99" i="5"/>
  <c r="BG99" i="5"/>
  <c r="BX99" i="5"/>
  <c r="CA99" i="5"/>
  <c r="CB99" i="5"/>
  <c r="BH99" i="5"/>
  <c r="CC99" i="5"/>
  <c r="BT99" i="5"/>
  <c r="BU99" i="5"/>
  <c r="CE99" i="5"/>
  <c r="CG99" i="5"/>
  <c r="E100" i="3"/>
  <c r="AJ100" i="5"/>
  <c r="BM100" i="5"/>
  <c r="BN100" i="5"/>
  <c r="BP100" i="5"/>
  <c r="AL100" i="5"/>
  <c r="BQ100" i="5"/>
  <c r="AQ100" i="5"/>
  <c r="BS100" i="5"/>
  <c r="AV100" i="5"/>
  <c r="BW100" i="5"/>
  <c r="BG100" i="5"/>
  <c r="BX100" i="5"/>
  <c r="BI100" i="5"/>
  <c r="BZ100" i="5"/>
  <c r="BB100" i="5"/>
  <c r="CA100" i="5"/>
  <c r="CB100" i="5"/>
  <c r="BH100" i="5"/>
  <c r="CC100" i="5"/>
  <c r="BT100" i="5"/>
  <c r="BU100" i="5"/>
  <c r="CE100" i="5"/>
  <c r="CG100" i="5"/>
  <c r="E101" i="3"/>
  <c r="AJ101" i="5"/>
  <c r="BM101" i="5"/>
  <c r="BN101" i="5"/>
  <c r="BP101" i="5"/>
  <c r="AV101" i="5"/>
  <c r="BW101" i="5"/>
  <c r="BG101" i="5"/>
  <c r="BX101" i="5"/>
  <c r="E132" i="3"/>
  <c r="BI132" i="5"/>
  <c r="BZ132" i="5"/>
  <c r="BZ101" i="5"/>
  <c r="CA101" i="5"/>
  <c r="CB101" i="5"/>
  <c r="BH101" i="5"/>
  <c r="CC101" i="5"/>
  <c r="BT101" i="5"/>
  <c r="BU101" i="5"/>
  <c r="CE101" i="5"/>
  <c r="CG101" i="5"/>
  <c r="E102" i="3"/>
  <c r="AJ102" i="5"/>
  <c r="BM102" i="5"/>
  <c r="BN102" i="5"/>
  <c r="BP102" i="5"/>
  <c r="AL102" i="5"/>
  <c r="BQ102" i="5"/>
  <c r="AV102" i="5"/>
  <c r="BW102" i="5"/>
  <c r="BG102" i="5"/>
  <c r="BX102" i="5"/>
  <c r="BZ102" i="5"/>
  <c r="BB102" i="5"/>
  <c r="CA102" i="5"/>
  <c r="CB102" i="5"/>
  <c r="BH102" i="5"/>
  <c r="CC102" i="5"/>
  <c r="BT102" i="5"/>
  <c r="BU102" i="5"/>
  <c r="CE102" i="5"/>
  <c r="CG102" i="5"/>
  <c r="E103" i="3"/>
  <c r="AJ103" i="5"/>
  <c r="BM103" i="5"/>
  <c r="BN103" i="5"/>
  <c r="BP103" i="5"/>
  <c r="AL103" i="5"/>
  <c r="BQ103" i="5"/>
  <c r="AV103" i="5"/>
  <c r="BW103" i="5"/>
  <c r="BG103" i="5"/>
  <c r="BX103" i="5"/>
  <c r="BZ103" i="5"/>
  <c r="BB103" i="5"/>
  <c r="CA103" i="5"/>
  <c r="CB103" i="5"/>
  <c r="BH103" i="5"/>
  <c r="CC103" i="5"/>
  <c r="BT103" i="5"/>
  <c r="BU103" i="5"/>
  <c r="CE103" i="5"/>
  <c r="CG103" i="5"/>
  <c r="E104" i="3"/>
  <c r="AJ104" i="5"/>
  <c r="BM104" i="5"/>
  <c r="BN104" i="5"/>
  <c r="BP104" i="5"/>
  <c r="AV104" i="5"/>
  <c r="BW104" i="5"/>
  <c r="BG104" i="5"/>
  <c r="BX104" i="5"/>
  <c r="BZ104" i="5"/>
  <c r="BB104" i="5"/>
  <c r="CA104" i="5"/>
  <c r="CB104" i="5"/>
  <c r="BH104" i="5"/>
  <c r="CC104" i="5"/>
  <c r="BT104" i="5"/>
  <c r="BU104" i="5"/>
  <c r="CE104" i="5"/>
  <c r="CG104" i="5"/>
  <c r="E105" i="3"/>
  <c r="AJ105" i="5"/>
  <c r="BM105" i="5"/>
  <c r="BN105" i="5"/>
  <c r="BP105" i="5"/>
  <c r="AL105" i="5"/>
  <c r="BQ105" i="5"/>
  <c r="AV105" i="5"/>
  <c r="BW105" i="5"/>
  <c r="BZ105" i="5"/>
  <c r="BB105" i="5"/>
  <c r="CA105" i="5"/>
  <c r="BT105" i="5"/>
  <c r="BU105" i="5"/>
  <c r="CB105" i="5"/>
  <c r="CE105" i="5"/>
  <c r="CG105" i="5"/>
  <c r="E106" i="3"/>
  <c r="AJ106" i="5"/>
  <c r="BM106" i="5"/>
  <c r="BN106" i="5"/>
  <c r="BP106" i="5"/>
  <c r="AL106" i="5"/>
  <c r="BQ106" i="5"/>
  <c r="AV106" i="5"/>
  <c r="BW106" i="5"/>
  <c r="BG106" i="5"/>
  <c r="BX106" i="5"/>
  <c r="BZ106" i="5"/>
  <c r="CA106" i="5"/>
  <c r="CB106" i="5"/>
  <c r="BH106" i="5"/>
  <c r="CC106" i="5"/>
  <c r="BT106" i="5"/>
  <c r="BU106" i="5"/>
  <c r="CE106" i="5"/>
  <c r="CG106" i="5"/>
  <c r="E107" i="3"/>
  <c r="AJ107" i="5"/>
  <c r="BM107" i="5"/>
  <c r="BN107" i="5"/>
  <c r="BP107" i="5"/>
  <c r="AL107" i="5"/>
  <c r="BQ107" i="5"/>
  <c r="AV107" i="5"/>
  <c r="BW107" i="5"/>
  <c r="BG107" i="5"/>
  <c r="BX107" i="5"/>
  <c r="BZ107" i="5"/>
  <c r="BB107" i="5"/>
  <c r="CA107" i="5"/>
  <c r="CB107" i="5"/>
  <c r="BH107" i="5"/>
  <c r="CC107" i="5"/>
  <c r="BT107" i="5"/>
  <c r="BU107" i="5"/>
  <c r="CE107" i="5"/>
  <c r="CG107" i="5"/>
  <c r="E108" i="3"/>
  <c r="AL108" i="5"/>
  <c r="BQ108" i="5"/>
  <c r="AV108" i="5"/>
  <c r="BW108" i="5"/>
  <c r="BG108" i="5"/>
  <c r="BX108" i="5"/>
  <c r="BZ108" i="5"/>
  <c r="BB108" i="5"/>
  <c r="CA108" i="5"/>
  <c r="CB108" i="5"/>
  <c r="BH108" i="5"/>
  <c r="CC108" i="5"/>
  <c r="BN108" i="5"/>
  <c r="BP108" i="5"/>
  <c r="BT108" i="5"/>
  <c r="BU108" i="5"/>
  <c r="CE108" i="5"/>
  <c r="CG108" i="5"/>
  <c r="E109" i="3"/>
  <c r="AJ109" i="5"/>
  <c r="BM109" i="5"/>
  <c r="BN109" i="5"/>
  <c r="BP109" i="5"/>
  <c r="AV109" i="5"/>
  <c r="BW109" i="5"/>
  <c r="BG109" i="5"/>
  <c r="BX109" i="5"/>
  <c r="BZ109" i="5"/>
  <c r="CA109" i="5"/>
  <c r="CB109" i="5"/>
  <c r="BH109" i="5"/>
  <c r="CC109" i="5"/>
  <c r="BT109" i="5"/>
  <c r="BU109" i="5"/>
  <c r="CE109" i="5"/>
  <c r="CG109" i="5"/>
  <c r="E110" i="3"/>
  <c r="AL110" i="5"/>
  <c r="BQ110" i="5"/>
  <c r="AQ110" i="5"/>
  <c r="BS110" i="5"/>
  <c r="AV110" i="5"/>
  <c r="BW110" i="5"/>
  <c r="BG110" i="5"/>
  <c r="BX110" i="5"/>
  <c r="BZ110" i="5"/>
  <c r="BB110" i="5"/>
  <c r="CA110" i="5"/>
  <c r="CB110" i="5"/>
  <c r="BH110" i="5"/>
  <c r="CC110" i="5"/>
  <c r="BN110" i="5"/>
  <c r="BP110" i="5"/>
  <c r="BT110" i="5"/>
  <c r="BU110" i="5"/>
  <c r="CE110" i="5"/>
  <c r="CG110" i="5"/>
  <c r="E111" i="3"/>
  <c r="AJ111" i="5"/>
  <c r="BM111" i="5"/>
  <c r="BN111" i="5"/>
  <c r="BP111" i="5"/>
  <c r="AL111" i="5"/>
  <c r="BQ111" i="5"/>
  <c r="AV111" i="5"/>
  <c r="BW111" i="5"/>
  <c r="BG111" i="5"/>
  <c r="BX111" i="5"/>
  <c r="BZ111" i="5"/>
  <c r="BB111" i="5"/>
  <c r="CA111" i="5"/>
  <c r="CB111" i="5"/>
  <c r="BT111" i="5"/>
  <c r="BU111" i="5"/>
  <c r="CE111" i="5"/>
  <c r="CG111" i="5"/>
  <c r="E112" i="3"/>
  <c r="AJ112" i="5"/>
  <c r="BM112" i="5"/>
  <c r="BN112" i="5"/>
  <c r="BP112" i="5"/>
  <c r="AL112" i="5"/>
  <c r="BQ112" i="5"/>
  <c r="AV112" i="5"/>
  <c r="BW112" i="5"/>
  <c r="BG112" i="5"/>
  <c r="BX112" i="5"/>
  <c r="BZ112" i="5"/>
  <c r="BB112" i="5"/>
  <c r="CA112" i="5"/>
  <c r="CB112" i="5"/>
  <c r="BT112" i="5"/>
  <c r="BU112" i="5"/>
  <c r="CE112" i="5"/>
  <c r="CG112" i="5"/>
  <c r="E113" i="3"/>
  <c r="AJ113" i="5"/>
  <c r="BM113" i="5"/>
  <c r="BN113" i="5"/>
  <c r="BP113" i="5"/>
  <c r="AL113" i="5"/>
  <c r="BQ113" i="5"/>
  <c r="AQ113" i="5"/>
  <c r="BS113" i="5"/>
  <c r="AV113" i="5"/>
  <c r="BW113" i="5"/>
  <c r="BG113" i="5"/>
  <c r="BX113" i="5"/>
  <c r="BZ113" i="5"/>
  <c r="BB113" i="5"/>
  <c r="CA113" i="5"/>
  <c r="CB113" i="5"/>
  <c r="BT113" i="5"/>
  <c r="BU113" i="5"/>
  <c r="CE113" i="5"/>
  <c r="CG113" i="5"/>
  <c r="E114" i="3"/>
  <c r="AJ114" i="5"/>
  <c r="BM114" i="5"/>
  <c r="BN114" i="5"/>
  <c r="BP114" i="5"/>
  <c r="AL114" i="5"/>
  <c r="BQ114" i="5"/>
  <c r="AQ114" i="5"/>
  <c r="BS114" i="5"/>
  <c r="AV114" i="5"/>
  <c r="BW114" i="5"/>
  <c r="BG114" i="5"/>
  <c r="BX114" i="5"/>
  <c r="BZ114" i="5"/>
  <c r="BB114" i="5"/>
  <c r="CA114" i="5"/>
  <c r="CB114" i="5"/>
  <c r="BT114" i="5"/>
  <c r="BU114" i="5"/>
  <c r="CE114" i="5"/>
  <c r="CG114" i="5"/>
  <c r="E115" i="3"/>
  <c r="AJ115" i="5"/>
  <c r="BM115" i="5"/>
  <c r="BN115" i="5"/>
  <c r="BP115" i="5"/>
  <c r="AL115" i="5"/>
  <c r="BQ115" i="5"/>
  <c r="AQ115" i="5"/>
  <c r="BS115" i="5"/>
  <c r="AV115" i="5"/>
  <c r="BW115" i="5"/>
  <c r="BG115" i="5"/>
  <c r="BX115" i="5"/>
  <c r="BZ115" i="5"/>
  <c r="BB115" i="5"/>
  <c r="CA115" i="5"/>
  <c r="CB115" i="5"/>
  <c r="BT115" i="5"/>
  <c r="BU115" i="5"/>
  <c r="CE115" i="5"/>
  <c r="CG115" i="5"/>
  <c r="E116" i="3"/>
  <c r="AJ116" i="5"/>
  <c r="BM116" i="5"/>
  <c r="BN116" i="5"/>
  <c r="BP116" i="5"/>
  <c r="AL116" i="5"/>
  <c r="BQ116" i="5"/>
  <c r="AV116" i="5"/>
  <c r="BW116" i="5"/>
  <c r="BG116" i="5"/>
  <c r="BX116" i="5"/>
  <c r="BZ116" i="5"/>
  <c r="BB116" i="5"/>
  <c r="CA116" i="5"/>
  <c r="CB116" i="5"/>
  <c r="BT116" i="5"/>
  <c r="BU116" i="5"/>
  <c r="CE116" i="5"/>
  <c r="CG116" i="5"/>
  <c r="E117" i="3"/>
  <c r="AL117" i="5"/>
  <c r="BQ117" i="5"/>
  <c r="AV117" i="5"/>
  <c r="BW117" i="5"/>
  <c r="BG117" i="5"/>
  <c r="BX117" i="5"/>
  <c r="BZ117" i="5"/>
  <c r="BB117" i="5"/>
  <c r="CA117" i="5"/>
  <c r="CB117" i="5"/>
  <c r="BN117" i="5"/>
  <c r="BP117" i="5"/>
  <c r="BT117" i="5"/>
  <c r="BU117" i="5"/>
  <c r="CE117" i="5"/>
  <c r="CG117" i="5"/>
  <c r="E118" i="3"/>
  <c r="AJ118" i="5"/>
  <c r="BM118" i="5"/>
  <c r="BN118" i="5"/>
  <c r="BP118" i="5"/>
  <c r="AL118" i="5"/>
  <c r="BQ118" i="5"/>
  <c r="AQ118" i="5"/>
  <c r="BS118" i="5"/>
  <c r="AV118" i="5"/>
  <c r="BW118" i="5"/>
  <c r="BG118" i="5"/>
  <c r="BX118" i="5"/>
  <c r="BZ118" i="5"/>
  <c r="BB118" i="5"/>
  <c r="CA118" i="5"/>
  <c r="CB118" i="5"/>
  <c r="BT118" i="5"/>
  <c r="BU118" i="5"/>
  <c r="CE118" i="5"/>
  <c r="CG118" i="5"/>
  <c r="E119" i="3"/>
  <c r="AJ119" i="5"/>
  <c r="BM119" i="5"/>
  <c r="BN119" i="5"/>
  <c r="BP119" i="5"/>
  <c r="AL119" i="5"/>
  <c r="BQ119" i="5"/>
  <c r="AV119" i="5"/>
  <c r="BW119" i="5"/>
  <c r="BG119" i="5"/>
  <c r="BX119" i="5"/>
  <c r="BZ119" i="5"/>
  <c r="BB119" i="5"/>
  <c r="CA119" i="5"/>
  <c r="CB119" i="5"/>
  <c r="BT119" i="5"/>
  <c r="BU119" i="5"/>
  <c r="CE119" i="5"/>
  <c r="CG119" i="5"/>
  <c r="E120" i="3"/>
  <c r="AJ120" i="5"/>
  <c r="BM120" i="5"/>
  <c r="BN120" i="5"/>
  <c r="BP120" i="5"/>
  <c r="AV120" i="5"/>
  <c r="BW120" i="5"/>
  <c r="BG120" i="5"/>
  <c r="BX120" i="5"/>
  <c r="BZ120" i="5"/>
  <c r="BB120" i="5"/>
  <c r="CA120" i="5"/>
  <c r="CB120" i="5"/>
  <c r="BT120" i="5"/>
  <c r="BU120" i="5"/>
  <c r="CE120" i="5"/>
  <c r="CG120" i="5"/>
  <c r="E121" i="3"/>
  <c r="AJ121" i="5"/>
  <c r="BM121" i="5"/>
  <c r="BN121" i="5"/>
  <c r="BP121" i="5"/>
  <c r="AL121" i="5"/>
  <c r="BQ121" i="5"/>
  <c r="AM121" i="5"/>
  <c r="BR121" i="5"/>
  <c r="AQ121" i="5"/>
  <c r="BS121" i="5"/>
  <c r="BT121" i="5"/>
  <c r="BU121" i="5"/>
  <c r="AV121" i="5"/>
  <c r="BW121" i="5"/>
  <c r="BG121" i="5"/>
  <c r="BX121" i="5"/>
  <c r="BZ121" i="5"/>
  <c r="BB121" i="5"/>
  <c r="CA121" i="5"/>
  <c r="CB121" i="5"/>
  <c r="CE121" i="5"/>
  <c r="CG121" i="5"/>
  <c r="E122" i="3"/>
  <c r="AM122" i="5"/>
  <c r="BR122" i="5"/>
  <c r="AQ122" i="5"/>
  <c r="BS122" i="5"/>
  <c r="BT122" i="5"/>
  <c r="BU122" i="5"/>
  <c r="AV122" i="5"/>
  <c r="BW122" i="5"/>
  <c r="BG122" i="5"/>
  <c r="BX122" i="5"/>
  <c r="BZ122" i="5"/>
  <c r="BB122" i="5"/>
  <c r="CA122" i="5"/>
  <c r="CB122" i="5"/>
  <c r="BN122" i="5"/>
  <c r="BP122" i="5"/>
  <c r="CE122" i="5"/>
  <c r="CG122" i="5"/>
  <c r="E123" i="3"/>
  <c r="AJ123" i="5"/>
  <c r="BM123" i="5"/>
  <c r="BN123" i="5"/>
  <c r="BP123" i="5"/>
  <c r="AM123" i="5"/>
  <c r="BR123" i="5"/>
  <c r="BT123" i="5"/>
  <c r="BU123" i="5"/>
  <c r="AV123" i="5"/>
  <c r="BW123" i="5"/>
  <c r="BG123" i="5"/>
  <c r="BX123" i="5"/>
  <c r="BZ123" i="5"/>
  <c r="BB123" i="5"/>
  <c r="CA123" i="5"/>
  <c r="CB123" i="5"/>
  <c r="CE123" i="5"/>
  <c r="CG123" i="5"/>
  <c r="E124" i="3"/>
  <c r="AJ124" i="5"/>
  <c r="BM124" i="5"/>
  <c r="BN124" i="5"/>
  <c r="BP124" i="5"/>
  <c r="AM124" i="5"/>
  <c r="BR124" i="5"/>
  <c r="BT124" i="5"/>
  <c r="BU124" i="5"/>
  <c r="AV124" i="5"/>
  <c r="BW124" i="5"/>
  <c r="BG124" i="5"/>
  <c r="BX124" i="5"/>
  <c r="BZ124" i="5"/>
  <c r="BB124" i="5"/>
  <c r="CA124" i="5"/>
  <c r="CB124" i="5"/>
  <c r="BH124" i="5"/>
  <c r="CC124" i="5"/>
  <c r="CE124" i="5"/>
  <c r="CG124" i="5"/>
  <c r="E125" i="3"/>
  <c r="AJ125" i="5"/>
  <c r="BM125" i="5"/>
  <c r="BN125" i="5"/>
  <c r="BP125" i="5"/>
  <c r="AM125" i="5"/>
  <c r="BR125" i="5"/>
  <c r="BT125" i="5"/>
  <c r="BU125" i="5"/>
  <c r="AV125" i="5"/>
  <c r="BW125" i="5"/>
  <c r="BG125" i="5"/>
  <c r="BX125" i="5"/>
  <c r="BZ125" i="5"/>
  <c r="BB125" i="5"/>
  <c r="CA125" i="5"/>
  <c r="CB125" i="5"/>
  <c r="BH125" i="5"/>
  <c r="CC125" i="5"/>
  <c r="CE125" i="5"/>
  <c r="CG125" i="5"/>
  <c r="E126" i="3"/>
  <c r="AJ126" i="5"/>
  <c r="BM126" i="5"/>
  <c r="BN126" i="5"/>
  <c r="BP126" i="5"/>
  <c r="AL126" i="5"/>
  <c r="BQ126" i="5"/>
  <c r="AM126" i="5"/>
  <c r="BR126" i="5"/>
  <c r="AQ126" i="5"/>
  <c r="BS126" i="5"/>
  <c r="BT126" i="5"/>
  <c r="BU126" i="5"/>
  <c r="AV126" i="5"/>
  <c r="BW126" i="5"/>
  <c r="BG126" i="5"/>
  <c r="BX126" i="5"/>
  <c r="BZ126" i="5"/>
  <c r="BB126" i="5"/>
  <c r="CA126" i="5"/>
  <c r="CB126" i="5"/>
  <c r="CE126" i="5"/>
  <c r="CG126" i="5"/>
  <c r="E127" i="3"/>
  <c r="AJ127" i="5"/>
  <c r="BM127" i="5"/>
  <c r="BN127" i="5"/>
  <c r="BP127" i="5"/>
  <c r="AM127" i="5"/>
  <c r="BR127" i="5"/>
  <c r="BT127" i="5"/>
  <c r="BU127" i="5"/>
  <c r="AV127" i="5"/>
  <c r="BW127" i="5"/>
  <c r="BG127" i="5"/>
  <c r="BX127" i="5"/>
  <c r="BZ127" i="5"/>
  <c r="BB127" i="5"/>
  <c r="CA127" i="5"/>
  <c r="CB127" i="5"/>
  <c r="CE127" i="5"/>
  <c r="CG127" i="5"/>
  <c r="E128" i="3"/>
  <c r="AJ128" i="5"/>
  <c r="BM128" i="5"/>
  <c r="BN128" i="5"/>
  <c r="BP128" i="5"/>
  <c r="AM128" i="5"/>
  <c r="BR128" i="5"/>
  <c r="BT128" i="5"/>
  <c r="BU128" i="5"/>
  <c r="AV128" i="5"/>
  <c r="BW128" i="5"/>
  <c r="BG128" i="5"/>
  <c r="BX128" i="5"/>
  <c r="BZ128" i="5"/>
  <c r="BB128" i="5"/>
  <c r="CA128" i="5"/>
  <c r="CB128" i="5"/>
  <c r="BH128" i="5"/>
  <c r="CC128" i="5"/>
  <c r="CE128" i="5"/>
  <c r="CG128" i="5"/>
  <c r="E129" i="3"/>
  <c r="AM129" i="5"/>
  <c r="BR129" i="5"/>
  <c r="BT129" i="5"/>
  <c r="BU129" i="5"/>
  <c r="AV129" i="5"/>
  <c r="BW129" i="5"/>
  <c r="BG129" i="5"/>
  <c r="BX129" i="5"/>
  <c r="BZ129" i="5"/>
  <c r="BB129" i="5"/>
  <c r="CA129" i="5"/>
  <c r="CB129" i="5"/>
  <c r="BH129" i="5"/>
  <c r="CC129" i="5"/>
  <c r="BN129" i="5"/>
  <c r="BP129" i="5"/>
  <c r="CE129" i="5"/>
  <c r="CG129" i="5"/>
  <c r="E130" i="3"/>
  <c r="AM130" i="5"/>
  <c r="BR130" i="5"/>
  <c r="BT130" i="5"/>
  <c r="BU130" i="5"/>
  <c r="AV130" i="5"/>
  <c r="BW130" i="5"/>
  <c r="BG130" i="5"/>
  <c r="BX130" i="5"/>
  <c r="BZ130" i="5"/>
  <c r="BB130" i="5"/>
  <c r="CA130" i="5"/>
  <c r="CB130" i="5"/>
  <c r="BH130" i="5"/>
  <c r="CC130" i="5"/>
  <c r="BN130" i="5"/>
  <c r="BP130" i="5"/>
  <c r="CE130" i="5"/>
  <c r="CG130" i="5"/>
  <c r="E131" i="3"/>
  <c r="AM131" i="5"/>
  <c r="BR131" i="5"/>
  <c r="BT131" i="5"/>
  <c r="BU131" i="5"/>
  <c r="AV131" i="5"/>
  <c r="BW131" i="5"/>
  <c r="BG131" i="5"/>
  <c r="BX131" i="5"/>
  <c r="BZ131" i="5"/>
  <c r="BB131" i="5"/>
  <c r="CA131" i="5"/>
  <c r="CB131" i="5"/>
  <c r="BH131" i="5"/>
  <c r="CC131" i="5"/>
  <c r="BN131" i="5"/>
  <c r="BP131" i="5"/>
  <c r="CE131" i="5"/>
  <c r="CG131" i="5"/>
  <c r="AL132" i="5"/>
  <c r="BQ132" i="5"/>
  <c r="AM132" i="5"/>
  <c r="BR132" i="5"/>
  <c r="AQ132" i="5"/>
  <c r="BS132" i="5"/>
  <c r="BT132" i="5"/>
  <c r="BU132" i="5"/>
  <c r="AV132" i="5"/>
  <c r="BW132" i="5"/>
  <c r="BG132" i="5"/>
  <c r="BX132" i="5"/>
  <c r="BB132" i="5"/>
  <c r="CA132" i="5"/>
  <c r="CB132" i="5"/>
  <c r="BN132" i="5"/>
  <c r="BP132" i="5"/>
  <c r="CE132" i="5"/>
  <c r="CG132" i="5"/>
  <c r="E133" i="3"/>
  <c r="AL133" i="5"/>
  <c r="BQ133" i="5"/>
  <c r="AM133" i="5"/>
  <c r="BR133" i="5"/>
  <c r="BT133" i="5"/>
  <c r="BU133" i="5"/>
  <c r="AV133" i="5"/>
  <c r="BW133" i="5"/>
  <c r="BG133" i="5"/>
  <c r="BX133" i="5"/>
  <c r="BB133" i="5"/>
  <c r="CA133" i="5"/>
  <c r="CB133" i="5"/>
  <c r="BH133" i="5"/>
  <c r="CC133" i="5"/>
  <c r="BN133" i="5"/>
  <c r="BP133" i="5"/>
  <c r="CE133" i="5"/>
  <c r="CG133" i="5"/>
  <c r="E134" i="3"/>
  <c r="AJ134" i="5"/>
  <c r="BM134" i="5"/>
  <c r="BN134" i="5"/>
  <c r="BP134" i="5"/>
  <c r="AL134" i="5"/>
  <c r="BQ134" i="5"/>
  <c r="AM134" i="5"/>
  <c r="BR134" i="5"/>
  <c r="BT134" i="5"/>
  <c r="BU134" i="5"/>
  <c r="AV134" i="5"/>
  <c r="BW134" i="5"/>
  <c r="BG134" i="5"/>
  <c r="BX134" i="5"/>
  <c r="BB134" i="5"/>
  <c r="CA134" i="5"/>
  <c r="CB134" i="5"/>
  <c r="BH134" i="5"/>
  <c r="CC134" i="5"/>
  <c r="CE134" i="5"/>
  <c r="CG134" i="5"/>
  <c r="E135" i="3"/>
  <c r="AJ135" i="5"/>
  <c r="BM135" i="5"/>
  <c r="BN135" i="5"/>
  <c r="BP135" i="5"/>
  <c r="AL135" i="5"/>
  <c r="BQ135" i="5"/>
  <c r="AM135" i="5"/>
  <c r="BR135" i="5"/>
  <c r="BT135" i="5"/>
  <c r="BU135" i="5"/>
  <c r="AV135" i="5"/>
  <c r="BW135" i="5"/>
  <c r="BG135" i="5"/>
  <c r="BX135" i="5"/>
  <c r="BB135" i="5"/>
  <c r="CA135" i="5"/>
  <c r="CB135" i="5"/>
  <c r="BH135" i="5"/>
  <c r="CC135" i="5"/>
  <c r="CE135" i="5"/>
  <c r="CG135" i="5"/>
  <c r="E136" i="3"/>
  <c r="AJ136" i="5"/>
  <c r="BM136" i="5"/>
  <c r="BN136" i="5"/>
  <c r="BP136" i="5"/>
  <c r="AL136" i="5"/>
  <c r="BQ136" i="5"/>
  <c r="AM136" i="5"/>
  <c r="BR136" i="5"/>
  <c r="BT136" i="5"/>
  <c r="BU136" i="5"/>
  <c r="AV136" i="5"/>
  <c r="BW136" i="5"/>
  <c r="BG136" i="5"/>
  <c r="BX136" i="5"/>
  <c r="BI136" i="5"/>
  <c r="BZ136" i="5"/>
  <c r="BB136" i="5"/>
  <c r="CA136" i="5"/>
  <c r="CB136" i="5"/>
  <c r="BH136" i="5"/>
  <c r="CC136" i="5"/>
  <c r="CE136" i="5"/>
  <c r="CG136" i="5"/>
  <c r="E137" i="3"/>
  <c r="AJ137" i="5"/>
  <c r="BM137" i="5"/>
  <c r="BN137" i="5"/>
  <c r="BP137" i="5"/>
  <c r="AL137" i="5"/>
  <c r="BQ137" i="5"/>
  <c r="AM137" i="5"/>
  <c r="BR137" i="5"/>
  <c r="AQ137" i="5"/>
  <c r="BS137" i="5"/>
  <c r="BT137" i="5"/>
  <c r="BU137" i="5"/>
  <c r="AV137" i="5"/>
  <c r="BW137" i="5"/>
  <c r="BG137" i="5"/>
  <c r="BX137" i="5"/>
  <c r="BB137" i="5"/>
  <c r="CA137" i="5"/>
  <c r="CB137" i="5"/>
  <c r="CE137" i="5"/>
  <c r="CG137" i="5"/>
  <c r="E138" i="3"/>
  <c r="AJ138" i="5"/>
  <c r="BM138" i="5"/>
  <c r="BN138" i="5"/>
  <c r="BP138" i="5"/>
  <c r="AL138" i="5"/>
  <c r="BQ138" i="5"/>
  <c r="AM138" i="5"/>
  <c r="BR138" i="5"/>
  <c r="BT138" i="5"/>
  <c r="BU138" i="5"/>
  <c r="AV138" i="5"/>
  <c r="BW138" i="5"/>
  <c r="BG138" i="5"/>
  <c r="BX138" i="5"/>
  <c r="BB138" i="5"/>
  <c r="CA138" i="5"/>
  <c r="CB138" i="5"/>
  <c r="CE138" i="5"/>
  <c r="CG138" i="5"/>
  <c r="E139" i="3"/>
  <c r="AJ139" i="5"/>
  <c r="BM139" i="5"/>
  <c r="BN139" i="5"/>
  <c r="BP139" i="5"/>
  <c r="AL139" i="5"/>
  <c r="BQ139" i="5"/>
  <c r="AM139" i="5"/>
  <c r="BR139" i="5"/>
  <c r="BT139" i="5"/>
  <c r="BU139" i="5"/>
  <c r="AV139" i="5"/>
  <c r="BW139" i="5"/>
  <c r="BG139" i="5"/>
  <c r="BX139" i="5"/>
  <c r="BB139" i="5"/>
  <c r="CA139" i="5"/>
  <c r="CB139" i="5"/>
  <c r="CE139" i="5"/>
  <c r="CG139" i="5"/>
  <c r="E140" i="3"/>
  <c r="AJ140" i="5"/>
  <c r="BM140" i="5"/>
  <c r="BN140" i="5"/>
  <c r="BP140" i="5"/>
  <c r="AL140" i="5"/>
  <c r="BQ140" i="5"/>
  <c r="AM140" i="5"/>
  <c r="BR140" i="5"/>
  <c r="BT140" i="5"/>
  <c r="BU140" i="5"/>
  <c r="AV140" i="5"/>
  <c r="BW140" i="5"/>
  <c r="BG140" i="5"/>
  <c r="BX140" i="5"/>
  <c r="BB140" i="5"/>
  <c r="CA140" i="5"/>
  <c r="CB140" i="5"/>
  <c r="CE140" i="5"/>
  <c r="CG140" i="5"/>
  <c r="E141" i="3"/>
  <c r="AJ141" i="5"/>
  <c r="BM141" i="5"/>
  <c r="BN141" i="5"/>
  <c r="BP141" i="5"/>
  <c r="AL141" i="5"/>
  <c r="BQ141" i="5"/>
  <c r="AM141" i="5"/>
  <c r="BR141" i="5"/>
  <c r="BT141" i="5"/>
  <c r="BU141" i="5"/>
  <c r="AV141" i="5"/>
  <c r="BW141" i="5"/>
  <c r="BG141" i="5"/>
  <c r="BX141" i="5"/>
  <c r="BB141" i="5"/>
  <c r="CA141" i="5"/>
  <c r="CB141" i="5"/>
  <c r="BH141" i="5"/>
  <c r="CC141" i="5"/>
  <c r="CE141" i="5"/>
  <c r="CG141" i="5"/>
  <c r="E142" i="3"/>
  <c r="AJ142" i="5"/>
  <c r="BM142" i="5"/>
  <c r="BN142" i="5"/>
  <c r="BP142" i="5"/>
  <c r="AL142" i="5"/>
  <c r="BQ142" i="5"/>
  <c r="AM142" i="5"/>
  <c r="BR142" i="5"/>
  <c r="BT142" i="5"/>
  <c r="BU142" i="5"/>
  <c r="AV142" i="5"/>
  <c r="BW142" i="5"/>
  <c r="BG142" i="5"/>
  <c r="BX142" i="5"/>
  <c r="BB142" i="5"/>
  <c r="CA142" i="5"/>
  <c r="CB142" i="5"/>
  <c r="BH142" i="5"/>
  <c r="CC142" i="5"/>
  <c r="CE142" i="5"/>
  <c r="CG142" i="5"/>
  <c r="E143" i="3"/>
  <c r="AL143" i="5"/>
  <c r="BQ143" i="5"/>
  <c r="AM143" i="5"/>
  <c r="BR143" i="5"/>
  <c r="BT143" i="5"/>
  <c r="BU143" i="5"/>
  <c r="AV143" i="5"/>
  <c r="BW143" i="5"/>
  <c r="BG143" i="5"/>
  <c r="BX143" i="5"/>
  <c r="BB143" i="5"/>
  <c r="CA143" i="5"/>
  <c r="CB143" i="5"/>
  <c r="BH143" i="5"/>
  <c r="CC143" i="5"/>
  <c r="BN143" i="5"/>
  <c r="BP143" i="5"/>
  <c r="CE143" i="5"/>
  <c r="CG143" i="5"/>
  <c r="E144" i="3"/>
  <c r="AJ144" i="5"/>
  <c r="BM144" i="5"/>
  <c r="BN144" i="5"/>
  <c r="BP144" i="5"/>
  <c r="AM144" i="5"/>
  <c r="BR144" i="5"/>
  <c r="BT144" i="5"/>
  <c r="BU144" i="5"/>
  <c r="AV144" i="5"/>
  <c r="BW144" i="5"/>
  <c r="BG144" i="5"/>
  <c r="BX144" i="5"/>
  <c r="BB144" i="5"/>
  <c r="CA144" i="5"/>
  <c r="CB144" i="5"/>
  <c r="BH144" i="5"/>
  <c r="CC144" i="5"/>
  <c r="CE144" i="5"/>
  <c r="CG144" i="5"/>
  <c r="E145" i="3"/>
  <c r="AJ145" i="5"/>
  <c r="BM145" i="5"/>
  <c r="BN145" i="5"/>
  <c r="BP145" i="5"/>
  <c r="AM145" i="5"/>
  <c r="BR145" i="5"/>
  <c r="BT145" i="5"/>
  <c r="BU145" i="5"/>
  <c r="AV145" i="5"/>
  <c r="BW145" i="5"/>
  <c r="BG145" i="5"/>
  <c r="BX145" i="5"/>
  <c r="BB145" i="5"/>
  <c r="CA145" i="5"/>
  <c r="CB145" i="5"/>
  <c r="BH145" i="5"/>
  <c r="CC145" i="5"/>
  <c r="CE145" i="5"/>
  <c r="CG145" i="5"/>
  <c r="E146" i="3"/>
  <c r="AJ146" i="5"/>
  <c r="BM146" i="5"/>
  <c r="BN146" i="5"/>
  <c r="BP146" i="5"/>
  <c r="AL146" i="5"/>
  <c r="BQ146" i="5"/>
  <c r="AM146" i="5"/>
  <c r="BR146" i="5"/>
  <c r="AQ146" i="5"/>
  <c r="BS146" i="5"/>
  <c r="BT146" i="5"/>
  <c r="BU146" i="5"/>
  <c r="AV146" i="5"/>
  <c r="BW146" i="5"/>
  <c r="BG146" i="5"/>
  <c r="BX146" i="5"/>
  <c r="BB146" i="5"/>
  <c r="CA146" i="5"/>
  <c r="CB146" i="5"/>
  <c r="CE146" i="5"/>
  <c r="CG146" i="5"/>
  <c r="E147" i="3"/>
  <c r="AJ147" i="5"/>
  <c r="BM147" i="5"/>
  <c r="BN147" i="5"/>
  <c r="BP147" i="5"/>
  <c r="AL147" i="5"/>
  <c r="BQ147" i="5"/>
  <c r="AM147" i="5"/>
  <c r="BR147" i="5"/>
  <c r="BT147" i="5"/>
  <c r="BU147" i="5"/>
  <c r="AV147" i="5"/>
  <c r="BW147" i="5"/>
  <c r="BG147" i="5"/>
  <c r="BX147" i="5"/>
  <c r="BI147" i="5"/>
  <c r="BZ147" i="5"/>
  <c r="BB147" i="5"/>
  <c r="CA147" i="5"/>
  <c r="CB147" i="5"/>
  <c r="CE147" i="5"/>
  <c r="CG147" i="5"/>
  <c r="E148" i="3"/>
  <c r="AJ148" i="5"/>
  <c r="BM148" i="5"/>
  <c r="BN148" i="5"/>
  <c r="BP148" i="5"/>
  <c r="AL148" i="5"/>
  <c r="BQ148" i="5"/>
  <c r="AM148" i="5"/>
  <c r="BR148" i="5"/>
  <c r="BT148" i="5"/>
  <c r="BU148" i="5"/>
  <c r="AV148" i="5"/>
  <c r="BW148" i="5"/>
  <c r="BG148" i="5"/>
  <c r="BX148" i="5"/>
  <c r="BB148" i="5"/>
  <c r="CA148" i="5"/>
  <c r="CB148" i="5"/>
  <c r="CE148" i="5"/>
  <c r="CG148" i="5"/>
  <c r="E149" i="3"/>
  <c r="AL149" i="5"/>
  <c r="BQ149" i="5"/>
  <c r="AM149" i="5"/>
  <c r="BR149" i="5"/>
  <c r="BT149" i="5"/>
  <c r="BU149" i="5"/>
  <c r="AV149" i="5"/>
  <c r="BW149" i="5"/>
  <c r="BG149" i="5"/>
  <c r="BX149" i="5"/>
  <c r="BI149" i="5"/>
  <c r="BZ149" i="5"/>
  <c r="CA149" i="5"/>
  <c r="CB149" i="5"/>
  <c r="BH149" i="5"/>
  <c r="CC149" i="5"/>
  <c r="BN149" i="5"/>
  <c r="BP149" i="5"/>
  <c r="CE149" i="5"/>
  <c r="CG149" i="5"/>
  <c r="E150" i="3"/>
  <c r="AJ150" i="5"/>
  <c r="BM150" i="5"/>
  <c r="BN150" i="5"/>
  <c r="BP150" i="5"/>
  <c r="AM150" i="5"/>
  <c r="BR150" i="5"/>
  <c r="BT150" i="5"/>
  <c r="BU150" i="5"/>
  <c r="AV150" i="5"/>
  <c r="BW150" i="5"/>
  <c r="BG150" i="5"/>
  <c r="BX150" i="5"/>
  <c r="BB150" i="5"/>
  <c r="CA150" i="5"/>
  <c r="CB150" i="5"/>
  <c r="BH150" i="5"/>
  <c r="CC150" i="5"/>
  <c r="CE150" i="5"/>
  <c r="CG150" i="5"/>
  <c r="E151" i="3"/>
  <c r="AJ151" i="5"/>
  <c r="BM151" i="5"/>
  <c r="BN151" i="5"/>
  <c r="BP151" i="5"/>
  <c r="AM151" i="5"/>
  <c r="BR151" i="5"/>
  <c r="BT151" i="5"/>
  <c r="BU151" i="5"/>
  <c r="AV151" i="5"/>
  <c r="BW151" i="5"/>
  <c r="BG151" i="5"/>
  <c r="BX151" i="5"/>
  <c r="BI151" i="5"/>
  <c r="BZ151" i="5"/>
  <c r="BB151" i="5"/>
  <c r="CA151" i="5"/>
  <c r="CB151" i="5"/>
  <c r="BH151" i="5"/>
  <c r="CC151" i="5"/>
  <c r="CE151" i="5"/>
  <c r="CG151" i="5"/>
  <c r="E152" i="3"/>
  <c r="AJ152" i="5"/>
  <c r="BM152" i="5"/>
  <c r="BN152" i="5"/>
  <c r="BP152" i="5"/>
  <c r="AM152" i="5"/>
  <c r="BR152" i="5"/>
  <c r="BT152" i="5"/>
  <c r="BU152" i="5"/>
  <c r="AV152" i="5"/>
  <c r="BW152" i="5"/>
  <c r="BG152" i="5"/>
  <c r="BX152" i="5"/>
  <c r="BB152" i="5"/>
  <c r="CA152" i="5"/>
  <c r="CB152" i="5"/>
  <c r="BH152" i="5"/>
  <c r="CC152" i="5"/>
  <c r="CE152" i="5"/>
  <c r="CG152" i="5"/>
  <c r="E153" i="3"/>
  <c r="AJ153" i="5"/>
  <c r="BM153" i="5"/>
  <c r="BN153" i="5"/>
  <c r="BP153" i="5"/>
  <c r="AM153" i="5"/>
  <c r="BR153" i="5"/>
  <c r="BT153" i="5"/>
  <c r="BU153" i="5"/>
  <c r="AV153" i="5"/>
  <c r="BW153" i="5"/>
  <c r="BG153" i="5"/>
  <c r="BX153" i="5"/>
  <c r="CA153" i="5"/>
  <c r="CB153" i="5"/>
  <c r="BH153" i="5"/>
  <c r="CC153" i="5"/>
  <c r="CE153" i="5"/>
  <c r="CG153" i="5"/>
  <c r="E154" i="3"/>
  <c r="AJ154" i="5"/>
  <c r="BM154" i="5"/>
  <c r="BN154" i="5"/>
  <c r="BP154" i="5"/>
  <c r="AM154" i="5"/>
  <c r="BR154" i="5"/>
  <c r="BT154" i="5"/>
  <c r="BU154" i="5"/>
  <c r="AV154" i="5"/>
  <c r="BW154" i="5"/>
  <c r="BG154" i="5"/>
  <c r="BX154" i="5"/>
  <c r="BI154" i="5"/>
  <c r="BZ154" i="5"/>
  <c r="BB154" i="5"/>
  <c r="CA154" i="5"/>
  <c r="CB154" i="5"/>
  <c r="BH154" i="5"/>
  <c r="CC154" i="5"/>
  <c r="CE154" i="5"/>
  <c r="CG154" i="5"/>
  <c r="E155" i="3"/>
  <c r="AJ155" i="5"/>
  <c r="BM155" i="5"/>
  <c r="BN155" i="5"/>
  <c r="BP155" i="5"/>
  <c r="AL155" i="5"/>
  <c r="BQ155" i="5"/>
  <c r="AM155" i="5"/>
  <c r="BR155" i="5"/>
  <c r="BT155" i="5"/>
  <c r="BU155" i="5"/>
  <c r="AV155" i="5"/>
  <c r="BW155" i="5"/>
  <c r="BG155" i="5"/>
  <c r="BX155" i="5"/>
  <c r="BI155" i="5"/>
  <c r="BZ155" i="5"/>
  <c r="BB155" i="5"/>
  <c r="CA155" i="5"/>
  <c r="CB155" i="5"/>
  <c r="BH155" i="5"/>
  <c r="CC155" i="5"/>
  <c r="CE155" i="5"/>
  <c r="CG155" i="5"/>
  <c r="E156" i="3"/>
  <c r="AJ156" i="5"/>
  <c r="BM156" i="5"/>
  <c r="BN156" i="5"/>
  <c r="BP156" i="5"/>
  <c r="AL156" i="5"/>
  <c r="BQ156" i="5"/>
  <c r="AM156" i="5"/>
  <c r="BR156" i="5"/>
  <c r="BT156" i="5"/>
  <c r="BU156" i="5"/>
  <c r="AV156" i="5"/>
  <c r="BW156" i="5"/>
  <c r="BG156" i="5"/>
  <c r="BX156" i="5"/>
  <c r="BI156" i="5"/>
  <c r="BZ156" i="5"/>
  <c r="BB156" i="5"/>
  <c r="CA156" i="5"/>
  <c r="CB156" i="5"/>
  <c r="BH156" i="5"/>
  <c r="CC156" i="5"/>
  <c r="CE156" i="5"/>
  <c r="CG156" i="5"/>
  <c r="E157" i="3"/>
  <c r="AJ157" i="5"/>
  <c r="BM157" i="5"/>
  <c r="BN157" i="5"/>
  <c r="BP157" i="5"/>
  <c r="AL157" i="5"/>
  <c r="BQ157" i="5"/>
  <c r="AM157" i="5"/>
  <c r="BR157" i="5"/>
  <c r="BT157" i="5"/>
  <c r="BU157" i="5"/>
  <c r="AV157" i="5"/>
  <c r="BW157" i="5"/>
  <c r="BG157" i="5"/>
  <c r="BX157" i="5"/>
  <c r="BI157" i="5"/>
  <c r="BZ157" i="5"/>
  <c r="BB157" i="5"/>
  <c r="CA157" i="5"/>
  <c r="CB157" i="5"/>
  <c r="BH157" i="5"/>
  <c r="CC157" i="5"/>
  <c r="CE157" i="5"/>
  <c r="CG157" i="5"/>
  <c r="E158" i="3"/>
  <c r="AJ158" i="5"/>
  <c r="BM158" i="5"/>
  <c r="BN158" i="5"/>
  <c r="BP158" i="5"/>
  <c r="AL158" i="5"/>
  <c r="BQ158" i="5"/>
  <c r="AM158" i="5"/>
  <c r="BR158" i="5"/>
  <c r="BT158" i="5"/>
  <c r="BU158" i="5"/>
  <c r="AV158" i="5"/>
  <c r="BW158" i="5"/>
  <c r="BG158" i="5"/>
  <c r="BX158" i="5"/>
  <c r="BI158" i="5"/>
  <c r="BZ158" i="5"/>
  <c r="CA158" i="5"/>
  <c r="CB158" i="5"/>
  <c r="BH158" i="5"/>
  <c r="CC158" i="5"/>
  <c r="CE158" i="5"/>
  <c r="CG158" i="5"/>
  <c r="E159" i="3"/>
  <c r="AJ159" i="5"/>
  <c r="BM159" i="5"/>
  <c r="BN159" i="5"/>
  <c r="BP159" i="5"/>
  <c r="AL159" i="5"/>
  <c r="BQ159" i="5"/>
  <c r="AM159" i="5"/>
  <c r="BR159" i="5"/>
  <c r="AQ159" i="5"/>
  <c r="BS159" i="5"/>
  <c r="BT159" i="5"/>
  <c r="BU159" i="5"/>
  <c r="AV159" i="5"/>
  <c r="BW159" i="5"/>
  <c r="BG159" i="5"/>
  <c r="BX159" i="5"/>
  <c r="BI159" i="5"/>
  <c r="BZ159" i="5"/>
  <c r="CA159" i="5"/>
  <c r="CB159" i="5"/>
  <c r="BH159" i="5"/>
  <c r="CC159" i="5"/>
  <c r="CE159" i="5"/>
  <c r="CG159" i="5"/>
  <c r="E160" i="3"/>
  <c r="AJ160" i="5"/>
  <c r="BM160" i="5"/>
  <c r="BN160" i="5"/>
  <c r="BP160" i="5"/>
  <c r="AL160" i="5"/>
  <c r="BQ160" i="5"/>
  <c r="AM160" i="5"/>
  <c r="BR160" i="5"/>
  <c r="BT160" i="5"/>
  <c r="BU160" i="5"/>
  <c r="AV160" i="5"/>
  <c r="BW160" i="5"/>
  <c r="BG160" i="5"/>
  <c r="BX160" i="5"/>
  <c r="BB160" i="5"/>
  <c r="CA160" i="5"/>
  <c r="CB160" i="5"/>
  <c r="BH160" i="5"/>
  <c r="CC160" i="5"/>
  <c r="CE160" i="5"/>
  <c r="CG160" i="5"/>
  <c r="E161" i="3"/>
  <c r="AJ161" i="5"/>
  <c r="BM161" i="5"/>
  <c r="BN161" i="5"/>
  <c r="BP161" i="5"/>
  <c r="AL161" i="5"/>
  <c r="BQ161" i="5"/>
  <c r="AM161" i="5"/>
  <c r="BR161" i="5"/>
  <c r="BT161" i="5"/>
  <c r="BU161" i="5"/>
  <c r="AV161" i="5"/>
  <c r="BW161" i="5"/>
  <c r="BG161" i="5"/>
  <c r="BX161" i="5"/>
  <c r="BI161" i="5"/>
  <c r="BZ161" i="5"/>
  <c r="BB161" i="5"/>
  <c r="CA161" i="5"/>
  <c r="CB161" i="5"/>
  <c r="BH161" i="5"/>
  <c r="CC161" i="5"/>
  <c r="CE161" i="5"/>
  <c r="CG161" i="5"/>
  <c r="E162" i="3"/>
  <c r="AJ162" i="5"/>
  <c r="BM162" i="5"/>
  <c r="BN162" i="5"/>
  <c r="BP162" i="5"/>
  <c r="E225" i="3"/>
  <c r="AV225" i="5"/>
  <c r="BW225" i="5"/>
  <c r="BW162" i="5"/>
  <c r="BG162" i="5"/>
  <c r="BX162" i="5"/>
  <c r="BB162" i="5"/>
  <c r="CA162" i="5"/>
  <c r="CB162" i="5"/>
  <c r="BT162" i="5"/>
  <c r="BU162" i="5"/>
  <c r="CE162" i="5"/>
  <c r="CG162" i="5"/>
  <c r="E163" i="3"/>
  <c r="AJ163" i="5"/>
  <c r="BM163" i="5"/>
  <c r="BN163" i="5"/>
  <c r="BP163" i="5"/>
  <c r="AL163" i="5"/>
  <c r="BQ163" i="5"/>
  <c r="BW163" i="5"/>
  <c r="BI163" i="5"/>
  <c r="BZ163" i="5"/>
  <c r="BT163" i="5"/>
  <c r="BU163" i="5"/>
  <c r="CA163" i="5"/>
  <c r="CB163" i="5"/>
  <c r="CE163" i="5"/>
  <c r="CG163" i="5"/>
  <c r="E164" i="3"/>
  <c r="AJ164" i="5"/>
  <c r="BM164" i="5"/>
  <c r="BN164" i="5"/>
  <c r="BP164" i="5"/>
  <c r="AL164" i="5"/>
  <c r="BQ164" i="5"/>
  <c r="BW164" i="5"/>
  <c r="BG164" i="5"/>
  <c r="BX164" i="5"/>
  <c r="BI164" i="5"/>
  <c r="BZ164" i="5"/>
  <c r="BC164" i="5"/>
  <c r="CA164" i="5"/>
  <c r="BF164" i="5"/>
  <c r="CB164" i="5"/>
  <c r="BT164" i="5"/>
  <c r="BU164" i="5"/>
  <c r="CE164" i="5"/>
  <c r="CG164" i="5"/>
  <c r="E165" i="3"/>
  <c r="AJ165" i="5"/>
  <c r="BM165" i="5"/>
  <c r="BN165" i="5"/>
  <c r="BP165" i="5"/>
  <c r="AL165" i="5"/>
  <c r="BQ165" i="5"/>
  <c r="BW165" i="5"/>
  <c r="BG165" i="5"/>
  <c r="BX165" i="5"/>
  <c r="BI165" i="5"/>
  <c r="BZ165" i="5"/>
  <c r="CA165" i="5"/>
  <c r="CB165" i="5"/>
  <c r="BT165" i="5"/>
  <c r="BU165" i="5"/>
  <c r="CE165" i="5"/>
  <c r="CG165" i="5"/>
  <c r="E166" i="3"/>
  <c r="AJ166" i="5"/>
  <c r="BM166" i="5"/>
  <c r="BN166" i="5"/>
  <c r="BP166" i="5"/>
  <c r="AL166" i="5"/>
  <c r="BQ166" i="5"/>
  <c r="BW166" i="5"/>
  <c r="BG166" i="5"/>
  <c r="BX166" i="5"/>
  <c r="BI166" i="5"/>
  <c r="BZ166" i="5"/>
  <c r="BC166" i="5"/>
  <c r="CA166" i="5"/>
  <c r="CB166" i="5"/>
  <c r="BT166" i="5"/>
  <c r="BU166" i="5"/>
  <c r="CE166" i="5"/>
  <c r="CG166" i="5"/>
  <c r="E167" i="3"/>
  <c r="AJ167" i="5"/>
  <c r="BM167" i="5"/>
  <c r="BN167" i="5"/>
  <c r="BP167" i="5"/>
  <c r="BW167" i="5"/>
  <c r="BG167" i="5"/>
  <c r="BX167" i="5"/>
  <c r="BI167" i="5"/>
  <c r="BZ167" i="5"/>
  <c r="BC167" i="5"/>
  <c r="CA167" i="5"/>
  <c r="CB167" i="5"/>
  <c r="BT167" i="5"/>
  <c r="BU167" i="5"/>
  <c r="CE167" i="5"/>
  <c r="CG167" i="5"/>
  <c r="E168" i="3"/>
  <c r="AJ168" i="5"/>
  <c r="BM168" i="5"/>
  <c r="BN168" i="5"/>
  <c r="BP168" i="5"/>
  <c r="AL168" i="5"/>
  <c r="BQ168" i="5"/>
  <c r="BW168" i="5"/>
  <c r="BG168" i="5"/>
  <c r="BX168" i="5"/>
  <c r="BC168" i="5"/>
  <c r="CA168" i="5"/>
  <c r="CB168" i="5"/>
  <c r="BT168" i="5"/>
  <c r="BU168" i="5"/>
  <c r="CE168" i="5"/>
  <c r="CG168" i="5"/>
  <c r="E169" i="3"/>
  <c r="AJ169" i="5"/>
  <c r="BM169" i="5"/>
  <c r="BN169" i="5"/>
  <c r="BP169" i="5"/>
  <c r="AL169" i="5"/>
  <c r="BQ169" i="5"/>
  <c r="BW169" i="5"/>
  <c r="BG169" i="5"/>
  <c r="BX169" i="5"/>
  <c r="BI169" i="5"/>
  <c r="BZ169" i="5"/>
  <c r="BC169" i="5"/>
  <c r="CA169" i="5"/>
  <c r="CB169" i="5"/>
  <c r="BT169" i="5"/>
  <c r="BU169" i="5"/>
  <c r="CE169" i="5"/>
  <c r="CG169" i="5"/>
  <c r="E170" i="3"/>
  <c r="AJ170" i="5"/>
  <c r="BM170" i="5"/>
  <c r="BN170" i="5"/>
  <c r="BP170" i="5"/>
  <c r="AL170" i="5"/>
  <c r="BQ170" i="5"/>
  <c r="BW170" i="5"/>
  <c r="BG170" i="5"/>
  <c r="BX170" i="5"/>
  <c r="BI170" i="5"/>
  <c r="BZ170" i="5"/>
  <c r="BC170" i="5"/>
  <c r="CA170" i="5"/>
  <c r="CB170" i="5"/>
  <c r="BT170" i="5"/>
  <c r="BU170" i="5"/>
  <c r="CE170" i="5"/>
  <c r="CG170" i="5"/>
  <c r="E171" i="3"/>
  <c r="AJ171" i="5"/>
  <c r="BM171" i="5"/>
  <c r="BN171" i="5"/>
  <c r="BP171" i="5"/>
  <c r="AQ171" i="5"/>
  <c r="BS171" i="5"/>
  <c r="BW171" i="5"/>
  <c r="BG171" i="5"/>
  <c r="BX171" i="5"/>
  <c r="BC171" i="5"/>
  <c r="CA171" i="5"/>
  <c r="CB171" i="5"/>
  <c r="BT171" i="5"/>
  <c r="BU171" i="5"/>
  <c r="CE171" i="5"/>
  <c r="CG171" i="5"/>
  <c r="E172" i="3"/>
  <c r="AJ172" i="5"/>
  <c r="BM172" i="5"/>
  <c r="BN172" i="5"/>
  <c r="BP172" i="5"/>
  <c r="AQ172" i="5"/>
  <c r="BS172" i="5"/>
  <c r="BW172" i="5"/>
  <c r="BG172" i="5"/>
  <c r="BX172" i="5"/>
  <c r="BI172" i="5"/>
  <c r="BZ172" i="5"/>
  <c r="BC172" i="5"/>
  <c r="CA172" i="5"/>
  <c r="CB172" i="5"/>
  <c r="BT172" i="5"/>
  <c r="BU172" i="5"/>
  <c r="CE172" i="5"/>
  <c r="CG172" i="5"/>
  <c r="E173" i="3"/>
  <c r="AJ173" i="5"/>
  <c r="BM173" i="5"/>
  <c r="BN173" i="5"/>
  <c r="BP173" i="5"/>
  <c r="BW173" i="5"/>
  <c r="BI173" i="5"/>
  <c r="BZ173" i="5"/>
  <c r="BC173" i="5"/>
  <c r="CA173" i="5"/>
  <c r="BF173" i="5"/>
  <c r="CB173" i="5"/>
  <c r="BT173" i="5"/>
  <c r="BU173" i="5"/>
  <c r="CE173" i="5"/>
  <c r="CG173" i="5"/>
  <c r="E174" i="3"/>
  <c r="AJ174" i="5"/>
  <c r="BM174" i="5"/>
  <c r="BN174" i="5"/>
  <c r="BP174" i="5"/>
  <c r="AL174" i="5"/>
  <c r="BQ174" i="5"/>
  <c r="AQ174" i="5"/>
  <c r="BS174" i="5"/>
  <c r="BW174" i="5"/>
  <c r="BG174" i="5"/>
  <c r="BX174" i="5"/>
  <c r="BC174" i="5"/>
  <c r="CA174" i="5"/>
  <c r="CB174" i="5"/>
  <c r="BH174" i="5"/>
  <c r="CC174" i="5"/>
  <c r="BT174" i="5"/>
  <c r="BU174" i="5"/>
  <c r="CE174" i="5"/>
  <c r="CG174" i="5"/>
  <c r="E175" i="3"/>
  <c r="AJ175" i="5"/>
  <c r="BM175" i="5"/>
  <c r="BN175" i="5"/>
  <c r="BP175" i="5"/>
  <c r="AL175" i="5"/>
  <c r="BQ175" i="5"/>
  <c r="AQ175" i="5"/>
  <c r="BS175" i="5"/>
  <c r="BW175" i="5"/>
  <c r="BG175" i="5"/>
  <c r="BX175" i="5"/>
  <c r="BC175" i="5"/>
  <c r="CA175" i="5"/>
  <c r="CB175" i="5"/>
  <c r="BH175" i="5"/>
  <c r="CC175" i="5"/>
  <c r="BT175" i="5"/>
  <c r="BU175" i="5"/>
  <c r="CE175" i="5"/>
  <c r="CG175" i="5"/>
  <c r="E176" i="3"/>
  <c r="AJ176" i="5"/>
  <c r="BM176" i="5"/>
  <c r="BN176" i="5"/>
  <c r="BP176" i="5"/>
  <c r="AL176" i="5"/>
  <c r="BQ176" i="5"/>
  <c r="BW176" i="5"/>
  <c r="BG176" i="5"/>
  <c r="BX176" i="5"/>
  <c r="BC176" i="5"/>
  <c r="CA176" i="5"/>
  <c r="CB176" i="5"/>
  <c r="BH176" i="5"/>
  <c r="CC176" i="5"/>
  <c r="BT176" i="5"/>
  <c r="BU176" i="5"/>
  <c r="CE176" i="5"/>
  <c r="CG176" i="5"/>
  <c r="E177" i="3"/>
  <c r="AJ177" i="5"/>
  <c r="BM177" i="5"/>
  <c r="BN177" i="5"/>
  <c r="BP177" i="5"/>
  <c r="AL177" i="5"/>
  <c r="BQ177" i="5"/>
  <c r="BW177" i="5"/>
  <c r="BG177" i="5"/>
  <c r="BX177" i="5"/>
  <c r="BC177" i="5"/>
  <c r="CA177" i="5"/>
  <c r="CB177" i="5"/>
  <c r="BT177" i="5"/>
  <c r="BU177" i="5"/>
  <c r="CE177" i="5"/>
  <c r="CG177" i="5"/>
  <c r="E178" i="3"/>
  <c r="AJ178" i="5"/>
  <c r="BM178" i="5"/>
  <c r="BN178" i="5"/>
  <c r="BP178" i="5"/>
  <c r="BW178" i="5"/>
  <c r="BC178" i="5"/>
  <c r="CA178" i="5"/>
  <c r="BT178" i="5"/>
  <c r="BU178" i="5"/>
  <c r="CB178" i="5"/>
  <c r="CE178" i="5"/>
  <c r="CG178" i="5"/>
  <c r="E179" i="3"/>
  <c r="AJ179" i="5"/>
  <c r="BM179" i="5"/>
  <c r="BN179" i="5"/>
  <c r="BP179" i="5"/>
  <c r="BW179" i="5"/>
  <c r="BG179" i="5"/>
  <c r="BX179" i="5"/>
  <c r="BC179" i="5"/>
  <c r="CA179" i="5"/>
  <c r="CB179" i="5"/>
  <c r="BT179" i="5"/>
  <c r="BU179" i="5"/>
  <c r="CE179" i="5"/>
  <c r="CG179" i="5"/>
  <c r="E180" i="3"/>
  <c r="AJ180" i="5"/>
  <c r="BM180" i="5"/>
  <c r="BN180" i="5"/>
  <c r="BP180" i="5"/>
  <c r="BW180" i="5"/>
  <c r="BG180" i="5"/>
  <c r="BX180" i="5"/>
  <c r="CA180" i="5"/>
  <c r="CB180" i="5"/>
  <c r="BT180" i="5"/>
  <c r="BU180" i="5"/>
  <c r="CE180" i="5"/>
  <c r="CG180" i="5"/>
  <c r="E181" i="3"/>
  <c r="AJ181" i="5"/>
  <c r="BM181" i="5"/>
  <c r="BN181" i="5"/>
  <c r="BP181" i="5"/>
  <c r="BW181" i="5"/>
  <c r="BG181" i="5"/>
  <c r="BX181" i="5"/>
  <c r="BI181" i="5"/>
  <c r="BZ181" i="5"/>
  <c r="CA181" i="5"/>
  <c r="CB181" i="5"/>
  <c r="BT181" i="5"/>
  <c r="BU181" i="5"/>
  <c r="CE181" i="5"/>
  <c r="CG181" i="5"/>
  <c r="E182" i="3"/>
  <c r="AJ182" i="5"/>
  <c r="BM182" i="5"/>
  <c r="BN182" i="5"/>
  <c r="BP182" i="5"/>
  <c r="BW182" i="5"/>
  <c r="BG182" i="5"/>
  <c r="BX182" i="5"/>
  <c r="CA182" i="5"/>
  <c r="CB182" i="5"/>
  <c r="BT182" i="5"/>
  <c r="BU182" i="5"/>
  <c r="CE182" i="5"/>
  <c r="CG182" i="5"/>
  <c r="E183" i="3"/>
  <c r="AJ183" i="5"/>
  <c r="BM183" i="5"/>
  <c r="BN183" i="5"/>
  <c r="BP183" i="5"/>
  <c r="AL183" i="5"/>
  <c r="BQ183" i="5"/>
  <c r="BW183" i="5"/>
  <c r="BG183" i="5"/>
  <c r="BX183" i="5"/>
  <c r="BI183" i="5"/>
  <c r="BZ183" i="5"/>
  <c r="BC183" i="5"/>
  <c r="CA183" i="5"/>
  <c r="CB183" i="5"/>
  <c r="BH183" i="5"/>
  <c r="CC183" i="5"/>
  <c r="BT183" i="5"/>
  <c r="BU183" i="5"/>
  <c r="CE183" i="5"/>
  <c r="CG183" i="5"/>
  <c r="E184" i="3"/>
  <c r="AJ184" i="5"/>
  <c r="BM184" i="5"/>
  <c r="BN184" i="5"/>
  <c r="BP184" i="5"/>
  <c r="AL184" i="5"/>
  <c r="BQ184" i="5"/>
  <c r="BW184" i="5"/>
  <c r="BG184" i="5"/>
  <c r="BX184" i="5"/>
  <c r="BI184" i="5"/>
  <c r="BZ184" i="5"/>
  <c r="BC184" i="5"/>
  <c r="CA184" i="5"/>
  <c r="CB184" i="5"/>
  <c r="BH184" i="5"/>
  <c r="CC184" i="5"/>
  <c r="BT184" i="5"/>
  <c r="BU184" i="5"/>
  <c r="CE184" i="5"/>
  <c r="CG184" i="5"/>
  <c r="E185" i="3"/>
  <c r="AJ185" i="5"/>
  <c r="BM185" i="5"/>
  <c r="BN185" i="5"/>
  <c r="BP185" i="5"/>
  <c r="AL185" i="5"/>
  <c r="BQ185" i="5"/>
  <c r="BW185" i="5"/>
  <c r="BG185" i="5"/>
  <c r="BX185" i="5"/>
  <c r="BI185" i="5"/>
  <c r="BZ185" i="5"/>
  <c r="BC185" i="5"/>
  <c r="CA185" i="5"/>
  <c r="CB185" i="5"/>
  <c r="BH185" i="5"/>
  <c r="CC185" i="5"/>
  <c r="BT185" i="5"/>
  <c r="BU185" i="5"/>
  <c r="CE185" i="5"/>
  <c r="CG185" i="5"/>
  <c r="E186" i="3"/>
  <c r="AJ186" i="5"/>
  <c r="BM186" i="5"/>
  <c r="BN186" i="5"/>
  <c r="BP186" i="5"/>
  <c r="AL186" i="5"/>
  <c r="BQ186" i="5"/>
  <c r="BW186" i="5"/>
  <c r="BG186" i="5"/>
  <c r="BX186" i="5"/>
  <c r="BI186" i="5"/>
  <c r="BZ186" i="5"/>
  <c r="BC186" i="5"/>
  <c r="CA186" i="5"/>
  <c r="CB186" i="5"/>
  <c r="BH186" i="5"/>
  <c r="CC186" i="5"/>
  <c r="BT186" i="5"/>
  <c r="BU186" i="5"/>
  <c r="CE186" i="5"/>
  <c r="CG186" i="5"/>
  <c r="E187" i="3"/>
  <c r="AJ187" i="5"/>
  <c r="BM187" i="5"/>
  <c r="BN187" i="5"/>
  <c r="BP187" i="5"/>
  <c r="AL187" i="5"/>
  <c r="BQ187" i="5"/>
  <c r="BW187" i="5"/>
  <c r="BG187" i="5"/>
  <c r="BX187" i="5"/>
  <c r="BI187" i="5"/>
  <c r="BZ187" i="5"/>
  <c r="BC187" i="5"/>
  <c r="CA187" i="5"/>
  <c r="CB187" i="5"/>
  <c r="BH187" i="5"/>
  <c r="CC187" i="5"/>
  <c r="BT187" i="5"/>
  <c r="BU187" i="5"/>
  <c r="CE187" i="5"/>
  <c r="CG187" i="5"/>
  <c r="E188" i="3"/>
  <c r="AJ188" i="5"/>
  <c r="BM188" i="5"/>
  <c r="BN188" i="5"/>
  <c r="BP188" i="5"/>
  <c r="AL188" i="5"/>
  <c r="BQ188" i="5"/>
  <c r="BW188" i="5"/>
  <c r="BG188" i="5"/>
  <c r="BX188" i="5"/>
  <c r="BI188" i="5"/>
  <c r="BZ188" i="5"/>
  <c r="BC188" i="5"/>
  <c r="CA188" i="5"/>
  <c r="CB188" i="5"/>
  <c r="BH188" i="5"/>
  <c r="CC188" i="5"/>
  <c r="BT188" i="5"/>
  <c r="BU188" i="5"/>
  <c r="CE188" i="5"/>
  <c r="CG188" i="5"/>
  <c r="E189" i="3"/>
  <c r="AJ189" i="5"/>
  <c r="BM189" i="5"/>
  <c r="BN189" i="5"/>
  <c r="BP189" i="5"/>
  <c r="AL189" i="5"/>
  <c r="BQ189" i="5"/>
  <c r="BW189" i="5"/>
  <c r="BG189" i="5"/>
  <c r="BX189" i="5"/>
  <c r="BC189" i="5"/>
  <c r="CA189" i="5"/>
  <c r="CB189" i="5"/>
  <c r="BH189" i="5"/>
  <c r="CC189" i="5"/>
  <c r="BT189" i="5"/>
  <c r="BU189" i="5"/>
  <c r="CE189" i="5"/>
  <c r="CG189" i="5"/>
  <c r="E190" i="3"/>
  <c r="AJ190" i="5"/>
  <c r="BM190" i="5"/>
  <c r="BN190" i="5"/>
  <c r="BP190" i="5"/>
  <c r="BW190" i="5"/>
  <c r="BG190" i="5"/>
  <c r="BX190" i="5"/>
  <c r="BC190" i="5"/>
  <c r="CA190" i="5"/>
  <c r="CB190" i="5"/>
  <c r="BH190" i="5"/>
  <c r="CC190" i="5"/>
  <c r="BT190" i="5"/>
  <c r="BU190" i="5"/>
  <c r="CE190" i="5"/>
  <c r="CG190" i="5"/>
  <c r="E191" i="3"/>
  <c r="AJ191" i="5"/>
  <c r="BM191" i="5"/>
  <c r="BN191" i="5"/>
  <c r="BP191" i="5"/>
  <c r="AL191" i="5"/>
  <c r="BQ191" i="5"/>
  <c r="BW191" i="5"/>
  <c r="BG191" i="5"/>
  <c r="BX191" i="5"/>
  <c r="BC191" i="5"/>
  <c r="CA191" i="5"/>
  <c r="CB191" i="5"/>
  <c r="BH191" i="5"/>
  <c r="CC191" i="5"/>
  <c r="BT191" i="5"/>
  <c r="BU191" i="5"/>
  <c r="CE191" i="5"/>
  <c r="CG191" i="5"/>
  <c r="E192" i="3"/>
  <c r="AJ192" i="5"/>
  <c r="BM192" i="5"/>
  <c r="BN192" i="5"/>
  <c r="BP192" i="5"/>
  <c r="AL192" i="5"/>
  <c r="BQ192" i="5"/>
  <c r="BW192" i="5"/>
  <c r="BG192" i="5"/>
  <c r="BX192" i="5"/>
  <c r="BI192" i="5"/>
  <c r="BZ192" i="5"/>
  <c r="BC192" i="5"/>
  <c r="CA192" i="5"/>
  <c r="CB192" i="5"/>
  <c r="BH192" i="5"/>
  <c r="CC192" i="5"/>
  <c r="BT192" i="5"/>
  <c r="BU192" i="5"/>
  <c r="CE192" i="5"/>
  <c r="CG192" i="5"/>
  <c r="E193" i="3"/>
  <c r="AJ193" i="5"/>
  <c r="BM193" i="5"/>
  <c r="BN193" i="5"/>
  <c r="BP193" i="5"/>
  <c r="AL193" i="5"/>
  <c r="BQ193" i="5"/>
  <c r="BW193" i="5"/>
  <c r="BG193" i="5"/>
  <c r="BX193" i="5"/>
  <c r="BI193" i="5"/>
  <c r="BZ193" i="5"/>
  <c r="BC193" i="5"/>
  <c r="CA193" i="5"/>
  <c r="CB193" i="5"/>
  <c r="BH193" i="5"/>
  <c r="CC193" i="5"/>
  <c r="BT193" i="5"/>
  <c r="BU193" i="5"/>
  <c r="CE193" i="5"/>
  <c r="CG193" i="5"/>
  <c r="E194" i="3"/>
  <c r="AJ194" i="5"/>
  <c r="BM194" i="5"/>
  <c r="BN194" i="5"/>
  <c r="BP194" i="5"/>
  <c r="AL194" i="5"/>
  <c r="BQ194" i="5"/>
  <c r="BW194" i="5"/>
  <c r="BG194" i="5"/>
  <c r="BX194" i="5"/>
  <c r="BI194" i="5"/>
  <c r="BZ194" i="5"/>
  <c r="BC194" i="5"/>
  <c r="CA194" i="5"/>
  <c r="CB194" i="5"/>
  <c r="BH194" i="5"/>
  <c r="CC194" i="5"/>
  <c r="BT194" i="5"/>
  <c r="BU194" i="5"/>
  <c r="CE194" i="5"/>
  <c r="CG194" i="5"/>
  <c r="E195" i="3"/>
  <c r="AJ195" i="5"/>
  <c r="BM195" i="5"/>
  <c r="BN195" i="5"/>
  <c r="BP195" i="5"/>
  <c r="AL195" i="5"/>
  <c r="BQ195" i="5"/>
  <c r="BW195" i="5"/>
  <c r="BG195" i="5"/>
  <c r="BX195" i="5"/>
  <c r="BI195" i="5"/>
  <c r="BZ195" i="5"/>
  <c r="BC195" i="5"/>
  <c r="CA195" i="5"/>
  <c r="CB195" i="5"/>
  <c r="BH195" i="5"/>
  <c r="CC195" i="5"/>
  <c r="BT195" i="5"/>
  <c r="BU195" i="5"/>
  <c r="CE195" i="5"/>
  <c r="CG195" i="5"/>
  <c r="E196" i="3"/>
  <c r="AJ196" i="5"/>
  <c r="BM196" i="5"/>
  <c r="BN196" i="5"/>
  <c r="BP196" i="5"/>
  <c r="AL196" i="5"/>
  <c r="BQ196" i="5"/>
  <c r="BW196" i="5"/>
  <c r="BG196" i="5"/>
  <c r="BX196" i="5"/>
  <c r="BI196" i="5"/>
  <c r="BZ196" i="5"/>
  <c r="BC196" i="5"/>
  <c r="CA196" i="5"/>
  <c r="CB196" i="5"/>
  <c r="BH196" i="5"/>
  <c r="CC196" i="5"/>
  <c r="BT196" i="5"/>
  <c r="BU196" i="5"/>
  <c r="CE196" i="5"/>
  <c r="CG196" i="5"/>
  <c r="E197" i="3"/>
  <c r="AJ197" i="5"/>
  <c r="BM197" i="5"/>
  <c r="BN197" i="5"/>
  <c r="BP197" i="5"/>
  <c r="AL197" i="5"/>
  <c r="BQ197" i="5"/>
  <c r="AQ197" i="5"/>
  <c r="BS197" i="5"/>
  <c r="BW197" i="5"/>
  <c r="BG197" i="5"/>
  <c r="BX197" i="5"/>
  <c r="BI197" i="5"/>
  <c r="BZ197" i="5"/>
  <c r="CA197" i="5"/>
  <c r="CB197" i="5"/>
  <c r="BH197" i="5"/>
  <c r="CC197" i="5"/>
  <c r="BT197" i="5"/>
  <c r="BU197" i="5"/>
  <c r="CE197" i="5"/>
  <c r="CG197" i="5"/>
  <c r="E198" i="3"/>
  <c r="AJ198" i="5"/>
  <c r="BM198" i="5"/>
  <c r="BN198" i="5"/>
  <c r="BP198" i="5"/>
  <c r="AL198" i="5"/>
  <c r="BQ198" i="5"/>
  <c r="AQ198" i="5"/>
  <c r="BS198" i="5"/>
  <c r="BW198" i="5"/>
  <c r="BG198" i="5"/>
  <c r="BX198" i="5"/>
  <c r="BI198" i="5"/>
  <c r="BZ198" i="5"/>
  <c r="CA198" i="5"/>
  <c r="CB198" i="5"/>
  <c r="BH198" i="5"/>
  <c r="CC198" i="5"/>
  <c r="BT198" i="5"/>
  <c r="BU198" i="5"/>
  <c r="CE198" i="5"/>
  <c r="CG198" i="5"/>
  <c r="E199" i="3"/>
  <c r="AJ199" i="5"/>
  <c r="BM199" i="5"/>
  <c r="BN199" i="5"/>
  <c r="BP199" i="5"/>
  <c r="AL199" i="5"/>
  <c r="BQ199" i="5"/>
  <c r="AQ199" i="5"/>
  <c r="BS199" i="5"/>
  <c r="BW199" i="5"/>
  <c r="BG199" i="5"/>
  <c r="BX199" i="5"/>
  <c r="BI199" i="5"/>
  <c r="BZ199" i="5"/>
  <c r="BC199" i="5"/>
  <c r="CA199" i="5"/>
  <c r="BF199" i="5"/>
  <c r="CB199" i="5"/>
  <c r="BH199" i="5"/>
  <c r="CC199" i="5"/>
  <c r="BT199" i="5"/>
  <c r="BU199" i="5"/>
  <c r="CE199" i="5"/>
  <c r="CG199" i="5"/>
  <c r="E200" i="3"/>
  <c r="AJ200" i="5"/>
  <c r="BM200" i="5"/>
  <c r="BN200" i="5"/>
  <c r="BP200" i="5"/>
  <c r="AL200" i="5"/>
  <c r="BQ200" i="5"/>
  <c r="AQ200" i="5"/>
  <c r="BS200" i="5"/>
  <c r="BW200" i="5"/>
  <c r="BG200" i="5"/>
  <c r="BX200" i="5"/>
  <c r="BI200" i="5"/>
  <c r="BZ200" i="5"/>
  <c r="BC200" i="5"/>
  <c r="CA200" i="5"/>
  <c r="CB200" i="5"/>
  <c r="BH200" i="5"/>
  <c r="CC200" i="5"/>
  <c r="BT200" i="5"/>
  <c r="BU200" i="5"/>
  <c r="CE200" i="5"/>
  <c r="CG200" i="5"/>
  <c r="E201" i="3"/>
  <c r="AJ201" i="5"/>
  <c r="BM201" i="5"/>
  <c r="BN201" i="5"/>
  <c r="BP201" i="5"/>
  <c r="AL201" i="5"/>
  <c r="BQ201" i="5"/>
  <c r="AQ201" i="5"/>
  <c r="BS201" i="5"/>
  <c r="BW201" i="5"/>
  <c r="BG201" i="5"/>
  <c r="BX201" i="5"/>
  <c r="BI201" i="5"/>
  <c r="BZ201" i="5"/>
  <c r="BC201" i="5"/>
  <c r="CA201" i="5"/>
  <c r="CB201" i="5"/>
  <c r="BH201" i="5"/>
  <c r="CC201" i="5"/>
  <c r="BT201" i="5"/>
  <c r="BU201" i="5"/>
  <c r="CE201" i="5"/>
  <c r="CG201" i="5"/>
  <c r="E202" i="3"/>
  <c r="AJ202" i="5"/>
  <c r="BM202" i="5"/>
  <c r="BN202" i="5"/>
  <c r="BP202" i="5"/>
  <c r="AQ202" i="5"/>
  <c r="BS202" i="5"/>
  <c r="BW202" i="5"/>
  <c r="BG202" i="5"/>
  <c r="BX202" i="5"/>
  <c r="BI202" i="5"/>
  <c r="BZ202" i="5"/>
  <c r="BC202" i="5"/>
  <c r="CA202" i="5"/>
  <c r="BF202" i="5"/>
  <c r="CB202" i="5"/>
  <c r="BH202" i="5"/>
  <c r="CC202" i="5"/>
  <c r="BT202" i="5"/>
  <c r="BU202" i="5"/>
  <c r="CE202" i="5"/>
  <c r="CG202" i="5"/>
  <c r="E203" i="3"/>
  <c r="AJ203" i="5"/>
  <c r="BM203" i="5"/>
  <c r="BN203" i="5"/>
  <c r="BP203" i="5"/>
  <c r="AL203" i="5"/>
  <c r="BQ203" i="5"/>
  <c r="AQ203" i="5"/>
  <c r="BS203" i="5"/>
  <c r="BW203" i="5"/>
  <c r="BG203" i="5"/>
  <c r="BX203" i="5"/>
  <c r="BC203" i="5"/>
  <c r="CA203" i="5"/>
  <c r="BF203" i="5"/>
  <c r="CB203" i="5"/>
  <c r="BH203" i="5"/>
  <c r="CC203" i="5"/>
  <c r="BT203" i="5"/>
  <c r="BU203" i="5"/>
  <c r="CE203" i="5"/>
  <c r="CG203" i="5"/>
  <c r="E204" i="3"/>
  <c r="AJ204" i="5"/>
  <c r="BM204" i="5"/>
  <c r="BN204" i="5"/>
  <c r="BP204" i="5"/>
  <c r="AL204" i="5"/>
  <c r="BQ204" i="5"/>
  <c r="AQ204" i="5"/>
  <c r="BS204" i="5"/>
  <c r="BW204" i="5"/>
  <c r="BG204" i="5"/>
  <c r="BX204" i="5"/>
  <c r="BI204" i="5"/>
  <c r="BZ204" i="5"/>
  <c r="BC204" i="5"/>
  <c r="CA204" i="5"/>
  <c r="BF204" i="5"/>
  <c r="CB204" i="5"/>
  <c r="BH204" i="5"/>
  <c r="CC204" i="5"/>
  <c r="BT204" i="5"/>
  <c r="BU204" i="5"/>
  <c r="CE204" i="5"/>
  <c r="CG204" i="5"/>
  <c r="E205" i="3"/>
  <c r="AJ205" i="5"/>
  <c r="BM205" i="5"/>
  <c r="BN205" i="5"/>
  <c r="BP205" i="5"/>
  <c r="AL205" i="5"/>
  <c r="BQ205" i="5"/>
  <c r="AQ205" i="5"/>
  <c r="BS205" i="5"/>
  <c r="BW205" i="5"/>
  <c r="BG205" i="5"/>
  <c r="BX205" i="5"/>
  <c r="BC205" i="5"/>
  <c r="CA205" i="5"/>
  <c r="BF205" i="5"/>
  <c r="CB205" i="5"/>
  <c r="BH205" i="5"/>
  <c r="CC205" i="5"/>
  <c r="BT205" i="5"/>
  <c r="BU205" i="5"/>
  <c r="CE205" i="5"/>
  <c r="CG205" i="5"/>
  <c r="E206" i="3"/>
  <c r="AJ206" i="5"/>
  <c r="BM206" i="5"/>
  <c r="BN206" i="5"/>
  <c r="BP206" i="5"/>
  <c r="AL206" i="5"/>
  <c r="BQ206" i="5"/>
  <c r="AQ206" i="5"/>
  <c r="BS206" i="5"/>
  <c r="BW206" i="5"/>
  <c r="BG206" i="5"/>
  <c r="BX206" i="5"/>
  <c r="BC206" i="5"/>
  <c r="CA206" i="5"/>
  <c r="BF206" i="5"/>
  <c r="CB206" i="5"/>
  <c r="BH206" i="5"/>
  <c r="CC206" i="5"/>
  <c r="BT206" i="5"/>
  <c r="BU206" i="5"/>
  <c r="CE206" i="5"/>
  <c r="CG206" i="5"/>
  <c r="E207" i="3"/>
  <c r="AJ207" i="5"/>
  <c r="BM207" i="5"/>
  <c r="BN207" i="5"/>
  <c r="BP207" i="5"/>
  <c r="AL207" i="5"/>
  <c r="BQ207" i="5"/>
  <c r="AQ207" i="5"/>
  <c r="BS207" i="5"/>
  <c r="BW207" i="5"/>
  <c r="BC207" i="5"/>
  <c r="CA207" i="5"/>
  <c r="BF207" i="5"/>
  <c r="CB207" i="5"/>
  <c r="BH207" i="5"/>
  <c r="CC207" i="5"/>
  <c r="BT207" i="5"/>
  <c r="BU207" i="5"/>
  <c r="CE207" i="5"/>
  <c r="CG207" i="5"/>
  <c r="E208" i="3"/>
  <c r="AJ208" i="5"/>
  <c r="BM208" i="5"/>
  <c r="BN208" i="5"/>
  <c r="BP208" i="5"/>
  <c r="AL208" i="5"/>
  <c r="BQ208" i="5"/>
  <c r="AQ208" i="5"/>
  <c r="BS208" i="5"/>
  <c r="BW208" i="5"/>
  <c r="BG208" i="5"/>
  <c r="BX208" i="5"/>
  <c r="BC208" i="5"/>
  <c r="CA208" i="5"/>
  <c r="BF208" i="5"/>
  <c r="CB208" i="5"/>
  <c r="BT208" i="5"/>
  <c r="BU208" i="5"/>
  <c r="CE208" i="5"/>
  <c r="CG208" i="5"/>
  <c r="E209" i="3"/>
  <c r="AJ209" i="5"/>
  <c r="BM209" i="5"/>
  <c r="BN209" i="5"/>
  <c r="BP209" i="5"/>
  <c r="AL209" i="5"/>
  <c r="BQ209" i="5"/>
  <c r="AQ209" i="5"/>
  <c r="BS209" i="5"/>
  <c r="BW209" i="5"/>
  <c r="BG209" i="5"/>
  <c r="BX209" i="5"/>
  <c r="BC209" i="5"/>
  <c r="CA209" i="5"/>
  <c r="BF209" i="5"/>
  <c r="CB209" i="5"/>
  <c r="BH209" i="5"/>
  <c r="CC209" i="5"/>
  <c r="BT209" i="5"/>
  <c r="BU209" i="5"/>
  <c r="CE209" i="5"/>
  <c r="CG209" i="5"/>
  <c r="E210" i="3"/>
  <c r="AJ210" i="5"/>
  <c r="BM210" i="5"/>
  <c r="BN210" i="5"/>
  <c r="BP210" i="5"/>
  <c r="AL210" i="5"/>
  <c r="BQ210" i="5"/>
  <c r="AQ210" i="5"/>
  <c r="BS210" i="5"/>
  <c r="BW210" i="5"/>
  <c r="BG210" i="5"/>
  <c r="BX210" i="5"/>
  <c r="BC210" i="5"/>
  <c r="CA210" i="5"/>
  <c r="BF210" i="5"/>
  <c r="CB210" i="5"/>
  <c r="BH210" i="5"/>
  <c r="CC210" i="5"/>
  <c r="BT210" i="5"/>
  <c r="BU210" i="5"/>
  <c r="CE210" i="5"/>
  <c r="CG210" i="5"/>
  <c r="E211" i="3"/>
  <c r="AJ211" i="5"/>
  <c r="BM211" i="5"/>
  <c r="BN211" i="5"/>
  <c r="BP211" i="5"/>
  <c r="AL211" i="5"/>
  <c r="BQ211" i="5"/>
  <c r="AQ211" i="5"/>
  <c r="BS211" i="5"/>
  <c r="BW211" i="5"/>
  <c r="BG211" i="5"/>
  <c r="BX211" i="5"/>
  <c r="BC211" i="5"/>
  <c r="CA211" i="5"/>
  <c r="CB211" i="5"/>
  <c r="BH211" i="5"/>
  <c r="CC211" i="5"/>
  <c r="BT211" i="5"/>
  <c r="BU211" i="5"/>
  <c r="CE211" i="5"/>
  <c r="CG211" i="5"/>
  <c r="E212" i="3"/>
  <c r="AJ212" i="5"/>
  <c r="BM212" i="5"/>
  <c r="BN212" i="5"/>
  <c r="BP212" i="5"/>
  <c r="AL212" i="5"/>
  <c r="BQ212" i="5"/>
  <c r="AQ212" i="5"/>
  <c r="BS212" i="5"/>
  <c r="BW212" i="5"/>
  <c r="BC212" i="5"/>
  <c r="CA212" i="5"/>
  <c r="BH212" i="5"/>
  <c r="CC212" i="5"/>
  <c r="BT212" i="5"/>
  <c r="BU212" i="5"/>
  <c r="CB212" i="5"/>
  <c r="CE212" i="5"/>
  <c r="CG212" i="5"/>
  <c r="E213" i="3"/>
  <c r="AJ213" i="5"/>
  <c r="BM213" i="5"/>
  <c r="BN213" i="5"/>
  <c r="BP213" i="5"/>
  <c r="AQ213" i="5"/>
  <c r="BS213" i="5"/>
  <c r="BW213" i="5"/>
  <c r="BG213" i="5"/>
  <c r="BX213" i="5"/>
  <c r="BI213" i="5"/>
  <c r="BZ213" i="5"/>
  <c r="BC213" i="5"/>
  <c r="CA213" i="5"/>
  <c r="CB213" i="5"/>
  <c r="BT213" i="5"/>
  <c r="BU213" i="5"/>
  <c r="CE213" i="5"/>
  <c r="CG213" i="5"/>
  <c r="E214" i="3"/>
  <c r="AJ214" i="5"/>
  <c r="BM214" i="5"/>
  <c r="BN214" i="5"/>
  <c r="BP214" i="5"/>
  <c r="AQ214" i="5"/>
  <c r="BS214" i="5"/>
  <c r="BW214" i="5"/>
  <c r="BG214" i="5"/>
  <c r="BX214" i="5"/>
  <c r="BI214" i="5"/>
  <c r="BZ214" i="5"/>
  <c r="CA214" i="5"/>
  <c r="CB214" i="5"/>
  <c r="BT214" i="5"/>
  <c r="BU214" i="5"/>
  <c r="CE214" i="5"/>
  <c r="CG214" i="5"/>
  <c r="E215" i="3"/>
  <c r="AJ215" i="5"/>
  <c r="BM215" i="5"/>
  <c r="BN215" i="5"/>
  <c r="BP215" i="5"/>
  <c r="AL215" i="5"/>
  <c r="BQ215" i="5"/>
  <c r="AQ215" i="5"/>
  <c r="BS215" i="5"/>
  <c r="BW215" i="5"/>
  <c r="BG215" i="5"/>
  <c r="BX215" i="5"/>
  <c r="BC215" i="5"/>
  <c r="CA215" i="5"/>
  <c r="CB215" i="5"/>
  <c r="BH215" i="5"/>
  <c r="CC215" i="5"/>
  <c r="BT215" i="5"/>
  <c r="BU215" i="5"/>
  <c r="CE215" i="5"/>
  <c r="CG215" i="5"/>
  <c r="E216" i="3"/>
  <c r="AJ216" i="5"/>
  <c r="BM216" i="5"/>
  <c r="BN216" i="5"/>
  <c r="BP216" i="5"/>
  <c r="AL216" i="5"/>
  <c r="BQ216" i="5"/>
  <c r="AQ216" i="5"/>
  <c r="BS216" i="5"/>
  <c r="BW216" i="5"/>
  <c r="BG216" i="5"/>
  <c r="BX216" i="5"/>
  <c r="BI216" i="5"/>
  <c r="BZ216" i="5"/>
  <c r="BC216" i="5"/>
  <c r="CA216" i="5"/>
  <c r="CB216" i="5"/>
  <c r="BH216" i="5"/>
  <c r="CC216" i="5"/>
  <c r="BT216" i="5"/>
  <c r="BU216" i="5"/>
  <c r="CE216" i="5"/>
  <c r="CG216" i="5"/>
  <c r="E217" i="3"/>
  <c r="AJ217" i="5"/>
  <c r="BM217" i="5"/>
  <c r="BN217" i="5"/>
  <c r="BP217" i="5"/>
  <c r="AL217" i="5"/>
  <c r="BQ217" i="5"/>
  <c r="AQ217" i="5"/>
  <c r="BS217" i="5"/>
  <c r="BW217" i="5"/>
  <c r="BG217" i="5"/>
  <c r="BX217" i="5"/>
  <c r="BC217" i="5"/>
  <c r="CA217" i="5"/>
  <c r="CB217" i="5"/>
  <c r="BT217" i="5"/>
  <c r="BU217" i="5"/>
  <c r="CE217" i="5"/>
  <c r="CG217" i="5"/>
  <c r="E218" i="3"/>
  <c r="AJ218" i="5"/>
  <c r="BM218" i="5"/>
  <c r="BN218" i="5"/>
  <c r="BP218" i="5"/>
  <c r="AL218" i="5"/>
  <c r="BQ218" i="5"/>
  <c r="AQ218" i="5"/>
  <c r="BS218" i="5"/>
  <c r="BW218" i="5"/>
  <c r="BG218" i="5"/>
  <c r="BX218" i="5"/>
  <c r="BI218" i="5"/>
  <c r="BZ218" i="5"/>
  <c r="BC218" i="5"/>
  <c r="CA218" i="5"/>
  <c r="CB218" i="5"/>
  <c r="BH218" i="5"/>
  <c r="CC218" i="5"/>
  <c r="BT218" i="5"/>
  <c r="BU218" i="5"/>
  <c r="CE218" i="5"/>
  <c r="CG218" i="5"/>
  <c r="E219" i="3"/>
  <c r="AJ219" i="5"/>
  <c r="BM219" i="5"/>
  <c r="BN219" i="5"/>
  <c r="BP219" i="5"/>
  <c r="AL219" i="5"/>
  <c r="BQ219" i="5"/>
  <c r="AQ219" i="5"/>
  <c r="BS219" i="5"/>
  <c r="BW219" i="5"/>
  <c r="BG219" i="5"/>
  <c r="BX219" i="5"/>
  <c r="BC219" i="5"/>
  <c r="CA219" i="5"/>
  <c r="CB219" i="5"/>
  <c r="BH219" i="5"/>
  <c r="CC219" i="5"/>
  <c r="BT219" i="5"/>
  <c r="BU219" i="5"/>
  <c r="CE219" i="5"/>
  <c r="CG219" i="5"/>
  <c r="E220" i="3"/>
  <c r="AJ220" i="5"/>
  <c r="BM220" i="5"/>
  <c r="BN220" i="5"/>
  <c r="BP220" i="5"/>
  <c r="AL220" i="5"/>
  <c r="BQ220" i="5"/>
  <c r="AQ220" i="5"/>
  <c r="BS220" i="5"/>
  <c r="BW220" i="5"/>
  <c r="BG220" i="5"/>
  <c r="BX220" i="5"/>
  <c r="BI220" i="5"/>
  <c r="BZ220" i="5"/>
  <c r="BC220" i="5"/>
  <c r="CA220" i="5"/>
  <c r="CB220" i="5"/>
  <c r="BH220" i="5"/>
  <c r="CC220" i="5"/>
  <c r="BT220" i="5"/>
  <c r="BU220" i="5"/>
  <c r="CE220" i="5"/>
  <c r="CG220" i="5"/>
  <c r="E221" i="3"/>
  <c r="AJ221" i="5"/>
  <c r="BM221" i="5"/>
  <c r="BN221" i="5"/>
  <c r="BP221" i="5"/>
  <c r="AL221" i="5"/>
  <c r="BQ221" i="5"/>
  <c r="AQ221" i="5"/>
  <c r="BS221" i="5"/>
  <c r="BW221" i="5"/>
  <c r="BG221" i="5"/>
  <c r="BX221" i="5"/>
  <c r="BC221" i="5"/>
  <c r="CA221" i="5"/>
  <c r="CB221" i="5"/>
  <c r="BH221" i="5"/>
  <c r="CC221" i="5"/>
  <c r="BT221" i="5"/>
  <c r="BU221" i="5"/>
  <c r="CE221" i="5"/>
  <c r="CG221" i="5"/>
  <c r="E222" i="3"/>
  <c r="AJ222" i="5"/>
  <c r="BM222" i="5"/>
  <c r="BN222" i="5"/>
  <c r="BP222" i="5"/>
  <c r="AL222" i="5"/>
  <c r="BQ222" i="5"/>
  <c r="AQ222" i="5"/>
  <c r="BS222" i="5"/>
  <c r="BG222" i="5"/>
  <c r="BX222" i="5"/>
  <c r="BC222" i="5"/>
  <c r="CA222" i="5"/>
  <c r="CB222" i="5"/>
  <c r="BT222" i="5"/>
  <c r="BU222" i="5"/>
  <c r="CE222" i="5"/>
  <c r="CG222" i="5"/>
  <c r="E223" i="3"/>
  <c r="AJ223" i="5"/>
  <c r="BM223" i="5"/>
  <c r="BN223" i="5"/>
  <c r="BP223" i="5"/>
  <c r="AL223" i="5"/>
  <c r="BQ223" i="5"/>
  <c r="AQ223" i="5"/>
  <c r="BS223" i="5"/>
  <c r="BG223" i="5"/>
  <c r="BX223" i="5"/>
  <c r="BC223" i="5"/>
  <c r="CA223" i="5"/>
  <c r="CB223" i="5"/>
  <c r="BT223" i="5"/>
  <c r="BU223" i="5"/>
  <c r="CE223" i="5"/>
  <c r="CG223" i="5"/>
  <c r="E224" i="3"/>
  <c r="AJ224" i="5"/>
  <c r="BM224" i="5"/>
  <c r="BN224" i="5"/>
  <c r="BP224" i="5"/>
  <c r="AL224" i="5"/>
  <c r="BQ224" i="5"/>
  <c r="AM224" i="5"/>
  <c r="BR224" i="5"/>
  <c r="AQ224" i="5"/>
  <c r="BS224" i="5"/>
  <c r="BT224" i="5"/>
  <c r="BU224" i="5"/>
  <c r="AV224" i="5"/>
  <c r="BW224" i="5"/>
  <c r="BG224" i="5"/>
  <c r="BX224" i="5"/>
  <c r="BI224" i="5"/>
  <c r="BZ224" i="5"/>
  <c r="BC224" i="5"/>
  <c r="CA224" i="5"/>
  <c r="BD224" i="5"/>
  <c r="CB224" i="5"/>
  <c r="CE224" i="5"/>
  <c r="CG224" i="5"/>
  <c r="AJ225" i="5"/>
  <c r="BM225" i="5"/>
  <c r="BN225" i="5"/>
  <c r="BP225" i="5"/>
  <c r="AL225" i="5"/>
  <c r="BQ225" i="5"/>
  <c r="AM225" i="5"/>
  <c r="BR225" i="5"/>
  <c r="AQ225" i="5"/>
  <c r="BS225" i="5"/>
  <c r="BT225" i="5"/>
  <c r="BU225" i="5"/>
  <c r="BG225" i="5"/>
  <c r="BX225" i="5"/>
  <c r="BI225" i="5"/>
  <c r="BZ225" i="5"/>
  <c r="BC225" i="5"/>
  <c r="CA225" i="5"/>
  <c r="BD225" i="5"/>
  <c r="CB225" i="5"/>
  <c r="CE225" i="5"/>
  <c r="CG225" i="5"/>
  <c r="E226" i="3"/>
  <c r="AJ226" i="5"/>
  <c r="BM226" i="5"/>
  <c r="BN226" i="5"/>
  <c r="BP226" i="5"/>
  <c r="AL226" i="5"/>
  <c r="BQ226" i="5"/>
  <c r="AM226" i="5"/>
  <c r="BR226" i="5"/>
  <c r="AQ226" i="5"/>
  <c r="BS226" i="5"/>
  <c r="BT226" i="5"/>
  <c r="BU226" i="5"/>
  <c r="AV226" i="5"/>
  <c r="BW226" i="5"/>
  <c r="BG226" i="5"/>
  <c r="BX226" i="5"/>
  <c r="BC226" i="5"/>
  <c r="CA226" i="5"/>
  <c r="BD226" i="5"/>
  <c r="CB226" i="5"/>
  <c r="CE226" i="5"/>
  <c r="CG226" i="5"/>
  <c r="E227" i="3"/>
  <c r="AJ227" i="5"/>
  <c r="BM227" i="5"/>
  <c r="BN227" i="5"/>
  <c r="BP227" i="5"/>
  <c r="AL227" i="5"/>
  <c r="BQ227" i="5"/>
  <c r="AM227" i="5"/>
  <c r="BR227" i="5"/>
  <c r="AQ227" i="5"/>
  <c r="BS227" i="5"/>
  <c r="BT227" i="5"/>
  <c r="BU227" i="5"/>
  <c r="AV227" i="5"/>
  <c r="BW227" i="5"/>
  <c r="BG227" i="5"/>
  <c r="BX227" i="5"/>
  <c r="BI227" i="5"/>
  <c r="BZ227" i="5"/>
  <c r="BC227" i="5"/>
  <c r="CA227" i="5"/>
  <c r="BD227" i="5"/>
  <c r="CB227" i="5"/>
  <c r="CE227" i="5"/>
  <c r="CG227" i="5"/>
  <c r="E228" i="3"/>
  <c r="AJ228" i="5"/>
  <c r="BM228" i="5"/>
  <c r="BN228" i="5"/>
  <c r="BP228" i="5"/>
  <c r="AL228" i="5"/>
  <c r="BQ228" i="5"/>
  <c r="AM228" i="5"/>
  <c r="BR228" i="5"/>
  <c r="AQ228" i="5"/>
  <c r="BS228" i="5"/>
  <c r="BT228" i="5"/>
  <c r="BU228" i="5"/>
  <c r="AV228" i="5"/>
  <c r="BW228" i="5"/>
  <c r="BG228" i="5"/>
  <c r="BX228" i="5"/>
  <c r="BC228" i="5"/>
  <c r="CA228" i="5"/>
  <c r="BD228" i="5"/>
  <c r="CB228" i="5"/>
  <c r="CE228" i="5"/>
  <c r="CG228" i="5"/>
  <c r="E229" i="3"/>
  <c r="AL229" i="5"/>
  <c r="BQ229" i="5"/>
  <c r="AM229" i="5"/>
  <c r="BR229" i="5"/>
  <c r="AQ229" i="5"/>
  <c r="BS229" i="5"/>
  <c r="BT229" i="5"/>
  <c r="BU229" i="5"/>
  <c r="AV229" i="5"/>
  <c r="BW229" i="5"/>
  <c r="BG229" i="5"/>
  <c r="BX229" i="5"/>
  <c r="BI229" i="5"/>
  <c r="BZ229" i="5"/>
  <c r="BC229" i="5"/>
  <c r="CA229" i="5"/>
  <c r="BD229" i="5"/>
  <c r="CB229" i="5"/>
  <c r="BN229" i="5"/>
  <c r="BP229" i="5"/>
  <c r="CE229" i="5"/>
  <c r="CG229" i="5"/>
  <c r="E230" i="3"/>
  <c r="AJ230" i="5"/>
  <c r="BM230" i="5"/>
  <c r="BN230" i="5"/>
  <c r="BP230" i="5"/>
  <c r="AL230" i="5"/>
  <c r="BQ230" i="5"/>
  <c r="AM230" i="5"/>
  <c r="BR230" i="5"/>
  <c r="AQ230" i="5"/>
  <c r="BS230" i="5"/>
  <c r="BT230" i="5"/>
  <c r="BU230" i="5"/>
  <c r="AV230" i="5"/>
  <c r="BW230" i="5"/>
  <c r="BG230" i="5"/>
  <c r="BX230" i="5"/>
  <c r="BI230" i="5"/>
  <c r="BZ230" i="5"/>
  <c r="BC230" i="5"/>
  <c r="CA230" i="5"/>
  <c r="BD230" i="5"/>
  <c r="CB230" i="5"/>
  <c r="CE230" i="5"/>
  <c r="CG230" i="5"/>
  <c r="E231" i="3"/>
  <c r="AJ231" i="5"/>
  <c r="BM231" i="5"/>
  <c r="BN231" i="5"/>
  <c r="BP231" i="5"/>
  <c r="AL231" i="5"/>
  <c r="BQ231" i="5"/>
  <c r="AM231" i="5"/>
  <c r="BR231" i="5"/>
  <c r="AQ231" i="5"/>
  <c r="BS231" i="5"/>
  <c r="BT231" i="5"/>
  <c r="BU231" i="5"/>
  <c r="AV231" i="5"/>
  <c r="BW231" i="5"/>
  <c r="BG231" i="5"/>
  <c r="BX231" i="5"/>
  <c r="BI231" i="5"/>
  <c r="BZ231" i="5"/>
  <c r="BC231" i="5"/>
  <c r="CA231" i="5"/>
  <c r="BD231" i="5"/>
  <c r="CB231" i="5"/>
  <c r="CE231" i="5"/>
  <c r="CG231" i="5"/>
  <c r="E232" i="3"/>
  <c r="AJ232" i="5"/>
  <c r="BM232" i="5"/>
  <c r="BN232" i="5"/>
  <c r="BP232" i="5"/>
  <c r="AL232" i="5"/>
  <c r="BQ232" i="5"/>
  <c r="AM232" i="5"/>
  <c r="BR232" i="5"/>
  <c r="AQ232" i="5"/>
  <c r="BS232" i="5"/>
  <c r="BT232" i="5"/>
  <c r="BU232" i="5"/>
  <c r="AV232" i="5"/>
  <c r="BW232" i="5"/>
  <c r="BG232" i="5"/>
  <c r="BX232" i="5"/>
  <c r="BI232" i="5"/>
  <c r="BZ232" i="5"/>
  <c r="CA232" i="5"/>
  <c r="BD232" i="5"/>
  <c r="CB232" i="5"/>
  <c r="CE232" i="5"/>
  <c r="CG232" i="5"/>
  <c r="E233" i="3"/>
  <c r="AJ233" i="5"/>
  <c r="BM233" i="5"/>
  <c r="BN233" i="5"/>
  <c r="BP233" i="5"/>
  <c r="AL233" i="5"/>
  <c r="BQ233" i="5"/>
  <c r="AM233" i="5"/>
  <c r="BR233" i="5"/>
  <c r="AQ233" i="5"/>
  <c r="BS233" i="5"/>
  <c r="BT233" i="5"/>
  <c r="BU233" i="5"/>
  <c r="AV233" i="5"/>
  <c r="BW233" i="5"/>
  <c r="BG233" i="5"/>
  <c r="BX233" i="5"/>
  <c r="BC233" i="5"/>
  <c r="CA233" i="5"/>
  <c r="BD233" i="5"/>
  <c r="CB233" i="5"/>
  <c r="CE233" i="5"/>
  <c r="CG233" i="5"/>
  <c r="E234" i="3"/>
  <c r="AJ234" i="5"/>
  <c r="BM234" i="5"/>
  <c r="BN234" i="5"/>
  <c r="BP234" i="5"/>
  <c r="AL234" i="5"/>
  <c r="BQ234" i="5"/>
  <c r="AM234" i="5"/>
  <c r="BR234" i="5"/>
  <c r="AQ234" i="5"/>
  <c r="BS234" i="5"/>
  <c r="BT234" i="5"/>
  <c r="BU234" i="5"/>
  <c r="AV234" i="5"/>
  <c r="BW234" i="5"/>
  <c r="BG234" i="5"/>
  <c r="BX234" i="5"/>
  <c r="BC234" i="5"/>
  <c r="CA234" i="5"/>
  <c r="BD234" i="5"/>
  <c r="CB234" i="5"/>
  <c r="BH234" i="5"/>
  <c r="CC234" i="5"/>
  <c r="CE234" i="5"/>
  <c r="CG234" i="5"/>
  <c r="E235" i="3"/>
  <c r="AJ235" i="5"/>
  <c r="BM235" i="5"/>
  <c r="BN235" i="5"/>
  <c r="BP235" i="5"/>
  <c r="AL235" i="5"/>
  <c r="BQ235" i="5"/>
  <c r="AM235" i="5"/>
  <c r="BR235" i="5"/>
  <c r="AQ235" i="5"/>
  <c r="BS235" i="5"/>
  <c r="BT235" i="5"/>
  <c r="BU235" i="5"/>
  <c r="AV235" i="5"/>
  <c r="BW235" i="5"/>
  <c r="BG235" i="5"/>
  <c r="BX235" i="5"/>
  <c r="BI235" i="5"/>
  <c r="BZ235" i="5"/>
  <c r="CA235" i="5"/>
  <c r="BD235" i="5"/>
  <c r="CB235" i="5"/>
  <c r="BH235" i="5"/>
  <c r="CC235" i="5"/>
  <c r="CE235" i="5"/>
  <c r="CG235" i="5"/>
  <c r="E236" i="3"/>
  <c r="AJ236" i="5"/>
  <c r="BM236" i="5"/>
  <c r="BN236" i="5"/>
  <c r="BP236" i="5"/>
  <c r="AL236" i="5"/>
  <c r="BQ236" i="5"/>
  <c r="AM236" i="5"/>
  <c r="BR236" i="5"/>
  <c r="AQ236" i="5"/>
  <c r="BS236" i="5"/>
  <c r="BT236" i="5"/>
  <c r="BU236" i="5"/>
  <c r="AV236" i="5"/>
  <c r="BW236" i="5"/>
  <c r="BG236" i="5"/>
  <c r="BX236" i="5"/>
  <c r="BC236" i="5"/>
  <c r="CA236" i="5"/>
  <c r="BD236" i="5"/>
  <c r="CB236" i="5"/>
  <c r="BH236" i="5"/>
  <c r="CC236" i="5"/>
  <c r="CE236" i="5"/>
  <c r="CG236" i="5"/>
  <c r="E237" i="3"/>
  <c r="AJ237" i="5"/>
  <c r="BM237" i="5"/>
  <c r="BN237" i="5"/>
  <c r="BP237" i="5"/>
  <c r="AL237" i="5"/>
  <c r="BQ237" i="5"/>
  <c r="AM237" i="5"/>
  <c r="BR237" i="5"/>
  <c r="AQ237" i="5"/>
  <c r="BS237" i="5"/>
  <c r="BT237" i="5"/>
  <c r="BU237" i="5"/>
  <c r="AV237" i="5"/>
  <c r="BW237" i="5"/>
  <c r="BG237" i="5"/>
  <c r="BX237" i="5"/>
  <c r="BC237" i="5"/>
  <c r="CA237" i="5"/>
  <c r="BD237" i="5"/>
  <c r="CB237" i="5"/>
  <c r="BH237" i="5"/>
  <c r="CC237" i="5"/>
  <c r="CE237" i="5"/>
  <c r="CG237" i="5"/>
  <c r="E238" i="3"/>
  <c r="AJ238" i="5"/>
  <c r="BM238" i="5"/>
  <c r="BN238" i="5"/>
  <c r="BP238" i="5"/>
  <c r="AL238" i="5"/>
  <c r="BQ238" i="5"/>
  <c r="AM238" i="5"/>
  <c r="BR238" i="5"/>
  <c r="AQ238" i="5"/>
  <c r="BS238" i="5"/>
  <c r="BT238" i="5"/>
  <c r="BU238" i="5"/>
  <c r="AV238" i="5"/>
  <c r="BW238" i="5"/>
  <c r="BG238" i="5"/>
  <c r="BX238" i="5"/>
  <c r="BC238" i="5"/>
  <c r="CA238" i="5"/>
  <c r="BD238" i="5"/>
  <c r="CB238" i="5"/>
  <c r="CE238" i="5"/>
  <c r="CG238" i="5"/>
  <c r="E239" i="3"/>
  <c r="AJ239" i="5"/>
  <c r="BM239" i="5"/>
  <c r="BN239" i="5"/>
  <c r="BP239" i="5"/>
  <c r="AL239" i="5"/>
  <c r="BQ239" i="5"/>
  <c r="AM239" i="5"/>
  <c r="BR239" i="5"/>
  <c r="AQ239" i="5"/>
  <c r="BS239" i="5"/>
  <c r="BT239" i="5"/>
  <c r="BU239" i="5"/>
  <c r="AV239" i="5"/>
  <c r="BW239" i="5"/>
  <c r="BG239" i="5"/>
  <c r="BX239" i="5"/>
  <c r="BC239" i="5"/>
  <c r="CA239" i="5"/>
  <c r="BD239" i="5"/>
  <c r="CB239" i="5"/>
  <c r="BH239" i="5"/>
  <c r="CC239" i="5"/>
  <c r="CE239" i="5"/>
  <c r="CG239" i="5"/>
  <c r="E240" i="3"/>
  <c r="AJ240" i="5"/>
  <c r="BM240" i="5"/>
  <c r="BN240" i="5"/>
  <c r="BP240" i="5"/>
  <c r="AL240" i="5"/>
  <c r="BQ240" i="5"/>
  <c r="AM240" i="5"/>
  <c r="BR240" i="5"/>
  <c r="AQ240" i="5"/>
  <c r="BS240" i="5"/>
  <c r="BT240" i="5"/>
  <c r="BU240" i="5"/>
  <c r="AV240" i="5"/>
  <c r="BW240" i="5"/>
  <c r="BG240" i="5"/>
  <c r="BX240" i="5"/>
  <c r="BI240" i="5"/>
  <c r="BZ240" i="5"/>
  <c r="BC240" i="5"/>
  <c r="CA240" i="5"/>
  <c r="BD240" i="5"/>
  <c r="CB240" i="5"/>
  <c r="BH240" i="5"/>
  <c r="CC240" i="5"/>
  <c r="CE240" i="5"/>
  <c r="CG240" i="5"/>
  <c r="E241" i="3"/>
  <c r="AJ241" i="5"/>
  <c r="BM241" i="5"/>
  <c r="BN241" i="5"/>
  <c r="BP241" i="5"/>
  <c r="AL241" i="5"/>
  <c r="BQ241" i="5"/>
  <c r="AM241" i="5"/>
  <c r="BR241" i="5"/>
  <c r="AQ241" i="5"/>
  <c r="BS241" i="5"/>
  <c r="BT241" i="5"/>
  <c r="BU241" i="5"/>
  <c r="AV241" i="5"/>
  <c r="BW241" i="5"/>
  <c r="BG241" i="5"/>
  <c r="BX241" i="5"/>
  <c r="BC241" i="5"/>
  <c r="CA241" i="5"/>
  <c r="BD241" i="5"/>
  <c r="CB241" i="5"/>
  <c r="BH241" i="5"/>
  <c r="CC241" i="5"/>
  <c r="CE241" i="5"/>
  <c r="CG241" i="5"/>
  <c r="E242" i="3"/>
  <c r="AJ242" i="5"/>
  <c r="BM242" i="5"/>
  <c r="BN242" i="5"/>
  <c r="BP242" i="5"/>
  <c r="AL242" i="5"/>
  <c r="BQ242" i="5"/>
  <c r="AM242" i="5"/>
  <c r="BR242" i="5"/>
  <c r="AQ242" i="5"/>
  <c r="BS242" i="5"/>
  <c r="BT242" i="5"/>
  <c r="BU242" i="5"/>
  <c r="AV242" i="5"/>
  <c r="BW242" i="5"/>
  <c r="BG242" i="5"/>
  <c r="BX242" i="5"/>
  <c r="BC242" i="5"/>
  <c r="CA242" i="5"/>
  <c r="BD242" i="5"/>
  <c r="CB242" i="5"/>
  <c r="BH242" i="5"/>
  <c r="CC242" i="5"/>
  <c r="CE242" i="5"/>
  <c r="CG242" i="5"/>
  <c r="E243" i="3"/>
  <c r="AJ243" i="5"/>
  <c r="BM243" i="5"/>
  <c r="BN243" i="5"/>
  <c r="BP243" i="5"/>
  <c r="AL243" i="5"/>
  <c r="BQ243" i="5"/>
  <c r="AM243" i="5"/>
  <c r="BR243" i="5"/>
  <c r="AQ243" i="5"/>
  <c r="BS243" i="5"/>
  <c r="BT243" i="5"/>
  <c r="BU243" i="5"/>
  <c r="AV243" i="5"/>
  <c r="BW243" i="5"/>
  <c r="BG243" i="5"/>
  <c r="BX243" i="5"/>
  <c r="BI243" i="5"/>
  <c r="BZ243" i="5"/>
  <c r="BC243" i="5"/>
  <c r="CA243" i="5"/>
  <c r="BD243" i="5"/>
  <c r="CB243" i="5"/>
  <c r="BH243" i="5"/>
  <c r="CC243" i="5"/>
  <c r="CE243" i="5"/>
  <c r="CG243" i="5"/>
  <c r="E244" i="3"/>
  <c r="AJ244" i="5"/>
  <c r="BM244" i="5"/>
  <c r="BN244" i="5"/>
  <c r="BP244" i="5"/>
  <c r="AL244" i="5"/>
  <c r="BQ244" i="5"/>
  <c r="AM244" i="5"/>
  <c r="BR244" i="5"/>
  <c r="AQ244" i="5"/>
  <c r="BS244" i="5"/>
  <c r="BT244" i="5"/>
  <c r="BU244" i="5"/>
  <c r="AV244" i="5"/>
  <c r="BW244" i="5"/>
  <c r="BG244" i="5"/>
  <c r="BX244" i="5"/>
  <c r="BC244" i="5"/>
  <c r="CA244" i="5"/>
  <c r="BD244" i="5"/>
  <c r="CB244" i="5"/>
  <c r="BH244" i="5"/>
  <c r="CC244" i="5"/>
  <c r="CE244" i="5"/>
  <c r="CG244" i="5"/>
  <c r="E245" i="3"/>
  <c r="AJ245" i="5"/>
  <c r="BM245" i="5"/>
  <c r="BN245" i="5"/>
  <c r="BP245" i="5"/>
  <c r="AL245" i="5"/>
  <c r="BQ245" i="5"/>
  <c r="AM245" i="5"/>
  <c r="BR245" i="5"/>
  <c r="AQ245" i="5"/>
  <c r="BS245" i="5"/>
  <c r="BT245" i="5"/>
  <c r="BU245" i="5"/>
  <c r="AV245" i="5"/>
  <c r="BW245" i="5"/>
  <c r="BG245" i="5"/>
  <c r="BX245" i="5"/>
  <c r="BC245" i="5"/>
  <c r="CA245" i="5"/>
  <c r="BD245" i="5"/>
  <c r="CB245" i="5"/>
  <c r="BH245" i="5"/>
  <c r="CC245" i="5"/>
  <c r="CE245" i="5"/>
  <c r="CG245" i="5"/>
  <c r="E246" i="3"/>
  <c r="AJ246" i="5"/>
  <c r="BM246" i="5"/>
  <c r="BN246" i="5"/>
  <c r="BP246" i="5"/>
  <c r="AL246" i="5"/>
  <c r="BQ246" i="5"/>
  <c r="AM246" i="5"/>
  <c r="BR246" i="5"/>
  <c r="AQ246" i="5"/>
  <c r="BS246" i="5"/>
  <c r="BT246" i="5"/>
  <c r="BU246" i="5"/>
  <c r="AV246" i="5"/>
  <c r="BW246" i="5"/>
  <c r="BG246" i="5"/>
  <c r="BX246" i="5"/>
  <c r="BC246" i="5"/>
  <c r="CA246" i="5"/>
  <c r="BD246" i="5"/>
  <c r="CB246" i="5"/>
  <c r="BH246" i="5"/>
  <c r="CC246" i="5"/>
  <c r="CE246" i="5"/>
  <c r="CG246" i="5"/>
  <c r="E247" i="3"/>
  <c r="AJ247" i="5"/>
  <c r="BM247" i="5"/>
  <c r="BN247" i="5"/>
  <c r="BP247" i="5"/>
  <c r="AL247" i="5"/>
  <c r="BQ247" i="5"/>
  <c r="AM247" i="5"/>
  <c r="BR247" i="5"/>
  <c r="AQ247" i="5"/>
  <c r="BS247" i="5"/>
  <c r="BT247" i="5"/>
  <c r="BU247" i="5"/>
  <c r="AV247" i="5"/>
  <c r="BW247" i="5"/>
  <c r="BG247" i="5"/>
  <c r="BX247" i="5"/>
  <c r="BC247" i="5"/>
  <c r="CA247" i="5"/>
  <c r="BD247" i="5"/>
  <c r="CB247" i="5"/>
  <c r="BH247" i="5"/>
  <c r="CC247" i="5"/>
  <c r="CE247" i="5"/>
  <c r="CG247" i="5"/>
  <c r="E248" i="3"/>
  <c r="AJ248" i="5"/>
  <c r="BM248" i="5"/>
  <c r="BN248" i="5"/>
  <c r="BP248" i="5"/>
  <c r="AL248" i="5"/>
  <c r="BQ248" i="5"/>
  <c r="AM248" i="5"/>
  <c r="BR248" i="5"/>
  <c r="AQ248" i="5"/>
  <c r="BS248" i="5"/>
  <c r="BT248" i="5"/>
  <c r="BU248" i="5"/>
  <c r="AV248" i="5"/>
  <c r="BW248" i="5"/>
  <c r="BG248" i="5"/>
  <c r="BX248" i="5"/>
  <c r="BC248" i="5"/>
  <c r="CA248" i="5"/>
  <c r="BD248" i="5"/>
  <c r="CB248" i="5"/>
  <c r="BH248" i="5"/>
  <c r="CC248" i="5"/>
  <c r="CE248" i="5"/>
  <c r="CG248" i="5"/>
  <c r="E249" i="3"/>
  <c r="AJ249" i="5"/>
  <c r="BM249" i="5"/>
  <c r="BN249" i="5"/>
  <c r="BP249" i="5"/>
  <c r="AL249" i="5"/>
  <c r="BQ249" i="5"/>
  <c r="AM249" i="5"/>
  <c r="BR249" i="5"/>
  <c r="AQ249" i="5"/>
  <c r="BS249" i="5"/>
  <c r="BT249" i="5"/>
  <c r="BU249" i="5"/>
  <c r="AV249" i="5"/>
  <c r="BW249" i="5"/>
  <c r="BG249" i="5"/>
  <c r="BX249" i="5"/>
  <c r="BI249" i="5"/>
  <c r="BZ249" i="5"/>
  <c r="CA249" i="5"/>
  <c r="BD249" i="5"/>
  <c r="CB249" i="5"/>
  <c r="BH249" i="5"/>
  <c r="CC249" i="5"/>
  <c r="CE249" i="5"/>
  <c r="CG249" i="5"/>
  <c r="E250" i="3"/>
  <c r="AJ250" i="5"/>
  <c r="BM250" i="5"/>
  <c r="BN250" i="5"/>
  <c r="BP250" i="5"/>
  <c r="AL250" i="5"/>
  <c r="BQ250" i="5"/>
  <c r="AM250" i="5"/>
  <c r="BR250" i="5"/>
  <c r="AQ250" i="5"/>
  <c r="BS250" i="5"/>
  <c r="BT250" i="5"/>
  <c r="BU250" i="5"/>
  <c r="AV250" i="5"/>
  <c r="BW250" i="5"/>
  <c r="BG250" i="5"/>
  <c r="BX250" i="5"/>
  <c r="BI250" i="5"/>
  <c r="BZ250" i="5"/>
  <c r="BC250" i="5"/>
  <c r="CA250" i="5"/>
  <c r="BD250" i="5"/>
  <c r="CB250" i="5"/>
  <c r="BH250" i="5"/>
  <c r="CC250" i="5"/>
  <c r="CE250" i="5"/>
  <c r="CG250" i="5"/>
  <c r="E251" i="3"/>
  <c r="AJ251" i="5"/>
  <c r="BM251" i="5"/>
  <c r="BN251" i="5"/>
  <c r="BP251" i="5"/>
  <c r="AL251" i="5"/>
  <c r="BQ251" i="5"/>
  <c r="AM251" i="5"/>
  <c r="BR251" i="5"/>
  <c r="AQ251" i="5"/>
  <c r="BS251" i="5"/>
  <c r="BT251" i="5"/>
  <c r="BU251" i="5"/>
  <c r="AV251" i="5"/>
  <c r="BW251" i="5"/>
  <c r="BG251" i="5"/>
  <c r="BX251" i="5"/>
  <c r="BI251" i="5"/>
  <c r="BZ251" i="5"/>
  <c r="BC251" i="5"/>
  <c r="CA251" i="5"/>
  <c r="BD251" i="5"/>
  <c r="CB251" i="5"/>
  <c r="BH251" i="5"/>
  <c r="CC251" i="5"/>
  <c r="CE251" i="5"/>
  <c r="CG251" i="5"/>
  <c r="E252" i="3"/>
  <c r="AJ252" i="5"/>
  <c r="BM252" i="5"/>
  <c r="BN252" i="5"/>
  <c r="BP252" i="5"/>
  <c r="AL252" i="5"/>
  <c r="BQ252" i="5"/>
  <c r="AM252" i="5"/>
  <c r="BR252" i="5"/>
  <c r="AQ252" i="5"/>
  <c r="BS252" i="5"/>
  <c r="BT252" i="5"/>
  <c r="BU252" i="5"/>
  <c r="AV252" i="5"/>
  <c r="BW252" i="5"/>
  <c r="BG252" i="5"/>
  <c r="BX252" i="5"/>
  <c r="BI252" i="5"/>
  <c r="BZ252" i="5"/>
  <c r="BC252" i="5"/>
  <c r="CA252" i="5"/>
  <c r="BD252" i="5"/>
  <c r="CB252" i="5"/>
  <c r="CE252" i="5"/>
  <c r="CG252" i="5"/>
  <c r="E253" i="3"/>
  <c r="AJ253" i="5"/>
  <c r="BM253" i="5"/>
  <c r="BN253" i="5"/>
  <c r="BP253" i="5"/>
  <c r="AL253" i="5"/>
  <c r="BQ253" i="5"/>
  <c r="AM253" i="5"/>
  <c r="BR253" i="5"/>
  <c r="AQ253" i="5"/>
  <c r="BS253" i="5"/>
  <c r="BT253" i="5"/>
  <c r="BU253" i="5"/>
  <c r="AV253" i="5"/>
  <c r="BW253" i="5"/>
  <c r="BG253" i="5"/>
  <c r="BX253" i="5"/>
  <c r="CA253" i="5"/>
  <c r="BD253" i="5"/>
  <c r="CB253" i="5"/>
  <c r="CE253" i="5"/>
  <c r="CG253" i="5"/>
  <c r="E254" i="3"/>
  <c r="AJ254" i="5"/>
  <c r="BM254" i="5"/>
  <c r="BN254" i="5"/>
  <c r="BP254" i="5"/>
  <c r="AL254" i="5"/>
  <c r="BQ254" i="5"/>
  <c r="AM254" i="5"/>
  <c r="BR254" i="5"/>
  <c r="AQ254" i="5"/>
  <c r="BS254" i="5"/>
  <c r="BT254" i="5"/>
  <c r="BU254" i="5"/>
  <c r="AV254" i="5"/>
  <c r="BW254" i="5"/>
  <c r="BG254" i="5"/>
  <c r="BX254" i="5"/>
  <c r="BI254" i="5"/>
  <c r="BZ254" i="5"/>
  <c r="CA254" i="5"/>
  <c r="BD254" i="5"/>
  <c r="CB254" i="5"/>
  <c r="CE254" i="5"/>
  <c r="CG254" i="5"/>
  <c r="E255" i="3"/>
  <c r="AJ255" i="5"/>
  <c r="BM255" i="5"/>
  <c r="BN255" i="5"/>
  <c r="BP255" i="5"/>
  <c r="AL255" i="5"/>
  <c r="BQ255" i="5"/>
  <c r="AM255" i="5"/>
  <c r="BR255" i="5"/>
  <c r="AQ255" i="5"/>
  <c r="BS255" i="5"/>
  <c r="BT255" i="5"/>
  <c r="BU255" i="5"/>
  <c r="AV255" i="5"/>
  <c r="BW255" i="5"/>
  <c r="BG255" i="5"/>
  <c r="BX255" i="5"/>
  <c r="BI255" i="5"/>
  <c r="BZ255" i="5"/>
  <c r="BC255" i="5"/>
  <c r="CA255" i="5"/>
  <c r="BD255" i="5"/>
  <c r="CB255" i="5"/>
  <c r="CE255" i="5"/>
  <c r="CG255" i="5"/>
  <c r="E256" i="3"/>
  <c r="AJ256" i="5"/>
  <c r="BM256" i="5"/>
  <c r="BN256" i="5"/>
  <c r="BP256" i="5"/>
  <c r="AL256" i="5"/>
  <c r="BQ256" i="5"/>
  <c r="AM256" i="5"/>
  <c r="BR256" i="5"/>
  <c r="AQ256" i="5"/>
  <c r="BS256" i="5"/>
  <c r="BT256" i="5"/>
  <c r="BU256" i="5"/>
  <c r="AV256" i="5"/>
  <c r="BW256" i="5"/>
  <c r="BG256" i="5"/>
  <c r="BX256" i="5"/>
  <c r="CA256" i="5"/>
  <c r="BD256" i="5"/>
  <c r="CB256" i="5"/>
  <c r="BH256" i="5"/>
  <c r="CC256" i="5"/>
  <c r="CE256" i="5"/>
  <c r="CG256" i="5"/>
  <c r="E257" i="3"/>
  <c r="AJ257" i="5"/>
  <c r="BM257" i="5"/>
  <c r="BN257" i="5"/>
  <c r="BP257" i="5"/>
  <c r="AL257" i="5"/>
  <c r="BQ257" i="5"/>
  <c r="AM257" i="5"/>
  <c r="BR257" i="5"/>
  <c r="AQ257" i="5"/>
  <c r="BS257" i="5"/>
  <c r="BT257" i="5"/>
  <c r="BU257" i="5"/>
  <c r="AV257" i="5"/>
  <c r="BW257" i="5"/>
  <c r="BG257" i="5"/>
  <c r="BX257" i="5"/>
  <c r="CA257" i="5"/>
  <c r="BD257" i="5"/>
  <c r="CB257" i="5"/>
  <c r="CE257" i="5"/>
  <c r="CG257" i="5"/>
  <c r="E258" i="3"/>
  <c r="AJ258" i="5"/>
  <c r="BM258" i="5"/>
  <c r="BN258" i="5"/>
  <c r="BP258" i="5"/>
  <c r="AL258" i="5"/>
  <c r="BQ258" i="5"/>
  <c r="AM258" i="5"/>
  <c r="BR258" i="5"/>
  <c r="AQ258" i="5"/>
  <c r="BS258" i="5"/>
  <c r="BT258" i="5"/>
  <c r="BU258" i="5"/>
  <c r="AV258" i="5"/>
  <c r="BW258" i="5"/>
  <c r="BG258" i="5"/>
  <c r="BX258" i="5"/>
  <c r="CA258" i="5"/>
  <c r="BD258" i="5"/>
  <c r="CB258" i="5"/>
  <c r="CE258" i="5"/>
  <c r="CG258" i="5"/>
  <c r="AM27" i="5"/>
  <c r="BR27" i="5"/>
  <c r="BT27" i="5"/>
  <c r="BU27" i="5"/>
  <c r="BN27" i="5"/>
  <c r="BP27" i="5"/>
  <c r="CA27" i="5"/>
  <c r="CB27" i="5"/>
  <c r="CE27" i="5"/>
  <c r="E26" i="3"/>
  <c r="CG27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R143" i="5"/>
  <c r="AR144" i="5"/>
  <c r="AR145" i="5"/>
  <c r="AR146" i="5"/>
  <c r="AR147" i="5"/>
  <c r="AR148" i="5"/>
  <c r="AR149" i="5"/>
  <c r="AR150" i="5"/>
  <c r="AR151" i="5"/>
  <c r="AR152" i="5"/>
  <c r="AR153" i="5"/>
  <c r="AR154" i="5"/>
  <c r="AR155" i="5"/>
  <c r="AR156" i="5"/>
  <c r="AR157" i="5"/>
  <c r="AR158" i="5"/>
  <c r="AR159" i="5"/>
  <c r="AR160" i="5"/>
  <c r="AR161" i="5"/>
  <c r="AR162" i="5"/>
  <c r="AR163" i="5"/>
  <c r="AR164" i="5"/>
  <c r="AR165" i="5"/>
  <c r="AR166" i="5"/>
  <c r="AR167" i="5"/>
  <c r="AR168" i="5"/>
  <c r="AR169" i="5"/>
  <c r="AR170" i="5"/>
  <c r="AR171" i="5"/>
  <c r="AR172" i="5"/>
  <c r="AR173" i="5"/>
  <c r="AR174" i="5"/>
  <c r="AR175" i="5"/>
  <c r="AR176" i="5"/>
  <c r="AR177" i="5"/>
  <c r="AR178" i="5"/>
  <c r="AR179" i="5"/>
  <c r="AR180" i="5"/>
  <c r="AR181" i="5"/>
  <c r="AR182" i="5"/>
  <c r="AR183" i="5"/>
  <c r="AR184" i="5"/>
  <c r="AR185" i="5"/>
  <c r="AR186" i="5"/>
  <c r="AR187" i="5"/>
  <c r="AR188" i="5"/>
  <c r="AR189" i="5"/>
  <c r="AR190" i="5"/>
  <c r="AR191" i="5"/>
  <c r="AR192" i="5"/>
  <c r="AR193" i="5"/>
  <c r="AR194" i="5"/>
  <c r="AR195" i="5"/>
  <c r="AR196" i="5"/>
  <c r="AR197" i="5"/>
  <c r="AR198" i="5"/>
  <c r="AR199" i="5"/>
  <c r="AR200" i="5"/>
  <c r="AR201" i="5"/>
  <c r="AR202" i="5"/>
  <c r="AR203" i="5"/>
  <c r="AR204" i="5"/>
  <c r="AR205" i="5"/>
  <c r="AR206" i="5"/>
  <c r="AR207" i="5"/>
  <c r="AR208" i="5"/>
  <c r="AR209" i="5"/>
  <c r="AR210" i="5"/>
  <c r="AR211" i="5"/>
  <c r="AR212" i="5"/>
  <c r="AR213" i="5"/>
  <c r="AR214" i="5"/>
  <c r="AR215" i="5"/>
  <c r="AR216" i="5"/>
  <c r="AR217" i="5"/>
  <c r="AR218" i="5"/>
  <c r="AR219" i="5"/>
  <c r="AR220" i="5"/>
  <c r="AR221" i="5"/>
  <c r="AR222" i="5"/>
  <c r="AR223" i="5"/>
  <c r="AR224" i="5"/>
  <c r="AR225" i="5"/>
  <c r="AR226" i="5"/>
  <c r="AR227" i="5"/>
  <c r="AR228" i="5"/>
  <c r="AR229" i="5"/>
  <c r="AR230" i="5"/>
  <c r="AR231" i="5"/>
  <c r="AR232" i="5"/>
  <c r="AR233" i="5"/>
  <c r="AR234" i="5"/>
  <c r="AR235" i="5"/>
  <c r="AR236" i="5"/>
  <c r="AR237" i="5"/>
  <c r="AR238" i="5"/>
  <c r="AR239" i="5"/>
  <c r="AR240" i="5"/>
  <c r="AR241" i="5"/>
  <c r="AR242" i="5"/>
  <c r="AR243" i="5"/>
  <c r="AR244" i="5"/>
  <c r="AR245" i="5"/>
  <c r="AR246" i="5"/>
  <c r="AR247" i="5"/>
  <c r="AR248" i="5"/>
  <c r="AR249" i="5"/>
  <c r="AR250" i="5"/>
  <c r="AR251" i="5"/>
  <c r="AR252" i="5"/>
  <c r="AR253" i="5"/>
  <c r="AR254" i="5"/>
  <c r="AR255" i="5"/>
  <c r="AR256" i="5"/>
  <c r="AR257" i="5"/>
  <c r="AR258" i="5"/>
  <c r="E259" i="3"/>
  <c r="AR259" i="5"/>
  <c r="E260" i="3"/>
  <c r="AR260" i="5"/>
  <c r="E261" i="3"/>
  <c r="AR261" i="5"/>
  <c r="E262" i="3"/>
  <c r="AR262" i="5"/>
  <c r="E263" i="3"/>
  <c r="AR263" i="5"/>
  <c r="E264" i="3"/>
  <c r="AR264" i="5"/>
  <c r="E265" i="3"/>
  <c r="AR265" i="5"/>
  <c r="E266" i="3"/>
  <c r="AR266" i="5"/>
  <c r="E267" i="3"/>
  <c r="AR267" i="5"/>
  <c r="E268" i="3"/>
  <c r="AR268" i="5"/>
  <c r="E269" i="3"/>
  <c r="AR269" i="5"/>
  <c r="E270" i="3"/>
  <c r="AR270" i="5"/>
  <c r="E271" i="3"/>
  <c r="AR271" i="5"/>
  <c r="E272" i="3"/>
  <c r="AR272" i="5"/>
  <c r="AR273" i="5"/>
  <c r="AR274" i="5"/>
  <c r="AR275" i="5"/>
  <c r="AR276" i="5"/>
  <c r="AR277" i="5"/>
  <c r="AR278" i="5"/>
  <c r="AR279" i="5"/>
  <c r="AR280" i="5"/>
  <c r="AR281" i="5"/>
  <c r="AR282" i="5"/>
  <c r="AR283" i="5"/>
  <c r="AR284" i="5"/>
  <c r="AR285" i="5"/>
  <c r="AR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40" i="5"/>
  <c r="AV41" i="5"/>
  <c r="AV42" i="5"/>
  <c r="AV43" i="5"/>
  <c r="AV44" i="5"/>
  <c r="AV45" i="5"/>
  <c r="AV162" i="5"/>
  <c r="AV163" i="5"/>
  <c r="AV164" i="5"/>
  <c r="AV165" i="5"/>
  <c r="AV166" i="5"/>
  <c r="AV167" i="5"/>
  <c r="AV168" i="5"/>
  <c r="AV169" i="5"/>
  <c r="AV170" i="5"/>
  <c r="AV171" i="5"/>
  <c r="AV172" i="5"/>
  <c r="AV173" i="5"/>
  <c r="AV174" i="5"/>
  <c r="AV175" i="5"/>
  <c r="AV176" i="5"/>
  <c r="AV177" i="5"/>
  <c r="AV178" i="5"/>
  <c r="AV179" i="5"/>
  <c r="AV180" i="5"/>
  <c r="AV181" i="5"/>
  <c r="AV182" i="5"/>
  <c r="AV183" i="5"/>
  <c r="AV184" i="5"/>
  <c r="AV185" i="5"/>
  <c r="AV186" i="5"/>
  <c r="AV187" i="5"/>
  <c r="AV188" i="5"/>
  <c r="AV189" i="5"/>
  <c r="AV190" i="5"/>
  <c r="AV191" i="5"/>
  <c r="AV192" i="5"/>
  <c r="AV193" i="5"/>
  <c r="AV194" i="5"/>
  <c r="AV195" i="5"/>
  <c r="AV196" i="5"/>
  <c r="AV197" i="5"/>
  <c r="AV198" i="5"/>
  <c r="AV199" i="5"/>
  <c r="AV200" i="5"/>
  <c r="AV201" i="5"/>
  <c r="AV202" i="5"/>
  <c r="AV203" i="5"/>
  <c r="AV204" i="5"/>
  <c r="AV205" i="5"/>
  <c r="AV206" i="5"/>
  <c r="AV207" i="5"/>
  <c r="AV208" i="5"/>
  <c r="AV209" i="5"/>
  <c r="AV210" i="5"/>
  <c r="AV211" i="5"/>
  <c r="AV212" i="5"/>
  <c r="AV213" i="5"/>
  <c r="AV214" i="5"/>
  <c r="AV215" i="5"/>
  <c r="AV216" i="5"/>
  <c r="AV217" i="5"/>
  <c r="AV218" i="5"/>
  <c r="AV219" i="5"/>
  <c r="AV220" i="5"/>
  <c r="AV221" i="5"/>
  <c r="AV222" i="5"/>
  <c r="AV223" i="5"/>
  <c r="AV259" i="5"/>
  <c r="AV260" i="5"/>
  <c r="AV261" i="5"/>
  <c r="AV262" i="5"/>
  <c r="AV263" i="5"/>
  <c r="AV264" i="5"/>
  <c r="AV265" i="5"/>
  <c r="AV266" i="5"/>
  <c r="AV267" i="5"/>
  <c r="AV268" i="5"/>
  <c r="AV269" i="5"/>
  <c r="AV270" i="5"/>
  <c r="AV271" i="5"/>
  <c r="AV272" i="5"/>
  <c r="AV273" i="5"/>
  <c r="AV274" i="5"/>
  <c r="AV275" i="5"/>
  <c r="AV276" i="5"/>
  <c r="AV277" i="5"/>
  <c r="AV278" i="5"/>
  <c r="AV279" i="5"/>
  <c r="AV280" i="5"/>
  <c r="AV281" i="5"/>
  <c r="AV282" i="5"/>
  <c r="AV283" i="5"/>
  <c r="AV284" i="5"/>
  <c r="AV285" i="5"/>
  <c r="AV9" i="5"/>
  <c r="CC4" i="5"/>
  <c r="AL9" i="5"/>
  <c r="AM9" i="5"/>
  <c r="AN9" i="5"/>
  <c r="AO9" i="5"/>
  <c r="AP9" i="5"/>
  <c r="AQ9" i="5"/>
  <c r="AS9" i="5"/>
  <c r="AT9" i="5"/>
  <c r="AU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Q9" i="5"/>
  <c r="BR9" i="5"/>
  <c r="BS9" i="5"/>
  <c r="BW9" i="5"/>
  <c r="BX9" i="5"/>
  <c r="CA9" i="5"/>
  <c r="BZ9" i="5"/>
  <c r="CB9" i="5"/>
  <c r="CC9" i="5"/>
  <c r="AL10" i="5"/>
  <c r="AM10" i="5"/>
  <c r="AN10" i="5"/>
  <c r="AO10" i="5"/>
  <c r="AP10" i="5"/>
  <c r="AQ10" i="5"/>
  <c r="AS10" i="5"/>
  <c r="AT10" i="5"/>
  <c r="AU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Q10" i="5"/>
  <c r="BR10" i="5"/>
  <c r="BS10" i="5"/>
  <c r="BW10" i="5"/>
  <c r="BX10" i="5"/>
  <c r="CA10" i="5"/>
  <c r="BZ10" i="5"/>
  <c r="CB10" i="5"/>
  <c r="CC10" i="5"/>
  <c r="AL11" i="5"/>
  <c r="AM11" i="5"/>
  <c r="AN11" i="5"/>
  <c r="AO11" i="5"/>
  <c r="AP11" i="5"/>
  <c r="AQ11" i="5"/>
  <c r="AS11" i="5"/>
  <c r="AT11" i="5"/>
  <c r="AU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Q11" i="5"/>
  <c r="BR11" i="5"/>
  <c r="BS11" i="5"/>
  <c r="BV11" i="5"/>
  <c r="BW11" i="5"/>
  <c r="BX11" i="5"/>
  <c r="CA11" i="5"/>
  <c r="BZ11" i="5"/>
  <c r="CB11" i="5"/>
  <c r="CC11" i="5"/>
  <c r="AL12" i="5"/>
  <c r="AM12" i="5"/>
  <c r="AN12" i="5"/>
  <c r="AO12" i="5"/>
  <c r="AP12" i="5"/>
  <c r="AQ12" i="5"/>
  <c r="AS12" i="5"/>
  <c r="AT12" i="5"/>
  <c r="AU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Q12" i="5"/>
  <c r="BR12" i="5"/>
  <c r="BS12" i="5"/>
  <c r="BV12" i="5"/>
  <c r="BW12" i="5"/>
  <c r="BX12" i="5"/>
  <c r="CA12" i="5"/>
  <c r="BZ12" i="5"/>
  <c r="CB12" i="5"/>
  <c r="CC12" i="5"/>
  <c r="AL13" i="5"/>
  <c r="AM13" i="5"/>
  <c r="AN13" i="5"/>
  <c r="AO13" i="5"/>
  <c r="AP13" i="5"/>
  <c r="AQ13" i="5"/>
  <c r="AS13" i="5"/>
  <c r="AT13" i="5"/>
  <c r="AU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Q13" i="5"/>
  <c r="BR13" i="5"/>
  <c r="BS13" i="5"/>
  <c r="BV13" i="5"/>
  <c r="BW13" i="5"/>
  <c r="BX13" i="5"/>
  <c r="CA13" i="5"/>
  <c r="BZ13" i="5"/>
  <c r="CB13" i="5"/>
  <c r="CC13" i="5"/>
  <c r="AL14" i="5"/>
  <c r="AM14" i="5"/>
  <c r="AN14" i="5"/>
  <c r="AO14" i="5"/>
  <c r="AP14" i="5"/>
  <c r="AQ14" i="5"/>
  <c r="AS14" i="5"/>
  <c r="AT14" i="5"/>
  <c r="AU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Q14" i="5"/>
  <c r="BR14" i="5"/>
  <c r="BS14" i="5"/>
  <c r="BV14" i="5"/>
  <c r="BW14" i="5"/>
  <c r="BX14" i="5"/>
  <c r="CA14" i="5"/>
  <c r="BZ14" i="5"/>
  <c r="CB14" i="5"/>
  <c r="CC14" i="5"/>
  <c r="AL15" i="5"/>
  <c r="AM15" i="5"/>
  <c r="AN15" i="5"/>
  <c r="AO15" i="5"/>
  <c r="AP15" i="5"/>
  <c r="AQ15" i="5"/>
  <c r="AS15" i="5"/>
  <c r="AT15" i="5"/>
  <c r="AU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Q15" i="5"/>
  <c r="BR15" i="5"/>
  <c r="BS15" i="5"/>
  <c r="BV15" i="5"/>
  <c r="BW15" i="5"/>
  <c r="BX15" i="5"/>
  <c r="CA15" i="5"/>
  <c r="BZ15" i="5"/>
  <c r="CB15" i="5"/>
  <c r="CC15" i="5"/>
  <c r="AL16" i="5"/>
  <c r="AM16" i="5"/>
  <c r="AN16" i="5"/>
  <c r="AO16" i="5"/>
  <c r="AP16" i="5"/>
  <c r="AQ16" i="5"/>
  <c r="AS16" i="5"/>
  <c r="AT16" i="5"/>
  <c r="AU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Q16" i="5"/>
  <c r="BR16" i="5"/>
  <c r="BS16" i="5"/>
  <c r="BV16" i="5"/>
  <c r="BW16" i="5"/>
  <c r="BX16" i="5"/>
  <c r="CA16" i="5"/>
  <c r="BZ16" i="5"/>
  <c r="CB16" i="5"/>
  <c r="CC16" i="5"/>
  <c r="AL17" i="5"/>
  <c r="AM17" i="5"/>
  <c r="AN17" i="5"/>
  <c r="AO17" i="5"/>
  <c r="AP17" i="5"/>
  <c r="AQ17" i="5"/>
  <c r="AS17" i="5"/>
  <c r="AT17" i="5"/>
  <c r="AU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Q17" i="5"/>
  <c r="BR17" i="5"/>
  <c r="BS17" i="5"/>
  <c r="BV17" i="5"/>
  <c r="BW17" i="5"/>
  <c r="BX17" i="5"/>
  <c r="CA17" i="5"/>
  <c r="BZ17" i="5"/>
  <c r="CB17" i="5"/>
  <c r="CC17" i="5"/>
  <c r="AL18" i="5"/>
  <c r="AM18" i="5"/>
  <c r="AN18" i="5"/>
  <c r="AO18" i="5"/>
  <c r="AP18" i="5"/>
  <c r="AQ18" i="5"/>
  <c r="AS18" i="5"/>
  <c r="AT18" i="5"/>
  <c r="AU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Q18" i="5"/>
  <c r="BR18" i="5"/>
  <c r="BS18" i="5"/>
  <c r="BV18" i="5"/>
  <c r="BW18" i="5"/>
  <c r="BX18" i="5"/>
  <c r="CA18" i="5"/>
  <c r="BZ18" i="5"/>
  <c r="CB18" i="5"/>
  <c r="CC18" i="5"/>
  <c r="AL19" i="5"/>
  <c r="AM19" i="5"/>
  <c r="AN19" i="5"/>
  <c r="AO19" i="5"/>
  <c r="AP19" i="5"/>
  <c r="AQ19" i="5"/>
  <c r="AS19" i="5"/>
  <c r="AT19" i="5"/>
  <c r="AU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Q19" i="5"/>
  <c r="BR19" i="5"/>
  <c r="BS19" i="5"/>
  <c r="BV19" i="5"/>
  <c r="BW19" i="5"/>
  <c r="BX19" i="5"/>
  <c r="CA19" i="5"/>
  <c r="BZ19" i="5"/>
  <c r="CB19" i="5"/>
  <c r="CC19" i="5"/>
  <c r="AL20" i="5"/>
  <c r="AM20" i="5"/>
  <c r="AN20" i="5"/>
  <c r="AO20" i="5"/>
  <c r="AP20" i="5"/>
  <c r="AQ20" i="5"/>
  <c r="AS20" i="5"/>
  <c r="AT20" i="5"/>
  <c r="AU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Q20" i="5"/>
  <c r="BR20" i="5"/>
  <c r="BS20" i="5"/>
  <c r="BV20" i="5"/>
  <c r="BW20" i="5"/>
  <c r="BX20" i="5"/>
  <c r="CA20" i="5"/>
  <c r="BZ20" i="5"/>
  <c r="CB20" i="5"/>
  <c r="CC20" i="5"/>
  <c r="AL21" i="5"/>
  <c r="AM21" i="5"/>
  <c r="AN21" i="5"/>
  <c r="AO21" i="5"/>
  <c r="AP21" i="5"/>
  <c r="AQ21" i="5"/>
  <c r="AS21" i="5"/>
  <c r="AT21" i="5"/>
  <c r="AU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Q21" i="5"/>
  <c r="BR21" i="5"/>
  <c r="BS21" i="5"/>
  <c r="BV21" i="5"/>
  <c r="BW21" i="5"/>
  <c r="BX21" i="5"/>
  <c r="CA21" i="5"/>
  <c r="BZ21" i="5"/>
  <c r="CB21" i="5"/>
  <c r="CC21" i="5"/>
  <c r="AL22" i="5"/>
  <c r="AM22" i="5"/>
  <c r="AN22" i="5"/>
  <c r="AO22" i="5"/>
  <c r="AP22" i="5"/>
  <c r="AQ22" i="5"/>
  <c r="AS22" i="5"/>
  <c r="AT22" i="5"/>
  <c r="AU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Q22" i="5"/>
  <c r="BR22" i="5"/>
  <c r="BS22" i="5"/>
  <c r="BV22" i="5"/>
  <c r="BW22" i="5"/>
  <c r="BX22" i="5"/>
  <c r="CA22" i="5"/>
  <c r="BZ22" i="5"/>
  <c r="CB22" i="5"/>
  <c r="CC22" i="5"/>
  <c r="AL23" i="5"/>
  <c r="AM23" i="5"/>
  <c r="AN23" i="5"/>
  <c r="AO23" i="5"/>
  <c r="AP23" i="5"/>
  <c r="AQ23" i="5"/>
  <c r="AS23" i="5"/>
  <c r="AT23" i="5"/>
  <c r="AU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Q23" i="5"/>
  <c r="BR23" i="5"/>
  <c r="BS23" i="5"/>
  <c r="BV23" i="5"/>
  <c r="BW23" i="5"/>
  <c r="BX23" i="5"/>
  <c r="CA23" i="5"/>
  <c r="BZ23" i="5"/>
  <c r="CB23" i="5"/>
  <c r="CC23" i="5"/>
  <c r="AL24" i="5"/>
  <c r="AM24" i="5"/>
  <c r="AN24" i="5"/>
  <c r="AO24" i="5"/>
  <c r="AP24" i="5"/>
  <c r="AQ24" i="5"/>
  <c r="AS24" i="5"/>
  <c r="AT24" i="5"/>
  <c r="AU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Q24" i="5"/>
  <c r="BR24" i="5"/>
  <c r="BS24" i="5"/>
  <c r="BV24" i="5"/>
  <c r="BW24" i="5"/>
  <c r="BX24" i="5"/>
  <c r="CA24" i="5"/>
  <c r="BZ24" i="5"/>
  <c r="CB24" i="5"/>
  <c r="CC24" i="5"/>
  <c r="AL25" i="5"/>
  <c r="AM25" i="5"/>
  <c r="AN25" i="5"/>
  <c r="AO25" i="5"/>
  <c r="AP25" i="5"/>
  <c r="AQ25" i="5"/>
  <c r="AS25" i="5"/>
  <c r="AT25" i="5"/>
  <c r="AU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Q25" i="5"/>
  <c r="BR25" i="5"/>
  <c r="BS25" i="5"/>
  <c r="BV25" i="5"/>
  <c r="BW25" i="5"/>
  <c r="BX25" i="5"/>
  <c r="CA25" i="5"/>
  <c r="BZ25" i="5"/>
  <c r="CB25" i="5"/>
  <c r="CC25" i="5"/>
  <c r="AH26" i="5"/>
  <c r="AI26" i="5"/>
  <c r="AJ26" i="5"/>
  <c r="AL26" i="5"/>
  <c r="AM26" i="5"/>
  <c r="AN26" i="5"/>
  <c r="AO26" i="5"/>
  <c r="AP26" i="5"/>
  <c r="AQ26" i="5"/>
  <c r="AS26" i="5"/>
  <c r="AT26" i="5"/>
  <c r="AU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M26" i="5"/>
  <c r="BQ26" i="5"/>
  <c r="BR26" i="5"/>
  <c r="BS26" i="5"/>
  <c r="BU26" i="5"/>
  <c r="BV26" i="5"/>
  <c r="BW26" i="5"/>
  <c r="BX26" i="5"/>
  <c r="CA26" i="5"/>
  <c r="BY26" i="5"/>
  <c r="CB26" i="5"/>
  <c r="CC26" i="5"/>
  <c r="AH27" i="5"/>
  <c r="AL27" i="5"/>
  <c r="AN27" i="5"/>
  <c r="AO27" i="5"/>
  <c r="AP27" i="5"/>
  <c r="AQ27" i="5"/>
  <c r="AS27" i="5"/>
  <c r="AT27" i="5"/>
  <c r="AU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V27" i="5"/>
  <c r="BY27" i="5"/>
  <c r="AH28" i="5"/>
  <c r="AL28" i="5"/>
  <c r="AM28" i="5"/>
  <c r="AN28" i="5"/>
  <c r="AO28" i="5"/>
  <c r="AP28" i="5"/>
  <c r="AQ28" i="5"/>
  <c r="AS28" i="5"/>
  <c r="AT28" i="5"/>
  <c r="AU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V28" i="5"/>
  <c r="BY28" i="5"/>
  <c r="AH29" i="5"/>
  <c r="AL29" i="5"/>
  <c r="AM29" i="5"/>
  <c r="AN29" i="5"/>
  <c r="AO29" i="5"/>
  <c r="AP29" i="5"/>
  <c r="AQ29" i="5"/>
  <c r="AS29" i="5"/>
  <c r="AT29" i="5"/>
  <c r="AU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V29" i="5"/>
  <c r="BY29" i="5"/>
  <c r="AH30" i="5"/>
  <c r="AL30" i="5"/>
  <c r="AM30" i="5"/>
  <c r="AN30" i="5"/>
  <c r="AO30" i="5"/>
  <c r="AP30" i="5"/>
  <c r="AQ30" i="5"/>
  <c r="AS30" i="5"/>
  <c r="AT30" i="5"/>
  <c r="AU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V30" i="5"/>
  <c r="BY30" i="5"/>
  <c r="AH31" i="5"/>
  <c r="AL31" i="5"/>
  <c r="AM31" i="5"/>
  <c r="AN31" i="5"/>
  <c r="AO31" i="5"/>
  <c r="AP31" i="5"/>
  <c r="AQ31" i="5"/>
  <c r="AS31" i="5"/>
  <c r="AT31" i="5"/>
  <c r="AU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V31" i="5"/>
  <c r="BY31" i="5"/>
  <c r="AH32" i="5"/>
  <c r="AL32" i="5"/>
  <c r="AM32" i="5"/>
  <c r="AN32" i="5"/>
  <c r="AO32" i="5"/>
  <c r="AP32" i="5"/>
  <c r="AQ32" i="5"/>
  <c r="AS32" i="5"/>
  <c r="AT32" i="5"/>
  <c r="AU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V32" i="5"/>
  <c r="BY32" i="5"/>
  <c r="AH33" i="5"/>
  <c r="AL33" i="5"/>
  <c r="AM33" i="5"/>
  <c r="AN33" i="5"/>
  <c r="AO33" i="5"/>
  <c r="AP33" i="5"/>
  <c r="AQ33" i="5"/>
  <c r="AS33" i="5"/>
  <c r="AT33" i="5"/>
  <c r="AU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V33" i="5"/>
  <c r="BY33" i="5"/>
  <c r="AH34" i="5"/>
  <c r="AI34" i="5"/>
  <c r="AL34" i="5"/>
  <c r="AN34" i="5"/>
  <c r="AO34" i="5"/>
  <c r="AP34" i="5"/>
  <c r="AS34" i="5"/>
  <c r="AT34" i="5"/>
  <c r="AU34" i="5"/>
  <c r="AW34" i="5"/>
  <c r="AX34" i="5"/>
  <c r="AY34" i="5"/>
  <c r="AZ34" i="5"/>
  <c r="BA34" i="5"/>
  <c r="BB34" i="5"/>
  <c r="BC34" i="5"/>
  <c r="BD34" i="5"/>
  <c r="BE34" i="5"/>
  <c r="BF34" i="5"/>
  <c r="BH34" i="5"/>
  <c r="BI34" i="5"/>
  <c r="BJ34" i="5"/>
  <c r="BV34" i="5"/>
  <c r="BY34" i="5"/>
  <c r="AH35" i="5"/>
  <c r="AI35" i="5"/>
  <c r="AN35" i="5"/>
  <c r="AO35" i="5"/>
  <c r="AP35" i="5"/>
  <c r="AS35" i="5"/>
  <c r="AT35" i="5"/>
  <c r="AU35" i="5"/>
  <c r="AW35" i="5"/>
  <c r="AX35" i="5"/>
  <c r="AY35" i="5"/>
  <c r="AZ35" i="5"/>
  <c r="BA35" i="5"/>
  <c r="BB35" i="5"/>
  <c r="BC35" i="5"/>
  <c r="BD35" i="5"/>
  <c r="BE35" i="5"/>
  <c r="BF35" i="5"/>
  <c r="BH35" i="5"/>
  <c r="BJ35" i="5"/>
  <c r="BV35" i="5"/>
  <c r="BY35" i="5"/>
  <c r="AH36" i="5"/>
  <c r="AI36" i="5"/>
  <c r="AN36" i="5"/>
  <c r="AO36" i="5"/>
  <c r="AP36" i="5"/>
  <c r="AS36" i="5"/>
  <c r="AT36" i="5"/>
  <c r="AU36" i="5"/>
  <c r="AW36" i="5"/>
  <c r="AX36" i="5"/>
  <c r="AY36" i="5"/>
  <c r="AZ36" i="5"/>
  <c r="BA36" i="5"/>
  <c r="BB36" i="5"/>
  <c r="BC36" i="5"/>
  <c r="BD36" i="5"/>
  <c r="BE36" i="5"/>
  <c r="BF36" i="5"/>
  <c r="BH36" i="5"/>
  <c r="BJ36" i="5"/>
  <c r="BV36" i="5"/>
  <c r="BY36" i="5"/>
  <c r="AH37" i="5"/>
  <c r="AI37" i="5"/>
  <c r="AL37" i="5"/>
  <c r="AN37" i="5"/>
  <c r="AO37" i="5"/>
  <c r="AP37" i="5"/>
  <c r="AS37" i="5"/>
  <c r="AT37" i="5"/>
  <c r="AU37" i="5"/>
  <c r="AW37" i="5"/>
  <c r="AX37" i="5"/>
  <c r="AY37" i="5"/>
  <c r="AZ37" i="5"/>
  <c r="BA37" i="5"/>
  <c r="BB37" i="5"/>
  <c r="BC37" i="5"/>
  <c r="BD37" i="5"/>
  <c r="BE37" i="5"/>
  <c r="BF37" i="5"/>
  <c r="BH37" i="5"/>
  <c r="BI37" i="5"/>
  <c r="BJ37" i="5"/>
  <c r="BV37" i="5"/>
  <c r="BY37" i="5"/>
  <c r="AH38" i="5"/>
  <c r="AI38" i="5"/>
  <c r="AL38" i="5"/>
  <c r="AN38" i="5"/>
  <c r="AO38" i="5"/>
  <c r="AP38" i="5"/>
  <c r="AS38" i="5"/>
  <c r="AT38" i="5"/>
  <c r="AU38" i="5"/>
  <c r="AW38" i="5"/>
  <c r="AX38" i="5"/>
  <c r="AY38" i="5"/>
  <c r="AZ38" i="5"/>
  <c r="BA38" i="5"/>
  <c r="BC38" i="5"/>
  <c r="BD38" i="5"/>
  <c r="BE38" i="5"/>
  <c r="BF38" i="5"/>
  <c r="BH38" i="5"/>
  <c r="BI38" i="5"/>
  <c r="BJ38" i="5"/>
  <c r="BV38" i="5"/>
  <c r="BY38" i="5"/>
  <c r="AH39" i="5"/>
  <c r="AI39" i="5"/>
  <c r="AL39" i="5"/>
  <c r="AN39" i="5"/>
  <c r="AO39" i="5"/>
  <c r="AP39" i="5"/>
  <c r="AS39" i="5"/>
  <c r="AT39" i="5"/>
  <c r="AU39" i="5"/>
  <c r="AW39" i="5"/>
  <c r="AX39" i="5"/>
  <c r="AY39" i="5"/>
  <c r="AZ39" i="5"/>
  <c r="BA39" i="5"/>
  <c r="BB39" i="5"/>
  <c r="BC39" i="5"/>
  <c r="BD39" i="5"/>
  <c r="BE39" i="5"/>
  <c r="BF39" i="5"/>
  <c r="BH39" i="5"/>
  <c r="BI39" i="5"/>
  <c r="BJ39" i="5"/>
  <c r="BV39" i="5"/>
  <c r="BY39" i="5"/>
  <c r="AH40" i="5"/>
  <c r="AI40" i="5"/>
  <c r="AL40" i="5"/>
  <c r="AN40" i="5"/>
  <c r="AO40" i="5"/>
  <c r="AP40" i="5"/>
  <c r="AS40" i="5"/>
  <c r="AT40" i="5"/>
  <c r="AU40" i="5"/>
  <c r="AW40" i="5"/>
  <c r="AX40" i="5"/>
  <c r="AY40" i="5"/>
  <c r="AZ40" i="5"/>
  <c r="BA40" i="5"/>
  <c r="BB40" i="5"/>
  <c r="BC40" i="5"/>
  <c r="BD40" i="5"/>
  <c r="BE40" i="5"/>
  <c r="BF40" i="5"/>
  <c r="BJ40" i="5"/>
  <c r="BV40" i="5"/>
  <c r="BY40" i="5"/>
  <c r="AH41" i="5"/>
  <c r="AI41" i="5"/>
  <c r="AN41" i="5"/>
  <c r="AO41" i="5"/>
  <c r="AP41" i="5"/>
  <c r="AS41" i="5"/>
  <c r="AT41" i="5"/>
  <c r="AU41" i="5"/>
  <c r="AW41" i="5"/>
  <c r="AX41" i="5"/>
  <c r="AY41" i="5"/>
  <c r="AZ41" i="5"/>
  <c r="BA41" i="5"/>
  <c r="BB41" i="5"/>
  <c r="BC41" i="5"/>
  <c r="BD41" i="5"/>
  <c r="BE41" i="5"/>
  <c r="BF41" i="5"/>
  <c r="BH41" i="5"/>
  <c r="BI41" i="5"/>
  <c r="BJ41" i="5"/>
  <c r="BV41" i="5"/>
  <c r="BY41" i="5"/>
  <c r="AH42" i="5"/>
  <c r="AI42" i="5"/>
  <c r="AN42" i="5"/>
  <c r="AO42" i="5"/>
  <c r="AP42" i="5"/>
  <c r="AS42" i="5"/>
  <c r="AT42" i="5"/>
  <c r="AU42" i="5"/>
  <c r="AW42" i="5"/>
  <c r="AX42" i="5"/>
  <c r="AY42" i="5"/>
  <c r="AZ42" i="5"/>
  <c r="BA42" i="5"/>
  <c r="BB42" i="5"/>
  <c r="BC42" i="5"/>
  <c r="BD42" i="5"/>
  <c r="BE42" i="5"/>
  <c r="BF42" i="5"/>
  <c r="BH42" i="5"/>
  <c r="BI42" i="5"/>
  <c r="BJ42" i="5"/>
  <c r="BV42" i="5"/>
  <c r="BY42" i="5"/>
  <c r="AH43" i="5"/>
  <c r="AI43" i="5"/>
  <c r="AL43" i="5"/>
  <c r="AN43" i="5"/>
  <c r="AO43" i="5"/>
  <c r="AP43" i="5"/>
  <c r="AS43" i="5"/>
  <c r="AT43" i="5"/>
  <c r="AU43" i="5"/>
  <c r="AW43" i="5"/>
  <c r="AX43" i="5"/>
  <c r="AY43" i="5"/>
  <c r="AZ43" i="5"/>
  <c r="BA43" i="5"/>
  <c r="BB43" i="5"/>
  <c r="BC43" i="5"/>
  <c r="BD43" i="5"/>
  <c r="BE43" i="5"/>
  <c r="BF43" i="5"/>
  <c r="BI43" i="5"/>
  <c r="BJ43" i="5"/>
  <c r="BV43" i="5"/>
  <c r="BY43" i="5"/>
  <c r="AH44" i="5"/>
  <c r="AI44" i="5"/>
  <c r="AN44" i="5"/>
  <c r="AO44" i="5"/>
  <c r="AP44" i="5"/>
  <c r="AS44" i="5"/>
  <c r="AT44" i="5"/>
  <c r="AU44" i="5"/>
  <c r="AW44" i="5"/>
  <c r="AX44" i="5"/>
  <c r="AY44" i="5"/>
  <c r="AZ44" i="5"/>
  <c r="BA44" i="5"/>
  <c r="BC44" i="5"/>
  <c r="BD44" i="5"/>
  <c r="BE44" i="5"/>
  <c r="BF44" i="5"/>
  <c r="BI44" i="5"/>
  <c r="BJ44" i="5"/>
  <c r="BV44" i="5"/>
  <c r="BY44" i="5"/>
  <c r="AH45" i="5"/>
  <c r="AI45" i="5"/>
  <c r="AL45" i="5"/>
  <c r="AN45" i="5"/>
  <c r="AO45" i="5"/>
  <c r="AP45" i="5"/>
  <c r="AS45" i="5"/>
  <c r="AT45" i="5"/>
  <c r="AU45" i="5"/>
  <c r="AW45" i="5"/>
  <c r="AX45" i="5"/>
  <c r="AY45" i="5"/>
  <c r="AZ45" i="5"/>
  <c r="BA45" i="5"/>
  <c r="BB45" i="5"/>
  <c r="BC45" i="5"/>
  <c r="BD45" i="5"/>
  <c r="BE45" i="5"/>
  <c r="BF45" i="5"/>
  <c r="BH45" i="5"/>
  <c r="BI45" i="5"/>
  <c r="BJ45" i="5"/>
  <c r="BV45" i="5"/>
  <c r="BY45" i="5"/>
  <c r="AH46" i="5"/>
  <c r="AI46" i="5"/>
  <c r="AN46" i="5"/>
  <c r="AO46" i="5"/>
  <c r="AP46" i="5"/>
  <c r="AS46" i="5"/>
  <c r="AT46" i="5"/>
  <c r="AU46" i="5"/>
  <c r="AW46" i="5"/>
  <c r="AX46" i="5"/>
  <c r="AY46" i="5"/>
  <c r="AZ46" i="5"/>
  <c r="BA46" i="5"/>
  <c r="BB46" i="5"/>
  <c r="BC46" i="5"/>
  <c r="BD46" i="5"/>
  <c r="BE46" i="5"/>
  <c r="BF46" i="5"/>
  <c r="BI46" i="5"/>
  <c r="BJ46" i="5"/>
  <c r="BV46" i="5"/>
  <c r="BY46" i="5"/>
  <c r="AH47" i="5"/>
  <c r="AI47" i="5"/>
  <c r="AN47" i="5"/>
  <c r="AO47" i="5"/>
  <c r="AP47" i="5"/>
  <c r="AS47" i="5"/>
  <c r="AT47" i="5"/>
  <c r="AU47" i="5"/>
  <c r="AW47" i="5"/>
  <c r="AX47" i="5"/>
  <c r="AY47" i="5"/>
  <c r="AZ47" i="5"/>
  <c r="BA47" i="5"/>
  <c r="BB47" i="5"/>
  <c r="BC47" i="5"/>
  <c r="BD47" i="5"/>
  <c r="BE47" i="5"/>
  <c r="BF47" i="5"/>
  <c r="BJ47" i="5"/>
  <c r="BV47" i="5"/>
  <c r="BY47" i="5"/>
  <c r="AH48" i="5"/>
  <c r="AI48" i="5"/>
  <c r="AN48" i="5"/>
  <c r="AO48" i="5"/>
  <c r="AP48" i="5"/>
  <c r="AS48" i="5"/>
  <c r="AT48" i="5"/>
  <c r="AU48" i="5"/>
  <c r="AW48" i="5"/>
  <c r="AX48" i="5"/>
  <c r="AY48" i="5"/>
  <c r="AZ48" i="5"/>
  <c r="BA48" i="5"/>
  <c r="BB48" i="5"/>
  <c r="BC48" i="5"/>
  <c r="BE48" i="5"/>
  <c r="BF48" i="5"/>
  <c r="BJ48" i="5"/>
  <c r="BV48" i="5"/>
  <c r="BY48" i="5"/>
  <c r="AH49" i="5"/>
  <c r="AI49" i="5"/>
  <c r="AN49" i="5"/>
  <c r="AO49" i="5"/>
  <c r="AP49" i="5"/>
  <c r="AS49" i="5"/>
  <c r="AT49" i="5"/>
  <c r="AU49" i="5"/>
  <c r="AW49" i="5"/>
  <c r="AX49" i="5"/>
  <c r="AY49" i="5"/>
  <c r="AZ49" i="5"/>
  <c r="BA49" i="5"/>
  <c r="BB49" i="5"/>
  <c r="BC49" i="5"/>
  <c r="BD49" i="5"/>
  <c r="BE49" i="5"/>
  <c r="BF49" i="5"/>
  <c r="BI49" i="5"/>
  <c r="BJ49" i="5"/>
  <c r="BV49" i="5"/>
  <c r="BY49" i="5"/>
  <c r="AH50" i="5"/>
  <c r="AI50" i="5"/>
  <c r="AN50" i="5"/>
  <c r="AO50" i="5"/>
  <c r="AP50" i="5"/>
  <c r="AS50" i="5"/>
  <c r="AT50" i="5"/>
  <c r="AU50" i="5"/>
  <c r="AW50" i="5"/>
  <c r="AX50" i="5"/>
  <c r="AY50" i="5"/>
  <c r="AZ50" i="5"/>
  <c r="BA50" i="5"/>
  <c r="BB50" i="5"/>
  <c r="BC50" i="5"/>
  <c r="BE50" i="5"/>
  <c r="BF50" i="5"/>
  <c r="BI50" i="5"/>
  <c r="BJ50" i="5"/>
  <c r="BV50" i="5"/>
  <c r="BY50" i="5"/>
  <c r="AH51" i="5"/>
  <c r="AI51" i="5"/>
  <c r="AN51" i="5"/>
  <c r="AO51" i="5"/>
  <c r="AP51" i="5"/>
  <c r="AS51" i="5"/>
  <c r="AT51" i="5"/>
  <c r="AU51" i="5"/>
  <c r="AW51" i="5"/>
  <c r="AX51" i="5"/>
  <c r="AY51" i="5"/>
  <c r="AZ51" i="5"/>
  <c r="BA51" i="5"/>
  <c r="BB51" i="5"/>
  <c r="BC51" i="5"/>
  <c r="BE51" i="5"/>
  <c r="BF51" i="5"/>
  <c r="BG51" i="5"/>
  <c r="BI51" i="5"/>
  <c r="BJ51" i="5"/>
  <c r="BV51" i="5"/>
  <c r="BY51" i="5"/>
  <c r="AH52" i="5"/>
  <c r="AI52" i="5"/>
  <c r="AN52" i="5"/>
  <c r="AO52" i="5"/>
  <c r="AP52" i="5"/>
  <c r="AS52" i="5"/>
  <c r="AT52" i="5"/>
  <c r="AU52" i="5"/>
  <c r="AW52" i="5"/>
  <c r="AX52" i="5"/>
  <c r="AY52" i="5"/>
  <c r="AZ52" i="5"/>
  <c r="BA52" i="5"/>
  <c r="BB52" i="5"/>
  <c r="BC52" i="5"/>
  <c r="BE52" i="5"/>
  <c r="BF52" i="5"/>
  <c r="BI52" i="5"/>
  <c r="BJ52" i="5"/>
  <c r="BV52" i="5"/>
  <c r="BY52" i="5"/>
  <c r="AH53" i="5"/>
  <c r="AI53" i="5"/>
  <c r="AN53" i="5"/>
  <c r="AO53" i="5"/>
  <c r="AP53" i="5"/>
  <c r="AS53" i="5"/>
  <c r="AT53" i="5"/>
  <c r="AU53" i="5"/>
  <c r="AW53" i="5"/>
  <c r="AX53" i="5"/>
  <c r="AY53" i="5"/>
  <c r="AZ53" i="5"/>
  <c r="BA53" i="5"/>
  <c r="BC53" i="5"/>
  <c r="BD53" i="5"/>
  <c r="BE53" i="5"/>
  <c r="BF53" i="5"/>
  <c r="BI53" i="5"/>
  <c r="BJ53" i="5"/>
  <c r="BV53" i="5"/>
  <c r="BY53" i="5"/>
  <c r="AH54" i="5"/>
  <c r="AI54" i="5"/>
  <c r="AN54" i="5"/>
  <c r="AO54" i="5"/>
  <c r="AP54" i="5"/>
  <c r="AS54" i="5"/>
  <c r="AT54" i="5"/>
  <c r="AU54" i="5"/>
  <c r="AW54" i="5"/>
  <c r="AX54" i="5"/>
  <c r="AY54" i="5"/>
  <c r="AZ54" i="5"/>
  <c r="BA54" i="5"/>
  <c r="BC54" i="5"/>
  <c r="BE54" i="5"/>
  <c r="BF54" i="5"/>
  <c r="BG54" i="5"/>
  <c r="BI54" i="5"/>
  <c r="BJ54" i="5"/>
  <c r="BV54" i="5"/>
  <c r="BY54" i="5"/>
  <c r="AH55" i="5"/>
  <c r="AI55" i="5"/>
  <c r="AL55" i="5"/>
  <c r="AN55" i="5"/>
  <c r="AO55" i="5"/>
  <c r="AP55" i="5"/>
  <c r="AS55" i="5"/>
  <c r="AT55" i="5"/>
  <c r="AU55" i="5"/>
  <c r="AW55" i="5"/>
  <c r="AX55" i="5"/>
  <c r="AY55" i="5"/>
  <c r="AZ55" i="5"/>
  <c r="BA55" i="5"/>
  <c r="BB55" i="5"/>
  <c r="BC55" i="5"/>
  <c r="BD55" i="5"/>
  <c r="BE55" i="5"/>
  <c r="BF55" i="5"/>
  <c r="BH55" i="5"/>
  <c r="BI55" i="5"/>
  <c r="BJ55" i="5"/>
  <c r="BV55" i="5"/>
  <c r="BY55" i="5"/>
  <c r="AH56" i="5"/>
  <c r="AI56" i="5"/>
  <c r="AN56" i="5"/>
  <c r="AO56" i="5"/>
  <c r="AP56" i="5"/>
  <c r="AS56" i="5"/>
  <c r="AT56" i="5"/>
  <c r="AU56" i="5"/>
  <c r="AW56" i="5"/>
  <c r="AX56" i="5"/>
  <c r="AY56" i="5"/>
  <c r="AZ56" i="5"/>
  <c r="BA56" i="5"/>
  <c r="BB56" i="5"/>
  <c r="BC56" i="5"/>
  <c r="BE56" i="5"/>
  <c r="BF56" i="5"/>
  <c r="BH56" i="5"/>
  <c r="BI56" i="5"/>
  <c r="BJ56" i="5"/>
  <c r="BV56" i="5"/>
  <c r="BY56" i="5"/>
  <c r="AH57" i="5"/>
  <c r="AI57" i="5"/>
  <c r="AL57" i="5"/>
  <c r="AN57" i="5"/>
  <c r="AO57" i="5"/>
  <c r="AP57" i="5"/>
  <c r="AS57" i="5"/>
  <c r="AT57" i="5"/>
  <c r="AU57" i="5"/>
  <c r="AW57" i="5"/>
  <c r="AX57" i="5"/>
  <c r="AY57" i="5"/>
  <c r="AZ57" i="5"/>
  <c r="BA57" i="5"/>
  <c r="BB57" i="5"/>
  <c r="BC57" i="5"/>
  <c r="BE57" i="5"/>
  <c r="BF57" i="5"/>
  <c r="BI57" i="5"/>
  <c r="BJ57" i="5"/>
  <c r="BV57" i="5"/>
  <c r="BY57" i="5"/>
  <c r="AH58" i="5"/>
  <c r="AI58" i="5"/>
  <c r="AN58" i="5"/>
  <c r="AO58" i="5"/>
  <c r="AP58" i="5"/>
  <c r="AS58" i="5"/>
  <c r="AT58" i="5"/>
  <c r="AU58" i="5"/>
  <c r="AW58" i="5"/>
  <c r="AX58" i="5"/>
  <c r="AY58" i="5"/>
  <c r="AZ58" i="5"/>
  <c r="BA58" i="5"/>
  <c r="BB58" i="5"/>
  <c r="BC58" i="5"/>
  <c r="BD58" i="5"/>
  <c r="BE58" i="5"/>
  <c r="BF58" i="5"/>
  <c r="BG58" i="5"/>
  <c r="BI58" i="5"/>
  <c r="BJ58" i="5"/>
  <c r="BV58" i="5"/>
  <c r="BY58" i="5"/>
  <c r="AH59" i="5"/>
  <c r="AI59" i="5"/>
  <c r="AN59" i="5"/>
  <c r="AO59" i="5"/>
  <c r="AP59" i="5"/>
  <c r="AS59" i="5"/>
  <c r="AT59" i="5"/>
  <c r="AU59" i="5"/>
  <c r="AW59" i="5"/>
  <c r="AX59" i="5"/>
  <c r="AY59" i="5"/>
  <c r="AZ59" i="5"/>
  <c r="BA59" i="5"/>
  <c r="BB59" i="5"/>
  <c r="BC59" i="5"/>
  <c r="BE59" i="5"/>
  <c r="BF59" i="5"/>
  <c r="BG59" i="5"/>
  <c r="BH59" i="5"/>
  <c r="BI59" i="5"/>
  <c r="BJ59" i="5"/>
  <c r="BV59" i="5"/>
  <c r="BY59" i="5"/>
  <c r="AH60" i="5"/>
  <c r="AI60" i="5"/>
  <c r="AN60" i="5"/>
  <c r="AO60" i="5"/>
  <c r="AP60" i="5"/>
  <c r="AS60" i="5"/>
  <c r="AT60" i="5"/>
  <c r="AU60" i="5"/>
  <c r="AW60" i="5"/>
  <c r="AX60" i="5"/>
  <c r="AY60" i="5"/>
  <c r="AZ60" i="5"/>
  <c r="BA60" i="5"/>
  <c r="BC60" i="5"/>
  <c r="BE60" i="5"/>
  <c r="BF60" i="5"/>
  <c r="BH60" i="5"/>
  <c r="BI60" i="5"/>
  <c r="BJ60" i="5"/>
  <c r="BV60" i="5"/>
  <c r="BY60" i="5"/>
  <c r="AH61" i="5"/>
  <c r="AI61" i="5"/>
  <c r="AN61" i="5"/>
  <c r="AO61" i="5"/>
  <c r="AP61" i="5"/>
  <c r="AS61" i="5"/>
  <c r="AT61" i="5"/>
  <c r="AU61" i="5"/>
  <c r="AW61" i="5"/>
  <c r="AX61" i="5"/>
  <c r="AY61" i="5"/>
  <c r="AZ61" i="5"/>
  <c r="BA61" i="5"/>
  <c r="BC61" i="5"/>
  <c r="BE61" i="5"/>
  <c r="BF61" i="5"/>
  <c r="BH61" i="5"/>
  <c r="BI61" i="5"/>
  <c r="BJ61" i="5"/>
  <c r="BV61" i="5"/>
  <c r="BY61" i="5"/>
  <c r="AH62" i="5"/>
  <c r="AI62" i="5"/>
  <c r="AN62" i="5"/>
  <c r="AO62" i="5"/>
  <c r="AP62" i="5"/>
  <c r="AS62" i="5"/>
  <c r="AT62" i="5"/>
  <c r="AU62" i="5"/>
  <c r="AW62" i="5"/>
  <c r="AX62" i="5"/>
  <c r="AY62" i="5"/>
  <c r="AZ62" i="5"/>
  <c r="BA62" i="5"/>
  <c r="BC62" i="5"/>
  <c r="BD62" i="5"/>
  <c r="BE62" i="5"/>
  <c r="BF62" i="5"/>
  <c r="BH62" i="5"/>
  <c r="BI62" i="5"/>
  <c r="BJ62" i="5"/>
  <c r="BV62" i="5"/>
  <c r="BY62" i="5"/>
  <c r="AH63" i="5"/>
  <c r="AI63" i="5"/>
  <c r="AN63" i="5"/>
  <c r="AO63" i="5"/>
  <c r="AP63" i="5"/>
  <c r="AS63" i="5"/>
  <c r="AT63" i="5"/>
  <c r="AU63" i="5"/>
  <c r="AW63" i="5"/>
  <c r="AX63" i="5"/>
  <c r="AY63" i="5"/>
  <c r="AZ63" i="5"/>
  <c r="BA63" i="5"/>
  <c r="BC63" i="5"/>
  <c r="BD63" i="5"/>
  <c r="BE63" i="5"/>
  <c r="BF63" i="5"/>
  <c r="BG63" i="5"/>
  <c r="BH63" i="5"/>
  <c r="BI63" i="5"/>
  <c r="BJ63" i="5"/>
  <c r="BV63" i="5"/>
  <c r="BY63" i="5"/>
  <c r="AH64" i="5"/>
  <c r="AI64" i="5"/>
  <c r="AL64" i="5"/>
  <c r="AN64" i="5"/>
  <c r="AO64" i="5"/>
  <c r="AP64" i="5"/>
  <c r="AS64" i="5"/>
  <c r="AT64" i="5"/>
  <c r="AU64" i="5"/>
  <c r="AW64" i="5"/>
  <c r="AX64" i="5"/>
  <c r="AY64" i="5"/>
  <c r="AZ64" i="5"/>
  <c r="BA64" i="5"/>
  <c r="BB64" i="5"/>
  <c r="BC64" i="5"/>
  <c r="BD64" i="5"/>
  <c r="BE64" i="5"/>
  <c r="BF64" i="5"/>
  <c r="BH64" i="5"/>
  <c r="BI64" i="5"/>
  <c r="BJ64" i="5"/>
  <c r="BV64" i="5"/>
  <c r="BY64" i="5"/>
  <c r="AH65" i="5"/>
  <c r="AI65" i="5"/>
  <c r="AN65" i="5"/>
  <c r="AO65" i="5"/>
  <c r="AP65" i="5"/>
  <c r="AS65" i="5"/>
  <c r="AT65" i="5"/>
  <c r="AU65" i="5"/>
  <c r="AW65" i="5"/>
  <c r="AX65" i="5"/>
  <c r="AY65" i="5"/>
  <c r="AZ65" i="5"/>
  <c r="BA65" i="5"/>
  <c r="BB65" i="5"/>
  <c r="BC65" i="5"/>
  <c r="BD65" i="5"/>
  <c r="BE65" i="5"/>
  <c r="BF65" i="5"/>
  <c r="BG65" i="5"/>
  <c r="BI65" i="5"/>
  <c r="BJ65" i="5"/>
  <c r="BV65" i="5"/>
  <c r="BY65" i="5"/>
  <c r="AH66" i="5"/>
  <c r="AI66" i="5"/>
  <c r="AN66" i="5"/>
  <c r="AO66" i="5"/>
  <c r="AP66" i="5"/>
  <c r="AS66" i="5"/>
  <c r="AT66" i="5"/>
  <c r="AU66" i="5"/>
  <c r="AW66" i="5"/>
  <c r="AX66" i="5"/>
  <c r="AY66" i="5"/>
  <c r="AZ66" i="5"/>
  <c r="BA66" i="5"/>
  <c r="BC66" i="5"/>
  <c r="BD66" i="5"/>
  <c r="BE66" i="5"/>
  <c r="BF66" i="5"/>
  <c r="BJ66" i="5"/>
  <c r="BV66" i="5"/>
  <c r="BY66" i="5"/>
  <c r="AH67" i="5"/>
  <c r="AI67" i="5"/>
  <c r="AN67" i="5"/>
  <c r="AO67" i="5"/>
  <c r="AP67" i="5"/>
  <c r="AS67" i="5"/>
  <c r="AT67" i="5"/>
  <c r="AU67" i="5"/>
  <c r="AW67" i="5"/>
  <c r="AX67" i="5"/>
  <c r="AY67" i="5"/>
  <c r="AZ67" i="5"/>
  <c r="BA67" i="5"/>
  <c r="BC67" i="5"/>
  <c r="BD67" i="5"/>
  <c r="BE67" i="5"/>
  <c r="BF67" i="5"/>
  <c r="BI67" i="5"/>
  <c r="BJ67" i="5"/>
  <c r="BV67" i="5"/>
  <c r="BY67" i="5"/>
  <c r="AH68" i="5"/>
  <c r="AI68" i="5"/>
  <c r="AN68" i="5"/>
  <c r="AO68" i="5"/>
  <c r="AP68" i="5"/>
  <c r="AS68" i="5"/>
  <c r="AT68" i="5"/>
  <c r="AU68" i="5"/>
  <c r="AW68" i="5"/>
  <c r="AX68" i="5"/>
  <c r="AY68" i="5"/>
  <c r="AZ68" i="5"/>
  <c r="BA68" i="5"/>
  <c r="BC68" i="5"/>
  <c r="BD68" i="5"/>
  <c r="BE68" i="5"/>
  <c r="BF68" i="5"/>
  <c r="BI68" i="5"/>
  <c r="BJ68" i="5"/>
  <c r="BV68" i="5"/>
  <c r="BY68" i="5"/>
  <c r="AH69" i="5"/>
  <c r="AI69" i="5"/>
  <c r="AN69" i="5"/>
  <c r="AO69" i="5"/>
  <c r="AP69" i="5"/>
  <c r="AS69" i="5"/>
  <c r="AT69" i="5"/>
  <c r="AU69" i="5"/>
  <c r="AW69" i="5"/>
  <c r="AX69" i="5"/>
  <c r="AY69" i="5"/>
  <c r="AZ69" i="5"/>
  <c r="BA69" i="5"/>
  <c r="BC69" i="5"/>
  <c r="BD69" i="5"/>
  <c r="BE69" i="5"/>
  <c r="BF69" i="5"/>
  <c r="BG69" i="5"/>
  <c r="BJ69" i="5"/>
  <c r="BV69" i="5"/>
  <c r="BY69" i="5"/>
  <c r="AH70" i="5"/>
  <c r="AI70" i="5"/>
  <c r="AN70" i="5"/>
  <c r="AO70" i="5"/>
  <c r="AP70" i="5"/>
  <c r="AS70" i="5"/>
  <c r="AT70" i="5"/>
  <c r="AU70" i="5"/>
  <c r="AW70" i="5"/>
  <c r="AX70" i="5"/>
  <c r="AY70" i="5"/>
  <c r="AZ70" i="5"/>
  <c r="BA70" i="5"/>
  <c r="BC70" i="5"/>
  <c r="BD70" i="5"/>
  <c r="BE70" i="5"/>
  <c r="BF70" i="5"/>
  <c r="BH70" i="5"/>
  <c r="BI70" i="5"/>
  <c r="BJ70" i="5"/>
  <c r="BV70" i="5"/>
  <c r="BY70" i="5"/>
  <c r="AH71" i="5"/>
  <c r="AI71" i="5"/>
  <c r="AN71" i="5"/>
  <c r="AO71" i="5"/>
  <c r="AP71" i="5"/>
  <c r="AS71" i="5"/>
  <c r="AT71" i="5"/>
  <c r="AU71" i="5"/>
  <c r="AW71" i="5"/>
  <c r="AX71" i="5"/>
  <c r="AY71" i="5"/>
  <c r="AZ71" i="5"/>
  <c r="BA71" i="5"/>
  <c r="BC71" i="5"/>
  <c r="BD71" i="5"/>
  <c r="BE71" i="5"/>
  <c r="BF71" i="5"/>
  <c r="BG71" i="5"/>
  <c r="BH71" i="5"/>
  <c r="BI71" i="5"/>
  <c r="BJ71" i="5"/>
  <c r="BV71" i="5"/>
  <c r="BY71" i="5"/>
  <c r="AH72" i="5"/>
  <c r="AI72" i="5"/>
  <c r="AN72" i="5"/>
  <c r="AO72" i="5"/>
  <c r="AP72" i="5"/>
  <c r="AQ72" i="5"/>
  <c r="AS72" i="5"/>
  <c r="AT72" i="5"/>
  <c r="AU72" i="5"/>
  <c r="AW72" i="5"/>
  <c r="AX72" i="5"/>
  <c r="AY72" i="5"/>
  <c r="AZ72" i="5"/>
  <c r="BA72" i="5"/>
  <c r="BC72" i="5"/>
  <c r="BD72" i="5"/>
  <c r="BE72" i="5"/>
  <c r="BF72" i="5"/>
  <c r="BH72" i="5"/>
  <c r="BI72" i="5"/>
  <c r="BJ72" i="5"/>
  <c r="BV72" i="5"/>
  <c r="BY72" i="5"/>
  <c r="AH73" i="5"/>
  <c r="AI73" i="5"/>
  <c r="AN73" i="5"/>
  <c r="AO73" i="5"/>
  <c r="AP73" i="5"/>
  <c r="AQ73" i="5"/>
  <c r="AS73" i="5"/>
  <c r="AT73" i="5"/>
  <c r="AU73" i="5"/>
  <c r="AW73" i="5"/>
  <c r="AX73" i="5"/>
  <c r="AY73" i="5"/>
  <c r="AZ73" i="5"/>
  <c r="BA73" i="5"/>
  <c r="BB73" i="5"/>
  <c r="BC73" i="5"/>
  <c r="BD73" i="5"/>
  <c r="BE73" i="5"/>
  <c r="BF73" i="5"/>
  <c r="BI73" i="5"/>
  <c r="BJ73" i="5"/>
  <c r="BV73" i="5"/>
  <c r="BY73" i="5"/>
  <c r="AH74" i="5"/>
  <c r="AI74" i="5"/>
  <c r="AN74" i="5"/>
  <c r="AO74" i="5"/>
  <c r="AP74" i="5"/>
  <c r="AQ74" i="5"/>
  <c r="AS74" i="5"/>
  <c r="AT74" i="5"/>
  <c r="AU74" i="5"/>
  <c r="AW74" i="5"/>
  <c r="AX74" i="5"/>
  <c r="AY74" i="5"/>
  <c r="AZ74" i="5"/>
  <c r="BA74" i="5"/>
  <c r="BC74" i="5"/>
  <c r="BD74" i="5"/>
  <c r="BE74" i="5"/>
  <c r="BF74" i="5"/>
  <c r="BI74" i="5"/>
  <c r="BJ74" i="5"/>
  <c r="BV74" i="5"/>
  <c r="BY74" i="5"/>
  <c r="AH75" i="5"/>
  <c r="AN75" i="5"/>
  <c r="AO75" i="5"/>
  <c r="AP75" i="5"/>
  <c r="AS75" i="5"/>
  <c r="AT75" i="5"/>
  <c r="AU75" i="5"/>
  <c r="AW75" i="5"/>
  <c r="AX75" i="5"/>
  <c r="AY75" i="5"/>
  <c r="AZ75" i="5"/>
  <c r="BA75" i="5"/>
  <c r="BC75" i="5"/>
  <c r="BD75" i="5"/>
  <c r="BE75" i="5"/>
  <c r="BF75" i="5"/>
  <c r="BG75" i="5"/>
  <c r="BI75" i="5"/>
  <c r="BJ75" i="5"/>
  <c r="BV75" i="5"/>
  <c r="BY75" i="5"/>
  <c r="AH76" i="5"/>
  <c r="AI76" i="5"/>
  <c r="AN76" i="5"/>
  <c r="AO76" i="5"/>
  <c r="AP76" i="5"/>
  <c r="AQ76" i="5"/>
  <c r="AS76" i="5"/>
  <c r="AT76" i="5"/>
  <c r="AU76" i="5"/>
  <c r="AW76" i="5"/>
  <c r="AX76" i="5"/>
  <c r="AY76" i="5"/>
  <c r="AZ76" i="5"/>
  <c r="BA76" i="5"/>
  <c r="BC76" i="5"/>
  <c r="BD76" i="5"/>
  <c r="BE76" i="5"/>
  <c r="BF76" i="5"/>
  <c r="BI76" i="5"/>
  <c r="BJ76" i="5"/>
  <c r="BV76" i="5"/>
  <c r="BY76" i="5"/>
  <c r="AH77" i="5"/>
  <c r="AN77" i="5"/>
  <c r="AO77" i="5"/>
  <c r="AP77" i="5"/>
  <c r="AS77" i="5"/>
  <c r="AT77" i="5"/>
  <c r="AU77" i="5"/>
  <c r="AW77" i="5"/>
  <c r="AX77" i="5"/>
  <c r="AY77" i="5"/>
  <c r="AZ77" i="5"/>
  <c r="BA77" i="5"/>
  <c r="BB77" i="5"/>
  <c r="BC77" i="5"/>
  <c r="BD77" i="5"/>
  <c r="BE77" i="5"/>
  <c r="BF77" i="5"/>
  <c r="BH77" i="5"/>
  <c r="BI77" i="5"/>
  <c r="BJ77" i="5"/>
  <c r="BV77" i="5"/>
  <c r="BY77" i="5"/>
  <c r="AH78" i="5"/>
  <c r="AI78" i="5"/>
  <c r="AN78" i="5"/>
  <c r="AO78" i="5"/>
  <c r="AP78" i="5"/>
  <c r="AQ78" i="5"/>
  <c r="AS78" i="5"/>
  <c r="AT78" i="5"/>
  <c r="AU78" i="5"/>
  <c r="AW78" i="5"/>
  <c r="AX78" i="5"/>
  <c r="AY78" i="5"/>
  <c r="AZ78" i="5"/>
  <c r="BA78" i="5"/>
  <c r="BB78" i="5"/>
  <c r="BC78" i="5"/>
  <c r="BD78" i="5"/>
  <c r="BE78" i="5"/>
  <c r="BF78" i="5"/>
  <c r="BH78" i="5"/>
  <c r="BI78" i="5"/>
  <c r="BJ78" i="5"/>
  <c r="BV78" i="5"/>
  <c r="BY78" i="5"/>
  <c r="AH79" i="5"/>
  <c r="AN79" i="5"/>
  <c r="AO79" i="5"/>
  <c r="AP79" i="5"/>
  <c r="AS79" i="5"/>
  <c r="AT79" i="5"/>
  <c r="AU79" i="5"/>
  <c r="AW79" i="5"/>
  <c r="AX79" i="5"/>
  <c r="AY79" i="5"/>
  <c r="AZ79" i="5"/>
  <c r="BA79" i="5"/>
  <c r="BC79" i="5"/>
  <c r="BD79" i="5"/>
  <c r="BE79" i="5"/>
  <c r="BF79" i="5"/>
  <c r="BI79" i="5"/>
  <c r="BJ79" i="5"/>
  <c r="BV79" i="5"/>
  <c r="BY79" i="5"/>
  <c r="AH80" i="5"/>
  <c r="AI80" i="5"/>
  <c r="AN80" i="5"/>
  <c r="AO80" i="5"/>
  <c r="AP80" i="5"/>
  <c r="AS80" i="5"/>
  <c r="AT80" i="5"/>
  <c r="AU80" i="5"/>
  <c r="AW80" i="5"/>
  <c r="AX80" i="5"/>
  <c r="AY80" i="5"/>
  <c r="AZ80" i="5"/>
  <c r="BA80" i="5"/>
  <c r="BB80" i="5"/>
  <c r="BC80" i="5"/>
  <c r="BD80" i="5"/>
  <c r="BE80" i="5"/>
  <c r="BF80" i="5"/>
  <c r="BI80" i="5"/>
  <c r="BJ80" i="5"/>
  <c r="BV80" i="5"/>
  <c r="BY80" i="5"/>
  <c r="AH81" i="5"/>
  <c r="AI81" i="5"/>
  <c r="AN81" i="5"/>
  <c r="AO81" i="5"/>
  <c r="AP81" i="5"/>
  <c r="AS81" i="5"/>
  <c r="AT81" i="5"/>
  <c r="AU81" i="5"/>
  <c r="AW81" i="5"/>
  <c r="AX81" i="5"/>
  <c r="AY81" i="5"/>
  <c r="AZ81" i="5"/>
  <c r="BA81" i="5"/>
  <c r="BC81" i="5"/>
  <c r="BD81" i="5"/>
  <c r="BE81" i="5"/>
  <c r="BF81" i="5"/>
  <c r="BH81" i="5"/>
  <c r="BI81" i="5"/>
  <c r="BJ81" i="5"/>
  <c r="BV81" i="5"/>
  <c r="BY81" i="5"/>
  <c r="AH82" i="5"/>
  <c r="AI82" i="5"/>
  <c r="AN82" i="5"/>
  <c r="AO82" i="5"/>
  <c r="AP82" i="5"/>
  <c r="AQ82" i="5"/>
  <c r="AS82" i="5"/>
  <c r="AT82" i="5"/>
  <c r="AU82" i="5"/>
  <c r="AW82" i="5"/>
  <c r="AX82" i="5"/>
  <c r="AY82" i="5"/>
  <c r="AZ82" i="5"/>
  <c r="BA82" i="5"/>
  <c r="BB82" i="5"/>
  <c r="BC82" i="5"/>
  <c r="BD82" i="5"/>
  <c r="BE82" i="5"/>
  <c r="BF82" i="5"/>
  <c r="BH82" i="5"/>
  <c r="BI82" i="5"/>
  <c r="BJ82" i="5"/>
  <c r="BV82" i="5"/>
  <c r="BY82" i="5"/>
  <c r="AH83" i="5"/>
  <c r="AJ83" i="5"/>
  <c r="AN83" i="5"/>
  <c r="AO83" i="5"/>
  <c r="AP83" i="5"/>
  <c r="AQ83" i="5"/>
  <c r="AS83" i="5"/>
  <c r="AT83" i="5"/>
  <c r="AU83" i="5"/>
  <c r="AW83" i="5"/>
  <c r="AX83" i="5"/>
  <c r="AY83" i="5"/>
  <c r="AZ83" i="5"/>
  <c r="BA83" i="5"/>
  <c r="BB83" i="5"/>
  <c r="BC83" i="5"/>
  <c r="BD83" i="5"/>
  <c r="BE83" i="5"/>
  <c r="BF83" i="5"/>
  <c r="BI83" i="5"/>
  <c r="BJ83" i="5"/>
  <c r="BV83" i="5"/>
  <c r="BY83" i="5"/>
  <c r="AH84" i="5"/>
  <c r="AI84" i="5"/>
  <c r="AN84" i="5"/>
  <c r="AO84" i="5"/>
  <c r="AP84" i="5"/>
  <c r="AS84" i="5"/>
  <c r="AT84" i="5"/>
  <c r="AU84" i="5"/>
  <c r="AW84" i="5"/>
  <c r="AX84" i="5"/>
  <c r="AY84" i="5"/>
  <c r="AZ84" i="5"/>
  <c r="BA84" i="5"/>
  <c r="BB84" i="5"/>
  <c r="BC84" i="5"/>
  <c r="BD84" i="5"/>
  <c r="BE84" i="5"/>
  <c r="BF84" i="5"/>
  <c r="BI84" i="5"/>
  <c r="BJ84" i="5"/>
  <c r="BV84" i="5"/>
  <c r="BY84" i="5"/>
  <c r="AH85" i="5"/>
  <c r="AI85" i="5"/>
  <c r="AN85" i="5"/>
  <c r="AO85" i="5"/>
  <c r="AP85" i="5"/>
  <c r="AS85" i="5"/>
  <c r="AT85" i="5"/>
  <c r="AU85" i="5"/>
  <c r="AW85" i="5"/>
  <c r="AX85" i="5"/>
  <c r="AY85" i="5"/>
  <c r="AZ85" i="5"/>
  <c r="BA85" i="5"/>
  <c r="BC85" i="5"/>
  <c r="BD85" i="5"/>
  <c r="BE85" i="5"/>
  <c r="BF85" i="5"/>
  <c r="BJ85" i="5"/>
  <c r="BV85" i="5"/>
  <c r="BY85" i="5"/>
  <c r="AH86" i="5"/>
  <c r="AI86" i="5"/>
  <c r="AN86" i="5"/>
  <c r="AO86" i="5"/>
  <c r="AP86" i="5"/>
  <c r="AS86" i="5"/>
  <c r="AT86" i="5"/>
  <c r="AU86" i="5"/>
  <c r="AW86" i="5"/>
  <c r="AX86" i="5"/>
  <c r="AY86" i="5"/>
  <c r="AZ86" i="5"/>
  <c r="BA86" i="5"/>
  <c r="BC86" i="5"/>
  <c r="BD86" i="5"/>
  <c r="BE86" i="5"/>
  <c r="BF86" i="5"/>
  <c r="BJ86" i="5"/>
  <c r="BV86" i="5"/>
  <c r="BY86" i="5"/>
  <c r="AH87" i="5"/>
  <c r="AI87" i="5"/>
  <c r="AN87" i="5"/>
  <c r="AO87" i="5"/>
  <c r="AP87" i="5"/>
  <c r="AS87" i="5"/>
  <c r="AT87" i="5"/>
  <c r="AU87" i="5"/>
  <c r="AW87" i="5"/>
  <c r="AX87" i="5"/>
  <c r="AY87" i="5"/>
  <c r="AZ87" i="5"/>
  <c r="BA87" i="5"/>
  <c r="BC87" i="5"/>
  <c r="BD87" i="5"/>
  <c r="BE87" i="5"/>
  <c r="BF87" i="5"/>
  <c r="BH87" i="5"/>
  <c r="BI87" i="5"/>
  <c r="BJ87" i="5"/>
  <c r="BV87" i="5"/>
  <c r="BY87" i="5"/>
  <c r="AH88" i="5"/>
  <c r="AI88" i="5"/>
  <c r="AN88" i="5"/>
  <c r="AO88" i="5"/>
  <c r="AP88" i="5"/>
  <c r="AS88" i="5"/>
  <c r="AT88" i="5"/>
  <c r="AU88" i="5"/>
  <c r="AW88" i="5"/>
  <c r="AX88" i="5"/>
  <c r="AY88" i="5"/>
  <c r="AZ88" i="5"/>
  <c r="BA88" i="5"/>
  <c r="BC88" i="5"/>
  <c r="BD88" i="5"/>
  <c r="BE88" i="5"/>
  <c r="BF88" i="5"/>
  <c r="BH88" i="5"/>
  <c r="BI88" i="5"/>
  <c r="BJ88" i="5"/>
  <c r="BV88" i="5"/>
  <c r="BY88" i="5"/>
  <c r="AH89" i="5"/>
  <c r="AI89" i="5"/>
  <c r="AN89" i="5"/>
  <c r="AO89" i="5"/>
  <c r="AP89" i="5"/>
  <c r="AS89" i="5"/>
  <c r="AT89" i="5"/>
  <c r="AU89" i="5"/>
  <c r="AW89" i="5"/>
  <c r="AX89" i="5"/>
  <c r="AY89" i="5"/>
  <c r="AZ89" i="5"/>
  <c r="BA89" i="5"/>
  <c r="BC89" i="5"/>
  <c r="BD89" i="5"/>
  <c r="BE89" i="5"/>
  <c r="BF89" i="5"/>
  <c r="BH89" i="5"/>
  <c r="BI89" i="5"/>
  <c r="BJ89" i="5"/>
  <c r="BV89" i="5"/>
  <c r="BY89" i="5"/>
  <c r="AH90" i="5"/>
  <c r="AI90" i="5"/>
  <c r="AN90" i="5"/>
  <c r="AO90" i="5"/>
  <c r="AP90" i="5"/>
  <c r="AQ90" i="5"/>
  <c r="AS90" i="5"/>
  <c r="AT90" i="5"/>
  <c r="AU90" i="5"/>
  <c r="AW90" i="5"/>
  <c r="AX90" i="5"/>
  <c r="AY90" i="5"/>
  <c r="AZ90" i="5"/>
  <c r="BA90" i="5"/>
  <c r="BC90" i="5"/>
  <c r="BD90" i="5"/>
  <c r="BE90" i="5"/>
  <c r="BF90" i="5"/>
  <c r="BJ90" i="5"/>
  <c r="BV90" i="5"/>
  <c r="BY90" i="5"/>
  <c r="AH91" i="5"/>
  <c r="AI91" i="5"/>
  <c r="AN91" i="5"/>
  <c r="AO91" i="5"/>
  <c r="AP91" i="5"/>
  <c r="AS91" i="5"/>
  <c r="AT91" i="5"/>
  <c r="AU91" i="5"/>
  <c r="AW91" i="5"/>
  <c r="AX91" i="5"/>
  <c r="AY91" i="5"/>
  <c r="AZ91" i="5"/>
  <c r="BA91" i="5"/>
  <c r="BC91" i="5"/>
  <c r="BD91" i="5"/>
  <c r="BE91" i="5"/>
  <c r="BF91" i="5"/>
  <c r="BI91" i="5"/>
  <c r="BJ91" i="5"/>
  <c r="BV91" i="5"/>
  <c r="BY91" i="5"/>
  <c r="AH92" i="5"/>
  <c r="AI92" i="5"/>
  <c r="AN92" i="5"/>
  <c r="AO92" i="5"/>
  <c r="AP92" i="5"/>
  <c r="AS92" i="5"/>
  <c r="AT92" i="5"/>
  <c r="AU92" i="5"/>
  <c r="AW92" i="5"/>
  <c r="AX92" i="5"/>
  <c r="AY92" i="5"/>
  <c r="AZ92" i="5"/>
  <c r="BA92" i="5"/>
  <c r="BC92" i="5"/>
  <c r="BD92" i="5"/>
  <c r="BE92" i="5"/>
  <c r="BF92" i="5"/>
  <c r="BH92" i="5"/>
  <c r="BJ92" i="5"/>
  <c r="BV92" i="5"/>
  <c r="BY92" i="5"/>
  <c r="AH93" i="5"/>
  <c r="AI93" i="5"/>
  <c r="AM93" i="5"/>
  <c r="AN93" i="5"/>
  <c r="AO93" i="5"/>
  <c r="AP93" i="5"/>
  <c r="AS93" i="5"/>
  <c r="AT93" i="5"/>
  <c r="AU93" i="5"/>
  <c r="AW93" i="5"/>
  <c r="AX93" i="5"/>
  <c r="AY93" i="5"/>
  <c r="AZ93" i="5"/>
  <c r="BA93" i="5"/>
  <c r="BB93" i="5"/>
  <c r="BC93" i="5"/>
  <c r="BD93" i="5"/>
  <c r="BE93" i="5"/>
  <c r="BF93" i="5"/>
  <c r="BJ93" i="5"/>
  <c r="BV93" i="5"/>
  <c r="BY93" i="5"/>
  <c r="AH94" i="5"/>
  <c r="AI94" i="5"/>
  <c r="AM94" i="5"/>
  <c r="AN94" i="5"/>
  <c r="AO94" i="5"/>
  <c r="AP94" i="5"/>
  <c r="AQ94" i="5"/>
  <c r="AS94" i="5"/>
  <c r="AT94" i="5"/>
  <c r="AU94" i="5"/>
  <c r="AW94" i="5"/>
  <c r="AX94" i="5"/>
  <c r="AY94" i="5"/>
  <c r="AZ94" i="5"/>
  <c r="BA94" i="5"/>
  <c r="BB94" i="5"/>
  <c r="BC94" i="5"/>
  <c r="BD94" i="5"/>
  <c r="BE94" i="5"/>
  <c r="BF94" i="5"/>
  <c r="BI94" i="5"/>
  <c r="BJ94" i="5"/>
  <c r="BV94" i="5"/>
  <c r="BY94" i="5"/>
  <c r="AH95" i="5"/>
  <c r="AI95" i="5"/>
  <c r="AM95" i="5"/>
  <c r="AN95" i="5"/>
  <c r="AO95" i="5"/>
  <c r="AP95" i="5"/>
  <c r="AS95" i="5"/>
  <c r="AT95" i="5"/>
  <c r="AU95" i="5"/>
  <c r="AW95" i="5"/>
  <c r="AX95" i="5"/>
  <c r="AY95" i="5"/>
  <c r="AZ95" i="5"/>
  <c r="BA95" i="5"/>
  <c r="BC95" i="5"/>
  <c r="BD95" i="5"/>
  <c r="BE95" i="5"/>
  <c r="BF95" i="5"/>
  <c r="BI95" i="5"/>
  <c r="BJ95" i="5"/>
  <c r="BV95" i="5"/>
  <c r="BY95" i="5"/>
  <c r="AH96" i="5"/>
  <c r="AI96" i="5"/>
  <c r="AM96" i="5"/>
  <c r="AN96" i="5"/>
  <c r="AO96" i="5"/>
  <c r="AP96" i="5"/>
  <c r="AQ96" i="5"/>
  <c r="AS96" i="5"/>
  <c r="AT96" i="5"/>
  <c r="AU96" i="5"/>
  <c r="AW96" i="5"/>
  <c r="AX96" i="5"/>
  <c r="AY96" i="5"/>
  <c r="AZ96" i="5"/>
  <c r="BA96" i="5"/>
  <c r="BC96" i="5"/>
  <c r="BD96" i="5"/>
  <c r="BE96" i="5"/>
  <c r="BF96" i="5"/>
  <c r="BI96" i="5"/>
  <c r="BJ96" i="5"/>
  <c r="BV96" i="5"/>
  <c r="BY96" i="5"/>
  <c r="AH97" i="5"/>
  <c r="AM97" i="5"/>
  <c r="AN97" i="5"/>
  <c r="AO97" i="5"/>
  <c r="AP97" i="5"/>
  <c r="AS97" i="5"/>
  <c r="AT97" i="5"/>
  <c r="AU97" i="5"/>
  <c r="AW97" i="5"/>
  <c r="AX97" i="5"/>
  <c r="AY97" i="5"/>
  <c r="AZ97" i="5"/>
  <c r="BA97" i="5"/>
  <c r="BC97" i="5"/>
  <c r="BD97" i="5"/>
  <c r="BE97" i="5"/>
  <c r="BF97" i="5"/>
  <c r="BI97" i="5"/>
  <c r="BJ97" i="5"/>
  <c r="BV97" i="5"/>
  <c r="BY97" i="5"/>
  <c r="AH98" i="5"/>
  <c r="AI98" i="5"/>
  <c r="AM98" i="5"/>
  <c r="AN98" i="5"/>
  <c r="AO98" i="5"/>
  <c r="AP98" i="5"/>
  <c r="AS98" i="5"/>
  <c r="AT98" i="5"/>
  <c r="AU98" i="5"/>
  <c r="AW98" i="5"/>
  <c r="AX98" i="5"/>
  <c r="AY98" i="5"/>
  <c r="AZ98" i="5"/>
  <c r="BA98" i="5"/>
  <c r="BC98" i="5"/>
  <c r="BD98" i="5"/>
  <c r="BE98" i="5"/>
  <c r="BF98" i="5"/>
  <c r="BI98" i="5"/>
  <c r="BJ98" i="5"/>
  <c r="BV98" i="5"/>
  <c r="BY98" i="5"/>
  <c r="AH99" i="5"/>
  <c r="AI99" i="5"/>
  <c r="AM99" i="5"/>
  <c r="AN99" i="5"/>
  <c r="AO99" i="5"/>
  <c r="AP99" i="5"/>
  <c r="AS99" i="5"/>
  <c r="AT99" i="5"/>
  <c r="AU99" i="5"/>
  <c r="AW99" i="5"/>
  <c r="AX99" i="5"/>
  <c r="AY99" i="5"/>
  <c r="AZ99" i="5"/>
  <c r="BA99" i="5"/>
  <c r="BB99" i="5"/>
  <c r="BC99" i="5"/>
  <c r="BD99" i="5"/>
  <c r="BE99" i="5"/>
  <c r="BF99" i="5"/>
  <c r="BI99" i="5"/>
  <c r="BJ99" i="5"/>
  <c r="BV99" i="5"/>
  <c r="BY99" i="5"/>
  <c r="AH100" i="5"/>
  <c r="AI100" i="5"/>
  <c r="AM100" i="5"/>
  <c r="AN100" i="5"/>
  <c r="AO100" i="5"/>
  <c r="AP100" i="5"/>
  <c r="AS100" i="5"/>
  <c r="AT100" i="5"/>
  <c r="AU100" i="5"/>
  <c r="AW100" i="5"/>
  <c r="AX100" i="5"/>
  <c r="AY100" i="5"/>
  <c r="AZ100" i="5"/>
  <c r="BA100" i="5"/>
  <c r="BC100" i="5"/>
  <c r="BD100" i="5"/>
  <c r="BE100" i="5"/>
  <c r="BF100" i="5"/>
  <c r="BJ100" i="5"/>
  <c r="BV100" i="5"/>
  <c r="BY100" i="5"/>
  <c r="AH101" i="5"/>
  <c r="AI101" i="5"/>
  <c r="AL101" i="5"/>
  <c r="AM101" i="5"/>
  <c r="AN101" i="5"/>
  <c r="AO101" i="5"/>
  <c r="AP101" i="5"/>
  <c r="AQ101" i="5"/>
  <c r="AS101" i="5"/>
  <c r="AT101" i="5"/>
  <c r="AU101" i="5"/>
  <c r="AW101" i="5"/>
  <c r="AX101" i="5"/>
  <c r="AY101" i="5"/>
  <c r="AZ101" i="5"/>
  <c r="BA101" i="5"/>
  <c r="BB101" i="5"/>
  <c r="BC101" i="5"/>
  <c r="BD101" i="5"/>
  <c r="BE101" i="5"/>
  <c r="BF101" i="5"/>
  <c r="BI101" i="5"/>
  <c r="BJ101" i="5"/>
  <c r="BV101" i="5"/>
  <c r="BY101" i="5"/>
  <c r="AH102" i="5"/>
  <c r="AI102" i="5"/>
  <c r="AM102" i="5"/>
  <c r="AN102" i="5"/>
  <c r="AO102" i="5"/>
  <c r="AP102" i="5"/>
  <c r="AQ102" i="5"/>
  <c r="AS102" i="5"/>
  <c r="AT102" i="5"/>
  <c r="AU102" i="5"/>
  <c r="AW102" i="5"/>
  <c r="AX102" i="5"/>
  <c r="AY102" i="5"/>
  <c r="AZ102" i="5"/>
  <c r="BA102" i="5"/>
  <c r="BC102" i="5"/>
  <c r="BD102" i="5"/>
  <c r="BE102" i="5"/>
  <c r="BF102" i="5"/>
  <c r="BI102" i="5"/>
  <c r="BJ102" i="5"/>
  <c r="BV102" i="5"/>
  <c r="BY102" i="5"/>
  <c r="AH103" i="5"/>
  <c r="AM103" i="5"/>
  <c r="AN103" i="5"/>
  <c r="AO103" i="5"/>
  <c r="AP103" i="5"/>
  <c r="AQ103" i="5"/>
  <c r="AS103" i="5"/>
  <c r="AT103" i="5"/>
  <c r="AU103" i="5"/>
  <c r="AW103" i="5"/>
  <c r="AX103" i="5"/>
  <c r="AY103" i="5"/>
  <c r="AZ103" i="5"/>
  <c r="BA103" i="5"/>
  <c r="BC103" i="5"/>
  <c r="BD103" i="5"/>
  <c r="BE103" i="5"/>
  <c r="BF103" i="5"/>
  <c r="BI103" i="5"/>
  <c r="BJ103" i="5"/>
  <c r="BV103" i="5"/>
  <c r="BY103" i="5"/>
  <c r="AH104" i="5"/>
  <c r="AI104" i="5"/>
  <c r="AL104" i="5"/>
  <c r="AM104" i="5"/>
  <c r="AN104" i="5"/>
  <c r="AO104" i="5"/>
  <c r="AP104" i="5"/>
  <c r="AQ104" i="5"/>
  <c r="AS104" i="5"/>
  <c r="AT104" i="5"/>
  <c r="AU104" i="5"/>
  <c r="AW104" i="5"/>
  <c r="AX104" i="5"/>
  <c r="AY104" i="5"/>
  <c r="AZ104" i="5"/>
  <c r="BA104" i="5"/>
  <c r="BC104" i="5"/>
  <c r="BD104" i="5"/>
  <c r="BE104" i="5"/>
  <c r="BF104" i="5"/>
  <c r="BI104" i="5"/>
  <c r="BJ104" i="5"/>
  <c r="BV104" i="5"/>
  <c r="BY104" i="5"/>
  <c r="AH105" i="5"/>
  <c r="AI105" i="5"/>
  <c r="AM105" i="5"/>
  <c r="AN105" i="5"/>
  <c r="AO105" i="5"/>
  <c r="AP105" i="5"/>
  <c r="AQ105" i="5"/>
  <c r="AS105" i="5"/>
  <c r="AT105" i="5"/>
  <c r="AU105" i="5"/>
  <c r="AW105" i="5"/>
  <c r="AX105" i="5"/>
  <c r="AY105" i="5"/>
  <c r="AZ105" i="5"/>
  <c r="BA105" i="5"/>
  <c r="BC105" i="5"/>
  <c r="BD105" i="5"/>
  <c r="BE105" i="5"/>
  <c r="BF105" i="5"/>
  <c r="BG105" i="5"/>
  <c r="BH105" i="5"/>
  <c r="BI105" i="5"/>
  <c r="BJ105" i="5"/>
  <c r="BV105" i="5"/>
  <c r="BY105" i="5"/>
  <c r="AH106" i="5"/>
  <c r="AI106" i="5"/>
  <c r="AM106" i="5"/>
  <c r="AN106" i="5"/>
  <c r="AO106" i="5"/>
  <c r="AP106" i="5"/>
  <c r="AQ106" i="5"/>
  <c r="AS106" i="5"/>
  <c r="AT106" i="5"/>
  <c r="AU106" i="5"/>
  <c r="AW106" i="5"/>
  <c r="AX106" i="5"/>
  <c r="AY106" i="5"/>
  <c r="AZ106" i="5"/>
  <c r="BA106" i="5"/>
  <c r="BB106" i="5"/>
  <c r="BC106" i="5"/>
  <c r="BD106" i="5"/>
  <c r="BE106" i="5"/>
  <c r="BF106" i="5"/>
  <c r="BI106" i="5"/>
  <c r="BJ106" i="5"/>
  <c r="BV106" i="5"/>
  <c r="BY106" i="5"/>
  <c r="AH107" i="5"/>
  <c r="AI107" i="5"/>
  <c r="AM107" i="5"/>
  <c r="AN107" i="5"/>
  <c r="AO107" i="5"/>
  <c r="AP107" i="5"/>
  <c r="AQ107" i="5"/>
  <c r="AS107" i="5"/>
  <c r="AT107" i="5"/>
  <c r="AU107" i="5"/>
  <c r="AW107" i="5"/>
  <c r="AX107" i="5"/>
  <c r="AY107" i="5"/>
  <c r="AZ107" i="5"/>
  <c r="BA107" i="5"/>
  <c r="BC107" i="5"/>
  <c r="BD107" i="5"/>
  <c r="BE107" i="5"/>
  <c r="BF107" i="5"/>
  <c r="BI107" i="5"/>
  <c r="BJ107" i="5"/>
  <c r="BV107" i="5"/>
  <c r="BY107" i="5"/>
  <c r="AH108" i="5"/>
  <c r="AM108" i="5"/>
  <c r="AN108" i="5"/>
  <c r="AO108" i="5"/>
  <c r="AP108" i="5"/>
  <c r="AQ108" i="5"/>
  <c r="AS108" i="5"/>
  <c r="AT108" i="5"/>
  <c r="AU108" i="5"/>
  <c r="AW108" i="5"/>
  <c r="AX108" i="5"/>
  <c r="AY108" i="5"/>
  <c r="AZ108" i="5"/>
  <c r="BA108" i="5"/>
  <c r="BC108" i="5"/>
  <c r="BD108" i="5"/>
  <c r="BE108" i="5"/>
  <c r="BF108" i="5"/>
  <c r="BI108" i="5"/>
  <c r="BJ108" i="5"/>
  <c r="BV108" i="5"/>
  <c r="BY108" i="5"/>
  <c r="AH109" i="5"/>
  <c r="AL109" i="5"/>
  <c r="AM109" i="5"/>
  <c r="AN109" i="5"/>
  <c r="AO109" i="5"/>
  <c r="AP109" i="5"/>
  <c r="AQ109" i="5"/>
  <c r="AS109" i="5"/>
  <c r="AT109" i="5"/>
  <c r="AU109" i="5"/>
  <c r="AW109" i="5"/>
  <c r="AX109" i="5"/>
  <c r="AY109" i="5"/>
  <c r="AZ109" i="5"/>
  <c r="BA109" i="5"/>
  <c r="BB109" i="5"/>
  <c r="BC109" i="5"/>
  <c r="BD109" i="5"/>
  <c r="BE109" i="5"/>
  <c r="BF109" i="5"/>
  <c r="BI109" i="5"/>
  <c r="BJ109" i="5"/>
  <c r="BV109" i="5"/>
  <c r="BY109" i="5"/>
  <c r="AH110" i="5"/>
  <c r="AI110" i="5"/>
  <c r="AM110" i="5"/>
  <c r="AN110" i="5"/>
  <c r="AO110" i="5"/>
  <c r="AP110" i="5"/>
  <c r="AS110" i="5"/>
  <c r="AT110" i="5"/>
  <c r="AU110" i="5"/>
  <c r="AW110" i="5"/>
  <c r="AX110" i="5"/>
  <c r="AY110" i="5"/>
  <c r="AZ110" i="5"/>
  <c r="BA110" i="5"/>
  <c r="BC110" i="5"/>
  <c r="BD110" i="5"/>
  <c r="BE110" i="5"/>
  <c r="BF110" i="5"/>
  <c r="BI110" i="5"/>
  <c r="BJ110" i="5"/>
  <c r="BV110" i="5"/>
  <c r="BY110" i="5"/>
  <c r="AH111" i="5"/>
  <c r="AI111" i="5"/>
  <c r="AM111" i="5"/>
  <c r="AN111" i="5"/>
  <c r="AO111" i="5"/>
  <c r="AP111" i="5"/>
  <c r="AQ111" i="5"/>
  <c r="AS111" i="5"/>
  <c r="AT111" i="5"/>
  <c r="AU111" i="5"/>
  <c r="AW111" i="5"/>
  <c r="AX111" i="5"/>
  <c r="AY111" i="5"/>
  <c r="AZ111" i="5"/>
  <c r="BA111" i="5"/>
  <c r="BC111" i="5"/>
  <c r="BD111" i="5"/>
  <c r="BE111" i="5"/>
  <c r="BF111" i="5"/>
  <c r="BH111" i="5"/>
  <c r="BI111" i="5"/>
  <c r="BJ111" i="5"/>
  <c r="BV111" i="5"/>
  <c r="BY111" i="5"/>
  <c r="AH112" i="5"/>
  <c r="AI112" i="5"/>
  <c r="AM112" i="5"/>
  <c r="AN112" i="5"/>
  <c r="AO112" i="5"/>
  <c r="AP112" i="5"/>
  <c r="AQ112" i="5"/>
  <c r="AS112" i="5"/>
  <c r="AT112" i="5"/>
  <c r="AU112" i="5"/>
  <c r="AW112" i="5"/>
  <c r="AX112" i="5"/>
  <c r="AY112" i="5"/>
  <c r="AZ112" i="5"/>
  <c r="BA112" i="5"/>
  <c r="BC112" i="5"/>
  <c r="BD112" i="5"/>
  <c r="BE112" i="5"/>
  <c r="BF112" i="5"/>
  <c r="BH112" i="5"/>
  <c r="BI112" i="5"/>
  <c r="BJ112" i="5"/>
  <c r="BV112" i="5"/>
  <c r="BY112" i="5"/>
  <c r="AH113" i="5"/>
  <c r="AI113" i="5"/>
  <c r="AM113" i="5"/>
  <c r="AN113" i="5"/>
  <c r="AO113" i="5"/>
  <c r="AP113" i="5"/>
  <c r="AS113" i="5"/>
  <c r="AT113" i="5"/>
  <c r="AU113" i="5"/>
  <c r="AW113" i="5"/>
  <c r="AX113" i="5"/>
  <c r="AY113" i="5"/>
  <c r="AZ113" i="5"/>
  <c r="BA113" i="5"/>
  <c r="BC113" i="5"/>
  <c r="BD113" i="5"/>
  <c r="BE113" i="5"/>
  <c r="BF113" i="5"/>
  <c r="BH113" i="5"/>
  <c r="BI113" i="5"/>
  <c r="BJ113" i="5"/>
  <c r="BV113" i="5"/>
  <c r="BY113" i="5"/>
  <c r="AH114" i="5"/>
  <c r="AI114" i="5"/>
  <c r="AM114" i="5"/>
  <c r="AN114" i="5"/>
  <c r="AO114" i="5"/>
  <c r="AP114" i="5"/>
  <c r="AS114" i="5"/>
  <c r="AT114" i="5"/>
  <c r="AU114" i="5"/>
  <c r="AW114" i="5"/>
  <c r="AX114" i="5"/>
  <c r="AY114" i="5"/>
  <c r="AZ114" i="5"/>
  <c r="BA114" i="5"/>
  <c r="BC114" i="5"/>
  <c r="BD114" i="5"/>
  <c r="BE114" i="5"/>
  <c r="BF114" i="5"/>
  <c r="BH114" i="5"/>
  <c r="BI114" i="5"/>
  <c r="BJ114" i="5"/>
  <c r="BV114" i="5"/>
  <c r="BY114" i="5"/>
  <c r="AH115" i="5"/>
  <c r="AM115" i="5"/>
  <c r="AN115" i="5"/>
  <c r="AO115" i="5"/>
  <c r="AP115" i="5"/>
  <c r="AS115" i="5"/>
  <c r="AT115" i="5"/>
  <c r="AU115" i="5"/>
  <c r="AW115" i="5"/>
  <c r="AX115" i="5"/>
  <c r="AY115" i="5"/>
  <c r="AZ115" i="5"/>
  <c r="BA115" i="5"/>
  <c r="BC115" i="5"/>
  <c r="BD115" i="5"/>
  <c r="BE115" i="5"/>
  <c r="BF115" i="5"/>
  <c r="BH115" i="5"/>
  <c r="BI115" i="5"/>
  <c r="BJ115" i="5"/>
  <c r="BV115" i="5"/>
  <c r="BY115" i="5"/>
  <c r="AH116" i="5"/>
  <c r="AI116" i="5"/>
  <c r="AM116" i="5"/>
  <c r="AN116" i="5"/>
  <c r="AO116" i="5"/>
  <c r="AP116" i="5"/>
  <c r="AQ116" i="5"/>
  <c r="AS116" i="5"/>
  <c r="AT116" i="5"/>
  <c r="AU116" i="5"/>
  <c r="AW116" i="5"/>
  <c r="AX116" i="5"/>
  <c r="AY116" i="5"/>
  <c r="AZ116" i="5"/>
  <c r="BA116" i="5"/>
  <c r="BC116" i="5"/>
  <c r="BD116" i="5"/>
  <c r="BE116" i="5"/>
  <c r="BF116" i="5"/>
  <c r="BH116" i="5"/>
  <c r="BI116" i="5"/>
  <c r="BJ116" i="5"/>
  <c r="BV116" i="5"/>
  <c r="BY116" i="5"/>
  <c r="AH117" i="5"/>
  <c r="AI117" i="5"/>
  <c r="AM117" i="5"/>
  <c r="AN117" i="5"/>
  <c r="AO117" i="5"/>
  <c r="AP117" i="5"/>
  <c r="AQ117" i="5"/>
  <c r="AS117" i="5"/>
  <c r="AT117" i="5"/>
  <c r="AU117" i="5"/>
  <c r="AW117" i="5"/>
  <c r="AX117" i="5"/>
  <c r="AY117" i="5"/>
  <c r="AZ117" i="5"/>
  <c r="BA117" i="5"/>
  <c r="BC117" i="5"/>
  <c r="BD117" i="5"/>
  <c r="BE117" i="5"/>
  <c r="BF117" i="5"/>
  <c r="BH117" i="5"/>
  <c r="BI117" i="5"/>
  <c r="BJ117" i="5"/>
  <c r="BV117" i="5"/>
  <c r="BY117" i="5"/>
  <c r="AH118" i="5"/>
  <c r="AI118" i="5"/>
  <c r="AM118" i="5"/>
  <c r="AN118" i="5"/>
  <c r="AO118" i="5"/>
  <c r="AP118" i="5"/>
  <c r="AS118" i="5"/>
  <c r="AT118" i="5"/>
  <c r="AU118" i="5"/>
  <c r="AW118" i="5"/>
  <c r="AX118" i="5"/>
  <c r="AY118" i="5"/>
  <c r="AZ118" i="5"/>
  <c r="BA118" i="5"/>
  <c r="BC118" i="5"/>
  <c r="BD118" i="5"/>
  <c r="BE118" i="5"/>
  <c r="BF118" i="5"/>
  <c r="BH118" i="5"/>
  <c r="BI118" i="5"/>
  <c r="BJ118" i="5"/>
  <c r="BV118" i="5"/>
  <c r="BY118" i="5"/>
  <c r="AH119" i="5"/>
  <c r="AM119" i="5"/>
  <c r="AN119" i="5"/>
  <c r="AO119" i="5"/>
  <c r="AP119" i="5"/>
  <c r="AQ119" i="5"/>
  <c r="AS119" i="5"/>
  <c r="AT119" i="5"/>
  <c r="AU119" i="5"/>
  <c r="AW119" i="5"/>
  <c r="AX119" i="5"/>
  <c r="AY119" i="5"/>
  <c r="AZ119" i="5"/>
  <c r="BA119" i="5"/>
  <c r="BC119" i="5"/>
  <c r="BD119" i="5"/>
  <c r="BE119" i="5"/>
  <c r="BF119" i="5"/>
  <c r="BH119" i="5"/>
  <c r="BI119" i="5"/>
  <c r="BJ119" i="5"/>
  <c r="BV119" i="5"/>
  <c r="BY119" i="5"/>
  <c r="AH120" i="5"/>
  <c r="AI120" i="5"/>
  <c r="AL120" i="5"/>
  <c r="AM120" i="5"/>
  <c r="AN120" i="5"/>
  <c r="AO120" i="5"/>
  <c r="AP120" i="5"/>
  <c r="AQ120" i="5"/>
  <c r="AS120" i="5"/>
  <c r="AT120" i="5"/>
  <c r="AU120" i="5"/>
  <c r="AW120" i="5"/>
  <c r="AX120" i="5"/>
  <c r="AY120" i="5"/>
  <c r="AZ120" i="5"/>
  <c r="BA120" i="5"/>
  <c r="BC120" i="5"/>
  <c r="BD120" i="5"/>
  <c r="BE120" i="5"/>
  <c r="BF120" i="5"/>
  <c r="BH120" i="5"/>
  <c r="BI120" i="5"/>
  <c r="BJ120" i="5"/>
  <c r="BV120" i="5"/>
  <c r="BY120" i="5"/>
  <c r="AH121" i="5"/>
  <c r="AI121" i="5"/>
  <c r="AN121" i="5"/>
  <c r="AO121" i="5"/>
  <c r="AP121" i="5"/>
  <c r="AS121" i="5"/>
  <c r="AT121" i="5"/>
  <c r="AU121" i="5"/>
  <c r="AW121" i="5"/>
  <c r="AX121" i="5"/>
  <c r="AY121" i="5"/>
  <c r="AZ121" i="5"/>
  <c r="BA121" i="5"/>
  <c r="BC121" i="5"/>
  <c r="BD121" i="5"/>
  <c r="BE121" i="5"/>
  <c r="BF121" i="5"/>
  <c r="BH121" i="5"/>
  <c r="BI121" i="5"/>
  <c r="BJ121" i="5"/>
  <c r="BV121" i="5"/>
  <c r="BY121" i="5"/>
  <c r="AH122" i="5"/>
  <c r="AI122" i="5"/>
  <c r="AL122" i="5"/>
  <c r="AN122" i="5"/>
  <c r="AO122" i="5"/>
  <c r="AP122" i="5"/>
  <c r="AS122" i="5"/>
  <c r="AT122" i="5"/>
  <c r="AU122" i="5"/>
  <c r="AW122" i="5"/>
  <c r="AX122" i="5"/>
  <c r="AY122" i="5"/>
  <c r="AZ122" i="5"/>
  <c r="BA122" i="5"/>
  <c r="BC122" i="5"/>
  <c r="BD122" i="5"/>
  <c r="BE122" i="5"/>
  <c r="BF122" i="5"/>
  <c r="BH122" i="5"/>
  <c r="BI122" i="5"/>
  <c r="BJ122" i="5"/>
  <c r="BV122" i="5"/>
  <c r="BY122" i="5"/>
  <c r="AH123" i="5"/>
  <c r="AI123" i="5"/>
  <c r="AL123" i="5"/>
  <c r="AN123" i="5"/>
  <c r="AO123" i="5"/>
  <c r="AP123" i="5"/>
  <c r="AQ123" i="5"/>
  <c r="AS123" i="5"/>
  <c r="AT123" i="5"/>
  <c r="AU123" i="5"/>
  <c r="AW123" i="5"/>
  <c r="AX123" i="5"/>
  <c r="AY123" i="5"/>
  <c r="AZ123" i="5"/>
  <c r="BA123" i="5"/>
  <c r="BC123" i="5"/>
  <c r="BD123" i="5"/>
  <c r="BE123" i="5"/>
  <c r="BF123" i="5"/>
  <c r="BH123" i="5"/>
  <c r="BI123" i="5"/>
  <c r="BJ123" i="5"/>
  <c r="BV123" i="5"/>
  <c r="BY123" i="5"/>
  <c r="AH124" i="5"/>
  <c r="AI124" i="5"/>
  <c r="AL124" i="5"/>
  <c r="AN124" i="5"/>
  <c r="AO124" i="5"/>
  <c r="AP124" i="5"/>
  <c r="AQ124" i="5"/>
  <c r="AS124" i="5"/>
  <c r="AT124" i="5"/>
  <c r="AU124" i="5"/>
  <c r="AW124" i="5"/>
  <c r="AX124" i="5"/>
  <c r="AY124" i="5"/>
  <c r="AZ124" i="5"/>
  <c r="BA124" i="5"/>
  <c r="BC124" i="5"/>
  <c r="BD124" i="5"/>
  <c r="BE124" i="5"/>
  <c r="BF124" i="5"/>
  <c r="BI124" i="5"/>
  <c r="BJ124" i="5"/>
  <c r="BV124" i="5"/>
  <c r="BY124" i="5"/>
  <c r="AH125" i="5"/>
  <c r="AI125" i="5"/>
  <c r="AL125" i="5"/>
  <c r="AN125" i="5"/>
  <c r="AO125" i="5"/>
  <c r="AP125" i="5"/>
  <c r="AQ125" i="5"/>
  <c r="AS125" i="5"/>
  <c r="AT125" i="5"/>
  <c r="AU125" i="5"/>
  <c r="AW125" i="5"/>
  <c r="AX125" i="5"/>
  <c r="AY125" i="5"/>
  <c r="AZ125" i="5"/>
  <c r="BA125" i="5"/>
  <c r="BC125" i="5"/>
  <c r="BD125" i="5"/>
  <c r="BE125" i="5"/>
  <c r="BF125" i="5"/>
  <c r="BI125" i="5"/>
  <c r="BJ125" i="5"/>
  <c r="BV125" i="5"/>
  <c r="BY125" i="5"/>
  <c r="AH126" i="5"/>
  <c r="AN126" i="5"/>
  <c r="AO126" i="5"/>
  <c r="AP126" i="5"/>
  <c r="AS126" i="5"/>
  <c r="AT126" i="5"/>
  <c r="AU126" i="5"/>
  <c r="AW126" i="5"/>
  <c r="AX126" i="5"/>
  <c r="AY126" i="5"/>
  <c r="AZ126" i="5"/>
  <c r="BA126" i="5"/>
  <c r="BC126" i="5"/>
  <c r="BD126" i="5"/>
  <c r="BE126" i="5"/>
  <c r="BF126" i="5"/>
  <c r="BH126" i="5"/>
  <c r="BI126" i="5"/>
  <c r="BJ126" i="5"/>
  <c r="BV126" i="5"/>
  <c r="BY126" i="5"/>
  <c r="AH127" i="5"/>
  <c r="AI127" i="5"/>
  <c r="AL127" i="5"/>
  <c r="AN127" i="5"/>
  <c r="AO127" i="5"/>
  <c r="AP127" i="5"/>
  <c r="AQ127" i="5"/>
  <c r="AS127" i="5"/>
  <c r="AT127" i="5"/>
  <c r="AU127" i="5"/>
  <c r="AW127" i="5"/>
  <c r="AX127" i="5"/>
  <c r="AY127" i="5"/>
  <c r="AZ127" i="5"/>
  <c r="BA127" i="5"/>
  <c r="BC127" i="5"/>
  <c r="BD127" i="5"/>
  <c r="BE127" i="5"/>
  <c r="BF127" i="5"/>
  <c r="BH127" i="5"/>
  <c r="BI127" i="5"/>
  <c r="BJ127" i="5"/>
  <c r="BV127" i="5"/>
  <c r="BY127" i="5"/>
  <c r="AH128" i="5"/>
  <c r="AL128" i="5"/>
  <c r="AN128" i="5"/>
  <c r="AO128" i="5"/>
  <c r="AP128" i="5"/>
  <c r="AQ128" i="5"/>
  <c r="AS128" i="5"/>
  <c r="AT128" i="5"/>
  <c r="AU128" i="5"/>
  <c r="AW128" i="5"/>
  <c r="AX128" i="5"/>
  <c r="AY128" i="5"/>
  <c r="AZ128" i="5"/>
  <c r="BA128" i="5"/>
  <c r="BC128" i="5"/>
  <c r="BD128" i="5"/>
  <c r="BE128" i="5"/>
  <c r="BF128" i="5"/>
  <c r="BI128" i="5"/>
  <c r="BJ128" i="5"/>
  <c r="BV128" i="5"/>
  <c r="BY128" i="5"/>
  <c r="AH129" i="5"/>
  <c r="AI129" i="5"/>
  <c r="AL129" i="5"/>
  <c r="AN129" i="5"/>
  <c r="AO129" i="5"/>
  <c r="AP129" i="5"/>
  <c r="AQ129" i="5"/>
  <c r="AS129" i="5"/>
  <c r="AT129" i="5"/>
  <c r="AU129" i="5"/>
  <c r="AW129" i="5"/>
  <c r="AX129" i="5"/>
  <c r="AY129" i="5"/>
  <c r="AZ129" i="5"/>
  <c r="BA129" i="5"/>
  <c r="BC129" i="5"/>
  <c r="BD129" i="5"/>
  <c r="BE129" i="5"/>
  <c r="BF129" i="5"/>
  <c r="BI129" i="5"/>
  <c r="BJ129" i="5"/>
  <c r="BV129" i="5"/>
  <c r="BY129" i="5"/>
  <c r="AH130" i="5"/>
  <c r="AI130" i="5"/>
  <c r="AL130" i="5"/>
  <c r="AN130" i="5"/>
  <c r="AO130" i="5"/>
  <c r="AP130" i="5"/>
  <c r="AQ130" i="5"/>
  <c r="AS130" i="5"/>
  <c r="AT130" i="5"/>
  <c r="AU130" i="5"/>
  <c r="AW130" i="5"/>
  <c r="AX130" i="5"/>
  <c r="AY130" i="5"/>
  <c r="AZ130" i="5"/>
  <c r="BA130" i="5"/>
  <c r="BC130" i="5"/>
  <c r="BD130" i="5"/>
  <c r="BE130" i="5"/>
  <c r="BF130" i="5"/>
  <c r="BI130" i="5"/>
  <c r="BJ130" i="5"/>
  <c r="BV130" i="5"/>
  <c r="BY130" i="5"/>
  <c r="AH131" i="5"/>
  <c r="AI131" i="5"/>
  <c r="AL131" i="5"/>
  <c r="AN131" i="5"/>
  <c r="AO131" i="5"/>
  <c r="AP131" i="5"/>
  <c r="AQ131" i="5"/>
  <c r="AS131" i="5"/>
  <c r="AT131" i="5"/>
  <c r="AU131" i="5"/>
  <c r="AW131" i="5"/>
  <c r="AX131" i="5"/>
  <c r="AY131" i="5"/>
  <c r="AZ131" i="5"/>
  <c r="BA131" i="5"/>
  <c r="BC131" i="5"/>
  <c r="BD131" i="5"/>
  <c r="BE131" i="5"/>
  <c r="BF131" i="5"/>
  <c r="BI131" i="5"/>
  <c r="BJ131" i="5"/>
  <c r="BV131" i="5"/>
  <c r="BY131" i="5"/>
  <c r="AH132" i="5"/>
  <c r="AI132" i="5"/>
  <c r="AN132" i="5"/>
  <c r="AO132" i="5"/>
  <c r="AP132" i="5"/>
  <c r="AS132" i="5"/>
  <c r="AT132" i="5"/>
  <c r="AU132" i="5"/>
  <c r="AW132" i="5"/>
  <c r="AX132" i="5"/>
  <c r="AY132" i="5"/>
  <c r="AZ132" i="5"/>
  <c r="BA132" i="5"/>
  <c r="BC132" i="5"/>
  <c r="BD132" i="5"/>
  <c r="BE132" i="5"/>
  <c r="BF132" i="5"/>
  <c r="BH132" i="5"/>
  <c r="BJ132" i="5"/>
  <c r="BV132" i="5"/>
  <c r="BY132" i="5"/>
  <c r="AH133" i="5"/>
  <c r="AI133" i="5"/>
  <c r="AN133" i="5"/>
  <c r="AO133" i="5"/>
  <c r="AP133" i="5"/>
  <c r="AQ133" i="5"/>
  <c r="AS133" i="5"/>
  <c r="AT133" i="5"/>
  <c r="AU133" i="5"/>
  <c r="AW133" i="5"/>
  <c r="AX133" i="5"/>
  <c r="AY133" i="5"/>
  <c r="AZ133" i="5"/>
  <c r="BA133" i="5"/>
  <c r="BC133" i="5"/>
  <c r="BD133" i="5"/>
  <c r="BE133" i="5"/>
  <c r="BF133" i="5"/>
  <c r="BI133" i="5"/>
  <c r="BJ133" i="5"/>
  <c r="BV133" i="5"/>
  <c r="BY133" i="5"/>
  <c r="AH134" i="5"/>
  <c r="AI134" i="5"/>
  <c r="AN134" i="5"/>
  <c r="AO134" i="5"/>
  <c r="AP134" i="5"/>
  <c r="AQ134" i="5"/>
  <c r="AS134" i="5"/>
  <c r="AT134" i="5"/>
  <c r="AU134" i="5"/>
  <c r="AW134" i="5"/>
  <c r="AX134" i="5"/>
  <c r="AY134" i="5"/>
  <c r="AZ134" i="5"/>
  <c r="BA134" i="5"/>
  <c r="BC134" i="5"/>
  <c r="BD134" i="5"/>
  <c r="BE134" i="5"/>
  <c r="BF134" i="5"/>
  <c r="BI134" i="5"/>
  <c r="BJ134" i="5"/>
  <c r="BV134" i="5"/>
  <c r="BY134" i="5"/>
  <c r="AH135" i="5"/>
  <c r="AI135" i="5"/>
  <c r="AN135" i="5"/>
  <c r="AO135" i="5"/>
  <c r="AP135" i="5"/>
  <c r="AQ135" i="5"/>
  <c r="AS135" i="5"/>
  <c r="AT135" i="5"/>
  <c r="AU135" i="5"/>
  <c r="AW135" i="5"/>
  <c r="AX135" i="5"/>
  <c r="AY135" i="5"/>
  <c r="AZ135" i="5"/>
  <c r="BA135" i="5"/>
  <c r="BC135" i="5"/>
  <c r="BD135" i="5"/>
  <c r="BE135" i="5"/>
  <c r="BF135" i="5"/>
  <c r="BI135" i="5"/>
  <c r="BJ135" i="5"/>
  <c r="BV135" i="5"/>
  <c r="BY135" i="5"/>
  <c r="AH136" i="5"/>
  <c r="AI136" i="5"/>
  <c r="AN136" i="5"/>
  <c r="AO136" i="5"/>
  <c r="AP136" i="5"/>
  <c r="AQ136" i="5"/>
  <c r="AS136" i="5"/>
  <c r="AT136" i="5"/>
  <c r="AU136" i="5"/>
  <c r="AW136" i="5"/>
  <c r="AX136" i="5"/>
  <c r="AY136" i="5"/>
  <c r="AZ136" i="5"/>
  <c r="BA136" i="5"/>
  <c r="BC136" i="5"/>
  <c r="BD136" i="5"/>
  <c r="BE136" i="5"/>
  <c r="BF136" i="5"/>
  <c r="BJ136" i="5"/>
  <c r="BV136" i="5"/>
  <c r="BY136" i="5"/>
  <c r="AH137" i="5"/>
  <c r="AN137" i="5"/>
  <c r="AO137" i="5"/>
  <c r="AP137" i="5"/>
  <c r="AS137" i="5"/>
  <c r="AT137" i="5"/>
  <c r="AU137" i="5"/>
  <c r="AW137" i="5"/>
  <c r="AX137" i="5"/>
  <c r="AY137" i="5"/>
  <c r="AZ137" i="5"/>
  <c r="BA137" i="5"/>
  <c r="BC137" i="5"/>
  <c r="BD137" i="5"/>
  <c r="BE137" i="5"/>
  <c r="BF137" i="5"/>
  <c r="BH137" i="5"/>
  <c r="BI137" i="5"/>
  <c r="BJ137" i="5"/>
  <c r="BV137" i="5"/>
  <c r="BY137" i="5"/>
  <c r="AH138" i="5"/>
  <c r="AI138" i="5"/>
  <c r="AN138" i="5"/>
  <c r="AO138" i="5"/>
  <c r="AP138" i="5"/>
  <c r="AQ138" i="5"/>
  <c r="AS138" i="5"/>
  <c r="AT138" i="5"/>
  <c r="AU138" i="5"/>
  <c r="AW138" i="5"/>
  <c r="AX138" i="5"/>
  <c r="AY138" i="5"/>
  <c r="AZ138" i="5"/>
  <c r="BA138" i="5"/>
  <c r="BC138" i="5"/>
  <c r="BD138" i="5"/>
  <c r="BE138" i="5"/>
  <c r="BF138" i="5"/>
  <c r="BH138" i="5"/>
  <c r="BI138" i="5"/>
  <c r="BJ138" i="5"/>
  <c r="BV138" i="5"/>
  <c r="BY138" i="5"/>
  <c r="AH139" i="5"/>
  <c r="AI139" i="5"/>
  <c r="AN139" i="5"/>
  <c r="AO139" i="5"/>
  <c r="AP139" i="5"/>
  <c r="AQ139" i="5"/>
  <c r="AS139" i="5"/>
  <c r="AT139" i="5"/>
  <c r="AU139" i="5"/>
  <c r="AW139" i="5"/>
  <c r="AX139" i="5"/>
  <c r="AY139" i="5"/>
  <c r="AZ139" i="5"/>
  <c r="BA139" i="5"/>
  <c r="BC139" i="5"/>
  <c r="BD139" i="5"/>
  <c r="BE139" i="5"/>
  <c r="BF139" i="5"/>
  <c r="BH139" i="5"/>
  <c r="BI139" i="5"/>
  <c r="BJ139" i="5"/>
  <c r="BV139" i="5"/>
  <c r="BY139" i="5"/>
  <c r="AH140" i="5"/>
  <c r="AI140" i="5"/>
  <c r="AN140" i="5"/>
  <c r="AO140" i="5"/>
  <c r="AP140" i="5"/>
  <c r="AQ140" i="5"/>
  <c r="AS140" i="5"/>
  <c r="AT140" i="5"/>
  <c r="AU140" i="5"/>
  <c r="AW140" i="5"/>
  <c r="AX140" i="5"/>
  <c r="AY140" i="5"/>
  <c r="AZ140" i="5"/>
  <c r="BA140" i="5"/>
  <c r="BC140" i="5"/>
  <c r="BD140" i="5"/>
  <c r="BE140" i="5"/>
  <c r="BF140" i="5"/>
  <c r="BH140" i="5"/>
  <c r="BI140" i="5"/>
  <c r="BJ140" i="5"/>
  <c r="BV140" i="5"/>
  <c r="BY140" i="5"/>
  <c r="AH141" i="5"/>
  <c r="AN141" i="5"/>
  <c r="AO141" i="5"/>
  <c r="AP141" i="5"/>
  <c r="AQ141" i="5"/>
  <c r="AS141" i="5"/>
  <c r="AT141" i="5"/>
  <c r="AU141" i="5"/>
  <c r="AW141" i="5"/>
  <c r="AX141" i="5"/>
  <c r="AY141" i="5"/>
  <c r="AZ141" i="5"/>
  <c r="BA141" i="5"/>
  <c r="BC141" i="5"/>
  <c r="BD141" i="5"/>
  <c r="BE141" i="5"/>
  <c r="BF141" i="5"/>
  <c r="BI141" i="5"/>
  <c r="BJ141" i="5"/>
  <c r="BV141" i="5"/>
  <c r="BY141" i="5"/>
  <c r="AH142" i="5"/>
  <c r="AN142" i="5"/>
  <c r="AO142" i="5"/>
  <c r="AP142" i="5"/>
  <c r="AQ142" i="5"/>
  <c r="AS142" i="5"/>
  <c r="AT142" i="5"/>
  <c r="AU142" i="5"/>
  <c r="AW142" i="5"/>
  <c r="AX142" i="5"/>
  <c r="AY142" i="5"/>
  <c r="AZ142" i="5"/>
  <c r="BA142" i="5"/>
  <c r="BC142" i="5"/>
  <c r="BD142" i="5"/>
  <c r="BE142" i="5"/>
  <c r="BF142" i="5"/>
  <c r="BI142" i="5"/>
  <c r="BJ142" i="5"/>
  <c r="BV142" i="5"/>
  <c r="BY142" i="5"/>
  <c r="AH143" i="5"/>
  <c r="AI143" i="5"/>
  <c r="AN143" i="5"/>
  <c r="AO143" i="5"/>
  <c r="AP143" i="5"/>
  <c r="AQ143" i="5"/>
  <c r="AS143" i="5"/>
  <c r="AT143" i="5"/>
  <c r="AU143" i="5"/>
  <c r="AW143" i="5"/>
  <c r="AX143" i="5"/>
  <c r="AY143" i="5"/>
  <c r="AZ143" i="5"/>
  <c r="BA143" i="5"/>
  <c r="BC143" i="5"/>
  <c r="BD143" i="5"/>
  <c r="BE143" i="5"/>
  <c r="BF143" i="5"/>
  <c r="BI143" i="5"/>
  <c r="BJ143" i="5"/>
  <c r="BV143" i="5"/>
  <c r="BY143" i="5"/>
  <c r="AH144" i="5"/>
  <c r="AI144" i="5"/>
  <c r="AL144" i="5"/>
  <c r="AN144" i="5"/>
  <c r="AO144" i="5"/>
  <c r="AP144" i="5"/>
  <c r="AQ144" i="5"/>
  <c r="AS144" i="5"/>
  <c r="AT144" i="5"/>
  <c r="AU144" i="5"/>
  <c r="AW144" i="5"/>
  <c r="AX144" i="5"/>
  <c r="AY144" i="5"/>
  <c r="AZ144" i="5"/>
  <c r="BA144" i="5"/>
  <c r="BC144" i="5"/>
  <c r="BD144" i="5"/>
  <c r="BE144" i="5"/>
  <c r="BF144" i="5"/>
  <c r="BI144" i="5"/>
  <c r="BJ144" i="5"/>
  <c r="BV144" i="5"/>
  <c r="BY144" i="5"/>
  <c r="AH145" i="5"/>
  <c r="AI145" i="5"/>
  <c r="AL145" i="5"/>
  <c r="AN145" i="5"/>
  <c r="AO145" i="5"/>
  <c r="AP145" i="5"/>
  <c r="AQ145" i="5"/>
  <c r="AS145" i="5"/>
  <c r="AT145" i="5"/>
  <c r="AU145" i="5"/>
  <c r="AW145" i="5"/>
  <c r="AX145" i="5"/>
  <c r="AY145" i="5"/>
  <c r="AZ145" i="5"/>
  <c r="BA145" i="5"/>
  <c r="BC145" i="5"/>
  <c r="BD145" i="5"/>
  <c r="BE145" i="5"/>
  <c r="BF145" i="5"/>
  <c r="BI145" i="5"/>
  <c r="BJ145" i="5"/>
  <c r="BV145" i="5"/>
  <c r="BY145" i="5"/>
  <c r="AH146" i="5"/>
  <c r="AI146" i="5"/>
  <c r="AN146" i="5"/>
  <c r="AO146" i="5"/>
  <c r="AP146" i="5"/>
  <c r="AS146" i="5"/>
  <c r="AT146" i="5"/>
  <c r="AU146" i="5"/>
  <c r="AW146" i="5"/>
  <c r="AX146" i="5"/>
  <c r="AY146" i="5"/>
  <c r="AZ146" i="5"/>
  <c r="BA146" i="5"/>
  <c r="BC146" i="5"/>
  <c r="BD146" i="5"/>
  <c r="BE146" i="5"/>
  <c r="BF146" i="5"/>
  <c r="BH146" i="5"/>
  <c r="BI146" i="5"/>
  <c r="BJ146" i="5"/>
  <c r="BV146" i="5"/>
  <c r="BY146" i="5"/>
  <c r="AH147" i="5"/>
  <c r="AN147" i="5"/>
  <c r="AO147" i="5"/>
  <c r="AP147" i="5"/>
  <c r="AQ147" i="5"/>
  <c r="AS147" i="5"/>
  <c r="AT147" i="5"/>
  <c r="AU147" i="5"/>
  <c r="AW147" i="5"/>
  <c r="AX147" i="5"/>
  <c r="AY147" i="5"/>
  <c r="AZ147" i="5"/>
  <c r="BA147" i="5"/>
  <c r="BC147" i="5"/>
  <c r="BD147" i="5"/>
  <c r="BE147" i="5"/>
  <c r="BF147" i="5"/>
  <c r="BH147" i="5"/>
  <c r="BJ147" i="5"/>
  <c r="BV147" i="5"/>
  <c r="BY147" i="5"/>
  <c r="AH148" i="5"/>
  <c r="AN148" i="5"/>
  <c r="AO148" i="5"/>
  <c r="AP148" i="5"/>
  <c r="AQ148" i="5"/>
  <c r="AS148" i="5"/>
  <c r="AT148" i="5"/>
  <c r="AU148" i="5"/>
  <c r="AW148" i="5"/>
  <c r="AX148" i="5"/>
  <c r="AY148" i="5"/>
  <c r="AZ148" i="5"/>
  <c r="BA148" i="5"/>
  <c r="BC148" i="5"/>
  <c r="BD148" i="5"/>
  <c r="BE148" i="5"/>
  <c r="BF148" i="5"/>
  <c r="BH148" i="5"/>
  <c r="BI148" i="5"/>
  <c r="BJ148" i="5"/>
  <c r="BV148" i="5"/>
  <c r="BY148" i="5"/>
  <c r="AH149" i="5"/>
  <c r="AN149" i="5"/>
  <c r="AO149" i="5"/>
  <c r="AP149" i="5"/>
  <c r="AQ149" i="5"/>
  <c r="AS149" i="5"/>
  <c r="AT149" i="5"/>
  <c r="AU149" i="5"/>
  <c r="AW149" i="5"/>
  <c r="AX149" i="5"/>
  <c r="AY149" i="5"/>
  <c r="AZ149" i="5"/>
  <c r="BA149" i="5"/>
  <c r="BB149" i="5"/>
  <c r="BC149" i="5"/>
  <c r="BD149" i="5"/>
  <c r="BE149" i="5"/>
  <c r="BF149" i="5"/>
  <c r="BJ149" i="5"/>
  <c r="BV149" i="5"/>
  <c r="BY149" i="5"/>
  <c r="AH150" i="5"/>
  <c r="AL150" i="5"/>
  <c r="AN150" i="5"/>
  <c r="AO150" i="5"/>
  <c r="AP150" i="5"/>
  <c r="AQ150" i="5"/>
  <c r="AS150" i="5"/>
  <c r="AT150" i="5"/>
  <c r="AU150" i="5"/>
  <c r="AW150" i="5"/>
  <c r="AX150" i="5"/>
  <c r="AY150" i="5"/>
  <c r="AZ150" i="5"/>
  <c r="BA150" i="5"/>
  <c r="BC150" i="5"/>
  <c r="BD150" i="5"/>
  <c r="BE150" i="5"/>
  <c r="BF150" i="5"/>
  <c r="BI150" i="5"/>
  <c r="BJ150" i="5"/>
  <c r="BV150" i="5"/>
  <c r="BY150" i="5"/>
  <c r="AH151" i="5"/>
  <c r="AI151" i="5"/>
  <c r="AL151" i="5"/>
  <c r="AN151" i="5"/>
  <c r="AO151" i="5"/>
  <c r="AP151" i="5"/>
  <c r="AQ151" i="5"/>
  <c r="AS151" i="5"/>
  <c r="AT151" i="5"/>
  <c r="AU151" i="5"/>
  <c r="AW151" i="5"/>
  <c r="AX151" i="5"/>
  <c r="AY151" i="5"/>
  <c r="AZ151" i="5"/>
  <c r="BA151" i="5"/>
  <c r="BC151" i="5"/>
  <c r="BD151" i="5"/>
  <c r="BE151" i="5"/>
  <c r="BF151" i="5"/>
  <c r="BJ151" i="5"/>
  <c r="BV151" i="5"/>
  <c r="BY151" i="5"/>
  <c r="AH152" i="5"/>
  <c r="AI152" i="5"/>
  <c r="AL152" i="5"/>
  <c r="AN152" i="5"/>
  <c r="AO152" i="5"/>
  <c r="AP152" i="5"/>
  <c r="AQ152" i="5"/>
  <c r="AS152" i="5"/>
  <c r="AT152" i="5"/>
  <c r="AU152" i="5"/>
  <c r="AW152" i="5"/>
  <c r="AX152" i="5"/>
  <c r="AY152" i="5"/>
  <c r="AZ152" i="5"/>
  <c r="BA152" i="5"/>
  <c r="BC152" i="5"/>
  <c r="BD152" i="5"/>
  <c r="BE152" i="5"/>
  <c r="BF152" i="5"/>
  <c r="BI152" i="5"/>
  <c r="BJ152" i="5"/>
  <c r="BV152" i="5"/>
  <c r="BY152" i="5"/>
  <c r="AH153" i="5"/>
  <c r="AI153" i="5"/>
  <c r="AL153" i="5"/>
  <c r="AN153" i="5"/>
  <c r="AO153" i="5"/>
  <c r="AP153" i="5"/>
  <c r="AQ153" i="5"/>
  <c r="AS153" i="5"/>
  <c r="AT153" i="5"/>
  <c r="AU153" i="5"/>
  <c r="AW153" i="5"/>
  <c r="AX153" i="5"/>
  <c r="AY153" i="5"/>
  <c r="AZ153" i="5"/>
  <c r="BA153" i="5"/>
  <c r="BB153" i="5"/>
  <c r="BC153" i="5"/>
  <c r="BD153" i="5"/>
  <c r="BE153" i="5"/>
  <c r="BF153" i="5"/>
  <c r="BI153" i="5"/>
  <c r="BJ153" i="5"/>
  <c r="BV153" i="5"/>
  <c r="BY153" i="5"/>
  <c r="AH154" i="5"/>
  <c r="AI154" i="5"/>
  <c r="AL154" i="5"/>
  <c r="AN154" i="5"/>
  <c r="AO154" i="5"/>
  <c r="AP154" i="5"/>
  <c r="AQ154" i="5"/>
  <c r="AS154" i="5"/>
  <c r="AT154" i="5"/>
  <c r="AU154" i="5"/>
  <c r="AW154" i="5"/>
  <c r="AX154" i="5"/>
  <c r="AY154" i="5"/>
  <c r="AZ154" i="5"/>
  <c r="BA154" i="5"/>
  <c r="BC154" i="5"/>
  <c r="BD154" i="5"/>
  <c r="BE154" i="5"/>
  <c r="BF154" i="5"/>
  <c r="BJ154" i="5"/>
  <c r="BV154" i="5"/>
  <c r="BY154" i="5"/>
  <c r="AH155" i="5"/>
  <c r="AI155" i="5"/>
  <c r="AN155" i="5"/>
  <c r="AO155" i="5"/>
  <c r="AP155" i="5"/>
  <c r="AQ155" i="5"/>
  <c r="AS155" i="5"/>
  <c r="AT155" i="5"/>
  <c r="AU155" i="5"/>
  <c r="AW155" i="5"/>
  <c r="AX155" i="5"/>
  <c r="AY155" i="5"/>
  <c r="AZ155" i="5"/>
  <c r="BA155" i="5"/>
  <c r="BC155" i="5"/>
  <c r="BD155" i="5"/>
  <c r="BE155" i="5"/>
  <c r="BF155" i="5"/>
  <c r="BJ155" i="5"/>
  <c r="BV155" i="5"/>
  <c r="BY155" i="5"/>
  <c r="AH156" i="5"/>
  <c r="AI156" i="5"/>
  <c r="AN156" i="5"/>
  <c r="AO156" i="5"/>
  <c r="AP156" i="5"/>
  <c r="AQ156" i="5"/>
  <c r="AS156" i="5"/>
  <c r="AT156" i="5"/>
  <c r="AU156" i="5"/>
  <c r="AW156" i="5"/>
  <c r="AX156" i="5"/>
  <c r="AY156" i="5"/>
  <c r="AZ156" i="5"/>
  <c r="BA156" i="5"/>
  <c r="BC156" i="5"/>
  <c r="BD156" i="5"/>
  <c r="BE156" i="5"/>
  <c r="BF156" i="5"/>
  <c r="BJ156" i="5"/>
  <c r="BV156" i="5"/>
  <c r="BY156" i="5"/>
  <c r="AH157" i="5"/>
  <c r="AI157" i="5"/>
  <c r="AN157" i="5"/>
  <c r="AO157" i="5"/>
  <c r="AP157" i="5"/>
  <c r="AQ157" i="5"/>
  <c r="AS157" i="5"/>
  <c r="AT157" i="5"/>
  <c r="AU157" i="5"/>
  <c r="AW157" i="5"/>
  <c r="AX157" i="5"/>
  <c r="AY157" i="5"/>
  <c r="AZ157" i="5"/>
  <c r="BA157" i="5"/>
  <c r="BC157" i="5"/>
  <c r="BD157" i="5"/>
  <c r="BE157" i="5"/>
  <c r="BF157" i="5"/>
  <c r="BJ157" i="5"/>
  <c r="BV157" i="5"/>
  <c r="BY157" i="5"/>
  <c r="AH158" i="5"/>
  <c r="AI158" i="5"/>
  <c r="AN158" i="5"/>
  <c r="AO158" i="5"/>
  <c r="AP158" i="5"/>
  <c r="AQ158" i="5"/>
  <c r="AS158" i="5"/>
  <c r="AT158" i="5"/>
  <c r="AU158" i="5"/>
  <c r="AW158" i="5"/>
  <c r="AX158" i="5"/>
  <c r="AY158" i="5"/>
  <c r="AZ158" i="5"/>
  <c r="BA158" i="5"/>
  <c r="BB158" i="5"/>
  <c r="BC158" i="5"/>
  <c r="BD158" i="5"/>
  <c r="BE158" i="5"/>
  <c r="BF158" i="5"/>
  <c r="BJ158" i="5"/>
  <c r="BV158" i="5"/>
  <c r="BY158" i="5"/>
  <c r="AH159" i="5"/>
  <c r="AN159" i="5"/>
  <c r="AO159" i="5"/>
  <c r="AP159" i="5"/>
  <c r="AS159" i="5"/>
  <c r="AT159" i="5"/>
  <c r="AU159" i="5"/>
  <c r="AW159" i="5"/>
  <c r="AX159" i="5"/>
  <c r="AY159" i="5"/>
  <c r="AZ159" i="5"/>
  <c r="BA159" i="5"/>
  <c r="BB159" i="5"/>
  <c r="BC159" i="5"/>
  <c r="BD159" i="5"/>
  <c r="BE159" i="5"/>
  <c r="BF159" i="5"/>
  <c r="BJ159" i="5"/>
  <c r="BV159" i="5"/>
  <c r="BY159" i="5"/>
  <c r="AH160" i="5"/>
  <c r="AI160" i="5"/>
  <c r="AN160" i="5"/>
  <c r="AO160" i="5"/>
  <c r="AP160" i="5"/>
  <c r="AQ160" i="5"/>
  <c r="AS160" i="5"/>
  <c r="AT160" i="5"/>
  <c r="AU160" i="5"/>
  <c r="AW160" i="5"/>
  <c r="AX160" i="5"/>
  <c r="AY160" i="5"/>
  <c r="AZ160" i="5"/>
  <c r="BA160" i="5"/>
  <c r="BC160" i="5"/>
  <c r="BD160" i="5"/>
  <c r="BE160" i="5"/>
  <c r="BF160" i="5"/>
  <c r="BI160" i="5"/>
  <c r="BJ160" i="5"/>
  <c r="BV160" i="5"/>
  <c r="BY160" i="5"/>
  <c r="AH161" i="5"/>
  <c r="AI161" i="5"/>
  <c r="AN161" i="5"/>
  <c r="AO161" i="5"/>
  <c r="AP161" i="5"/>
  <c r="AQ161" i="5"/>
  <c r="AS161" i="5"/>
  <c r="AT161" i="5"/>
  <c r="AU161" i="5"/>
  <c r="AW161" i="5"/>
  <c r="AX161" i="5"/>
  <c r="AY161" i="5"/>
  <c r="AZ161" i="5"/>
  <c r="BA161" i="5"/>
  <c r="BC161" i="5"/>
  <c r="BD161" i="5"/>
  <c r="BE161" i="5"/>
  <c r="BF161" i="5"/>
  <c r="BJ161" i="5"/>
  <c r="BV161" i="5"/>
  <c r="BY161" i="5"/>
  <c r="AH162" i="5"/>
  <c r="AI162" i="5"/>
  <c r="AL162" i="5"/>
  <c r="AM162" i="5"/>
  <c r="AN162" i="5"/>
  <c r="AO162" i="5"/>
  <c r="AP162" i="5"/>
  <c r="AQ162" i="5"/>
  <c r="AS162" i="5"/>
  <c r="AT162" i="5"/>
  <c r="AU162" i="5"/>
  <c r="AW162" i="5"/>
  <c r="AX162" i="5"/>
  <c r="AY162" i="5"/>
  <c r="AZ162" i="5"/>
  <c r="BA162" i="5"/>
  <c r="BC162" i="5"/>
  <c r="BD162" i="5"/>
  <c r="BE162" i="5"/>
  <c r="BF162" i="5"/>
  <c r="BH162" i="5"/>
  <c r="BI162" i="5"/>
  <c r="BJ162" i="5"/>
  <c r="BV162" i="5"/>
  <c r="BY162" i="5"/>
  <c r="AH163" i="5"/>
  <c r="AM163" i="5"/>
  <c r="AN163" i="5"/>
  <c r="AO163" i="5"/>
  <c r="AP163" i="5"/>
  <c r="AQ163" i="5"/>
  <c r="AS163" i="5"/>
  <c r="AT163" i="5"/>
  <c r="AU163" i="5"/>
  <c r="AW163" i="5"/>
  <c r="AX163" i="5"/>
  <c r="AY163" i="5"/>
  <c r="AZ163" i="5"/>
  <c r="BA163" i="5"/>
  <c r="BB163" i="5"/>
  <c r="BC163" i="5"/>
  <c r="BD163" i="5"/>
  <c r="BE163" i="5"/>
  <c r="BF163" i="5"/>
  <c r="BG163" i="5"/>
  <c r="BH163" i="5"/>
  <c r="BJ163" i="5"/>
  <c r="BV163" i="5"/>
  <c r="BY163" i="5"/>
  <c r="AH164" i="5"/>
  <c r="AI164" i="5"/>
  <c r="AM164" i="5"/>
  <c r="AN164" i="5"/>
  <c r="AO164" i="5"/>
  <c r="AP164" i="5"/>
  <c r="AQ164" i="5"/>
  <c r="AS164" i="5"/>
  <c r="AT164" i="5"/>
  <c r="AU164" i="5"/>
  <c r="AW164" i="5"/>
  <c r="AX164" i="5"/>
  <c r="AY164" i="5"/>
  <c r="AZ164" i="5"/>
  <c r="BA164" i="5"/>
  <c r="BB164" i="5"/>
  <c r="BD164" i="5"/>
  <c r="BE164" i="5"/>
  <c r="BH164" i="5"/>
  <c r="BJ164" i="5"/>
  <c r="BV164" i="5"/>
  <c r="BY164" i="5"/>
  <c r="AH165" i="5"/>
  <c r="AI165" i="5"/>
  <c r="AM165" i="5"/>
  <c r="AN165" i="5"/>
  <c r="AO165" i="5"/>
  <c r="AP165" i="5"/>
  <c r="AQ165" i="5"/>
  <c r="AS165" i="5"/>
  <c r="AT165" i="5"/>
  <c r="AU165" i="5"/>
  <c r="AW165" i="5"/>
  <c r="AX165" i="5"/>
  <c r="AY165" i="5"/>
  <c r="AZ165" i="5"/>
  <c r="BA165" i="5"/>
  <c r="BB165" i="5"/>
  <c r="BC165" i="5"/>
  <c r="BD165" i="5"/>
  <c r="BE165" i="5"/>
  <c r="BF165" i="5"/>
  <c r="BH165" i="5"/>
  <c r="BJ165" i="5"/>
  <c r="BV165" i="5"/>
  <c r="BY165" i="5"/>
  <c r="AH166" i="5"/>
  <c r="AI166" i="5"/>
  <c r="AM166" i="5"/>
  <c r="AN166" i="5"/>
  <c r="AO166" i="5"/>
  <c r="AP166" i="5"/>
  <c r="AQ166" i="5"/>
  <c r="AS166" i="5"/>
  <c r="AT166" i="5"/>
  <c r="AU166" i="5"/>
  <c r="AW166" i="5"/>
  <c r="AX166" i="5"/>
  <c r="AY166" i="5"/>
  <c r="AZ166" i="5"/>
  <c r="BA166" i="5"/>
  <c r="BB166" i="5"/>
  <c r="BD166" i="5"/>
  <c r="BE166" i="5"/>
  <c r="BF166" i="5"/>
  <c r="BH166" i="5"/>
  <c r="BJ166" i="5"/>
  <c r="BV166" i="5"/>
  <c r="BY166" i="5"/>
  <c r="AH167" i="5"/>
  <c r="AI167" i="5"/>
  <c r="AL167" i="5"/>
  <c r="AM167" i="5"/>
  <c r="AN167" i="5"/>
  <c r="AO167" i="5"/>
  <c r="AP167" i="5"/>
  <c r="AQ167" i="5"/>
  <c r="AS167" i="5"/>
  <c r="AT167" i="5"/>
  <c r="AU167" i="5"/>
  <c r="AW167" i="5"/>
  <c r="AX167" i="5"/>
  <c r="AY167" i="5"/>
  <c r="AZ167" i="5"/>
  <c r="BA167" i="5"/>
  <c r="BB167" i="5"/>
  <c r="BD167" i="5"/>
  <c r="BE167" i="5"/>
  <c r="BF167" i="5"/>
  <c r="BH167" i="5"/>
  <c r="BJ167" i="5"/>
  <c r="BV167" i="5"/>
  <c r="BY167" i="5"/>
  <c r="AH168" i="5"/>
  <c r="AI168" i="5"/>
  <c r="AM168" i="5"/>
  <c r="AN168" i="5"/>
  <c r="AO168" i="5"/>
  <c r="AP168" i="5"/>
  <c r="AQ168" i="5"/>
  <c r="AS168" i="5"/>
  <c r="AT168" i="5"/>
  <c r="AU168" i="5"/>
  <c r="AW168" i="5"/>
  <c r="AX168" i="5"/>
  <c r="AY168" i="5"/>
  <c r="AZ168" i="5"/>
  <c r="BA168" i="5"/>
  <c r="BB168" i="5"/>
  <c r="BD168" i="5"/>
  <c r="BE168" i="5"/>
  <c r="BF168" i="5"/>
  <c r="BH168" i="5"/>
  <c r="BI168" i="5"/>
  <c r="BJ168" i="5"/>
  <c r="BV168" i="5"/>
  <c r="BY168" i="5"/>
  <c r="AH169" i="5"/>
  <c r="AI169" i="5"/>
  <c r="AM169" i="5"/>
  <c r="AN169" i="5"/>
  <c r="AO169" i="5"/>
  <c r="AP169" i="5"/>
  <c r="AQ169" i="5"/>
  <c r="AS169" i="5"/>
  <c r="AT169" i="5"/>
  <c r="AU169" i="5"/>
  <c r="AW169" i="5"/>
  <c r="AX169" i="5"/>
  <c r="AY169" i="5"/>
  <c r="AZ169" i="5"/>
  <c r="BA169" i="5"/>
  <c r="BB169" i="5"/>
  <c r="BD169" i="5"/>
  <c r="BE169" i="5"/>
  <c r="BF169" i="5"/>
  <c r="BH169" i="5"/>
  <c r="BJ169" i="5"/>
  <c r="BV169" i="5"/>
  <c r="BY169" i="5"/>
  <c r="AH170" i="5"/>
  <c r="AI170" i="5"/>
  <c r="AM170" i="5"/>
  <c r="AN170" i="5"/>
  <c r="AO170" i="5"/>
  <c r="AP170" i="5"/>
  <c r="AQ170" i="5"/>
  <c r="AS170" i="5"/>
  <c r="AT170" i="5"/>
  <c r="AU170" i="5"/>
  <c r="AW170" i="5"/>
  <c r="AX170" i="5"/>
  <c r="AY170" i="5"/>
  <c r="AZ170" i="5"/>
  <c r="BA170" i="5"/>
  <c r="BB170" i="5"/>
  <c r="BD170" i="5"/>
  <c r="BE170" i="5"/>
  <c r="BF170" i="5"/>
  <c r="BH170" i="5"/>
  <c r="BJ170" i="5"/>
  <c r="BV170" i="5"/>
  <c r="BY170" i="5"/>
  <c r="AH171" i="5"/>
  <c r="AI171" i="5"/>
  <c r="AL171" i="5"/>
  <c r="AM171" i="5"/>
  <c r="AN171" i="5"/>
  <c r="AO171" i="5"/>
  <c r="AP171" i="5"/>
  <c r="AS171" i="5"/>
  <c r="AT171" i="5"/>
  <c r="AU171" i="5"/>
  <c r="AW171" i="5"/>
  <c r="AX171" i="5"/>
  <c r="AY171" i="5"/>
  <c r="AZ171" i="5"/>
  <c r="BA171" i="5"/>
  <c r="BB171" i="5"/>
  <c r="BD171" i="5"/>
  <c r="BE171" i="5"/>
  <c r="BF171" i="5"/>
  <c r="BH171" i="5"/>
  <c r="BI171" i="5"/>
  <c r="BJ171" i="5"/>
  <c r="BV171" i="5"/>
  <c r="BY171" i="5"/>
  <c r="AH172" i="5"/>
  <c r="AI172" i="5"/>
  <c r="AL172" i="5"/>
  <c r="AM172" i="5"/>
  <c r="AN172" i="5"/>
  <c r="AO172" i="5"/>
  <c r="AP172" i="5"/>
  <c r="AS172" i="5"/>
  <c r="AT172" i="5"/>
  <c r="AU172" i="5"/>
  <c r="AW172" i="5"/>
  <c r="AX172" i="5"/>
  <c r="AY172" i="5"/>
  <c r="AZ172" i="5"/>
  <c r="BA172" i="5"/>
  <c r="BB172" i="5"/>
  <c r="BD172" i="5"/>
  <c r="BE172" i="5"/>
  <c r="BF172" i="5"/>
  <c r="BH172" i="5"/>
  <c r="BJ172" i="5"/>
  <c r="BV172" i="5"/>
  <c r="BY172" i="5"/>
  <c r="AH173" i="5"/>
  <c r="AI173" i="5"/>
  <c r="AL173" i="5"/>
  <c r="AM173" i="5"/>
  <c r="AN173" i="5"/>
  <c r="AO173" i="5"/>
  <c r="AP173" i="5"/>
  <c r="AQ173" i="5"/>
  <c r="AS173" i="5"/>
  <c r="AT173" i="5"/>
  <c r="AU173" i="5"/>
  <c r="AW173" i="5"/>
  <c r="AX173" i="5"/>
  <c r="AY173" i="5"/>
  <c r="AZ173" i="5"/>
  <c r="BA173" i="5"/>
  <c r="BB173" i="5"/>
  <c r="BD173" i="5"/>
  <c r="BE173" i="5"/>
  <c r="BG173" i="5"/>
  <c r="BH173" i="5"/>
  <c r="BJ173" i="5"/>
  <c r="BV173" i="5"/>
  <c r="BY173" i="5"/>
  <c r="AH174" i="5"/>
  <c r="AI174" i="5"/>
  <c r="AM174" i="5"/>
  <c r="AN174" i="5"/>
  <c r="AO174" i="5"/>
  <c r="AP174" i="5"/>
  <c r="AS174" i="5"/>
  <c r="AT174" i="5"/>
  <c r="AU174" i="5"/>
  <c r="AW174" i="5"/>
  <c r="AX174" i="5"/>
  <c r="AY174" i="5"/>
  <c r="AZ174" i="5"/>
  <c r="BA174" i="5"/>
  <c r="BB174" i="5"/>
  <c r="BD174" i="5"/>
  <c r="BE174" i="5"/>
  <c r="BF174" i="5"/>
  <c r="BI174" i="5"/>
  <c r="BJ174" i="5"/>
  <c r="BV174" i="5"/>
  <c r="BY174" i="5"/>
  <c r="AH175" i="5"/>
  <c r="AI175" i="5"/>
  <c r="AM175" i="5"/>
  <c r="AN175" i="5"/>
  <c r="AO175" i="5"/>
  <c r="AP175" i="5"/>
  <c r="AS175" i="5"/>
  <c r="AT175" i="5"/>
  <c r="AU175" i="5"/>
  <c r="AW175" i="5"/>
  <c r="AX175" i="5"/>
  <c r="AY175" i="5"/>
  <c r="AZ175" i="5"/>
  <c r="BA175" i="5"/>
  <c r="BB175" i="5"/>
  <c r="BD175" i="5"/>
  <c r="BE175" i="5"/>
  <c r="BF175" i="5"/>
  <c r="BI175" i="5"/>
  <c r="BJ175" i="5"/>
  <c r="BV175" i="5"/>
  <c r="BY175" i="5"/>
  <c r="AH176" i="5"/>
  <c r="AI176" i="5"/>
  <c r="AM176" i="5"/>
  <c r="AN176" i="5"/>
  <c r="AO176" i="5"/>
  <c r="AP176" i="5"/>
  <c r="AQ176" i="5"/>
  <c r="AS176" i="5"/>
  <c r="AT176" i="5"/>
  <c r="AU176" i="5"/>
  <c r="AW176" i="5"/>
  <c r="AX176" i="5"/>
  <c r="AY176" i="5"/>
  <c r="AZ176" i="5"/>
  <c r="BA176" i="5"/>
  <c r="BB176" i="5"/>
  <c r="BD176" i="5"/>
  <c r="BE176" i="5"/>
  <c r="BF176" i="5"/>
  <c r="BI176" i="5"/>
  <c r="BJ176" i="5"/>
  <c r="BV176" i="5"/>
  <c r="BY176" i="5"/>
  <c r="AH177" i="5"/>
  <c r="AI177" i="5"/>
  <c r="AM177" i="5"/>
  <c r="AN177" i="5"/>
  <c r="AO177" i="5"/>
  <c r="AP177" i="5"/>
  <c r="AQ177" i="5"/>
  <c r="AS177" i="5"/>
  <c r="AT177" i="5"/>
  <c r="AU177" i="5"/>
  <c r="AW177" i="5"/>
  <c r="AX177" i="5"/>
  <c r="AY177" i="5"/>
  <c r="AZ177" i="5"/>
  <c r="BA177" i="5"/>
  <c r="BB177" i="5"/>
  <c r="BD177" i="5"/>
  <c r="BE177" i="5"/>
  <c r="BF177" i="5"/>
  <c r="BH177" i="5"/>
  <c r="BI177" i="5"/>
  <c r="BJ177" i="5"/>
  <c r="BV177" i="5"/>
  <c r="BY177" i="5"/>
  <c r="AH178" i="5"/>
  <c r="AI178" i="5"/>
  <c r="AL178" i="5"/>
  <c r="AM178" i="5"/>
  <c r="AN178" i="5"/>
  <c r="AO178" i="5"/>
  <c r="AP178" i="5"/>
  <c r="AQ178" i="5"/>
  <c r="AS178" i="5"/>
  <c r="AT178" i="5"/>
  <c r="AU178" i="5"/>
  <c r="AW178" i="5"/>
  <c r="AX178" i="5"/>
  <c r="AY178" i="5"/>
  <c r="AZ178" i="5"/>
  <c r="BA178" i="5"/>
  <c r="BB178" i="5"/>
  <c r="BD178" i="5"/>
  <c r="BE178" i="5"/>
  <c r="BF178" i="5"/>
  <c r="BG178" i="5"/>
  <c r="BH178" i="5"/>
  <c r="BI178" i="5"/>
  <c r="BJ178" i="5"/>
  <c r="BV178" i="5"/>
  <c r="BY178" i="5"/>
  <c r="AH179" i="5"/>
  <c r="AI179" i="5"/>
  <c r="AL179" i="5"/>
  <c r="AM179" i="5"/>
  <c r="AN179" i="5"/>
  <c r="AO179" i="5"/>
  <c r="AP179" i="5"/>
  <c r="AQ179" i="5"/>
  <c r="AS179" i="5"/>
  <c r="AT179" i="5"/>
  <c r="AU179" i="5"/>
  <c r="AW179" i="5"/>
  <c r="AX179" i="5"/>
  <c r="AY179" i="5"/>
  <c r="AZ179" i="5"/>
  <c r="BA179" i="5"/>
  <c r="BB179" i="5"/>
  <c r="BD179" i="5"/>
  <c r="BE179" i="5"/>
  <c r="BF179" i="5"/>
  <c r="BH179" i="5"/>
  <c r="BI179" i="5"/>
  <c r="BJ179" i="5"/>
  <c r="BV179" i="5"/>
  <c r="BY179" i="5"/>
  <c r="AH180" i="5"/>
  <c r="AL180" i="5"/>
  <c r="AM180" i="5"/>
  <c r="AN180" i="5"/>
  <c r="AO180" i="5"/>
  <c r="AP180" i="5"/>
  <c r="AQ180" i="5"/>
  <c r="AS180" i="5"/>
  <c r="AT180" i="5"/>
  <c r="AU180" i="5"/>
  <c r="AW180" i="5"/>
  <c r="AX180" i="5"/>
  <c r="AY180" i="5"/>
  <c r="AZ180" i="5"/>
  <c r="BA180" i="5"/>
  <c r="BB180" i="5"/>
  <c r="BC180" i="5"/>
  <c r="BD180" i="5"/>
  <c r="BE180" i="5"/>
  <c r="BF180" i="5"/>
  <c r="BH180" i="5"/>
  <c r="BI180" i="5"/>
  <c r="BJ180" i="5"/>
  <c r="BV180" i="5"/>
  <c r="BY180" i="5"/>
  <c r="AH181" i="5"/>
  <c r="AL181" i="5"/>
  <c r="AM181" i="5"/>
  <c r="AN181" i="5"/>
  <c r="AO181" i="5"/>
  <c r="AP181" i="5"/>
  <c r="AQ181" i="5"/>
  <c r="AS181" i="5"/>
  <c r="AT181" i="5"/>
  <c r="AU181" i="5"/>
  <c r="AW181" i="5"/>
  <c r="AX181" i="5"/>
  <c r="AY181" i="5"/>
  <c r="AZ181" i="5"/>
  <c r="BA181" i="5"/>
  <c r="BB181" i="5"/>
  <c r="BC181" i="5"/>
  <c r="BD181" i="5"/>
  <c r="BE181" i="5"/>
  <c r="BF181" i="5"/>
  <c r="BH181" i="5"/>
  <c r="BJ181" i="5"/>
  <c r="BV181" i="5"/>
  <c r="BY181" i="5"/>
  <c r="AH182" i="5"/>
  <c r="AL182" i="5"/>
  <c r="AM182" i="5"/>
  <c r="AN182" i="5"/>
  <c r="AO182" i="5"/>
  <c r="AP182" i="5"/>
  <c r="AQ182" i="5"/>
  <c r="AS182" i="5"/>
  <c r="AT182" i="5"/>
  <c r="AU182" i="5"/>
  <c r="AW182" i="5"/>
  <c r="AX182" i="5"/>
  <c r="AY182" i="5"/>
  <c r="AZ182" i="5"/>
  <c r="BA182" i="5"/>
  <c r="BB182" i="5"/>
  <c r="BC182" i="5"/>
  <c r="BD182" i="5"/>
  <c r="BE182" i="5"/>
  <c r="BF182" i="5"/>
  <c r="BH182" i="5"/>
  <c r="BI182" i="5"/>
  <c r="BJ182" i="5"/>
  <c r="BV182" i="5"/>
  <c r="BY182" i="5"/>
  <c r="AH183" i="5"/>
  <c r="AI183" i="5"/>
  <c r="AM183" i="5"/>
  <c r="AN183" i="5"/>
  <c r="AO183" i="5"/>
  <c r="AP183" i="5"/>
  <c r="AQ183" i="5"/>
  <c r="AS183" i="5"/>
  <c r="AT183" i="5"/>
  <c r="AU183" i="5"/>
  <c r="AW183" i="5"/>
  <c r="AX183" i="5"/>
  <c r="AY183" i="5"/>
  <c r="AZ183" i="5"/>
  <c r="BA183" i="5"/>
  <c r="BB183" i="5"/>
  <c r="BD183" i="5"/>
  <c r="BE183" i="5"/>
  <c r="BF183" i="5"/>
  <c r="BJ183" i="5"/>
  <c r="BV183" i="5"/>
  <c r="BY183" i="5"/>
  <c r="AH184" i="5"/>
  <c r="AI184" i="5"/>
  <c r="AM184" i="5"/>
  <c r="AN184" i="5"/>
  <c r="AO184" i="5"/>
  <c r="AP184" i="5"/>
  <c r="AQ184" i="5"/>
  <c r="AS184" i="5"/>
  <c r="AT184" i="5"/>
  <c r="AU184" i="5"/>
  <c r="AW184" i="5"/>
  <c r="AX184" i="5"/>
  <c r="AY184" i="5"/>
  <c r="AZ184" i="5"/>
  <c r="BA184" i="5"/>
  <c r="BB184" i="5"/>
  <c r="BD184" i="5"/>
  <c r="BE184" i="5"/>
  <c r="BF184" i="5"/>
  <c r="BJ184" i="5"/>
  <c r="BV184" i="5"/>
  <c r="BY184" i="5"/>
  <c r="AH185" i="5"/>
  <c r="AI185" i="5"/>
  <c r="AM185" i="5"/>
  <c r="AN185" i="5"/>
  <c r="AO185" i="5"/>
  <c r="AP185" i="5"/>
  <c r="AQ185" i="5"/>
  <c r="AS185" i="5"/>
  <c r="AT185" i="5"/>
  <c r="AU185" i="5"/>
  <c r="AW185" i="5"/>
  <c r="AX185" i="5"/>
  <c r="AY185" i="5"/>
  <c r="AZ185" i="5"/>
  <c r="BA185" i="5"/>
  <c r="BB185" i="5"/>
  <c r="BD185" i="5"/>
  <c r="BE185" i="5"/>
  <c r="BF185" i="5"/>
  <c r="BJ185" i="5"/>
  <c r="BV185" i="5"/>
  <c r="BY185" i="5"/>
  <c r="AH186" i="5"/>
  <c r="AI186" i="5"/>
  <c r="AM186" i="5"/>
  <c r="AN186" i="5"/>
  <c r="AO186" i="5"/>
  <c r="AP186" i="5"/>
  <c r="AQ186" i="5"/>
  <c r="AS186" i="5"/>
  <c r="AT186" i="5"/>
  <c r="AU186" i="5"/>
  <c r="AW186" i="5"/>
  <c r="AX186" i="5"/>
  <c r="AY186" i="5"/>
  <c r="AZ186" i="5"/>
  <c r="BA186" i="5"/>
  <c r="BB186" i="5"/>
  <c r="BD186" i="5"/>
  <c r="BE186" i="5"/>
  <c r="BF186" i="5"/>
  <c r="BJ186" i="5"/>
  <c r="BV186" i="5"/>
  <c r="BY186" i="5"/>
  <c r="AH187" i="5"/>
  <c r="AI187" i="5"/>
  <c r="AM187" i="5"/>
  <c r="AN187" i="5"/>
  <c r="AO187" i="5"/>
  <c r="AP187" i="5"/>
  <c r="AQ187" i="5"/>
  <c r="AS187" i="5"/>
  <c r="AT187" i="5"/>
  <c r="AU187" i="5"/>
  <c r="AW187" i="5"/>
  <c r="AX187" i="5"/>
  <c r="AY187" i="5"/>
  <c r="AZ187" i="5"/>
  <c r="BA187" i="5"/>
  <c r="BB187" i="5"/>
  <c r="BD187" i="5"/>
  <c r="BE187" i="5"/>
  <c r="BF187" i="5"/>
  <c r="BJ187" i="5"/>
  <c r="BV187" i="5"/>
  <c r="BY187" i="5"/>
  <c r="AH188" i="5"/>
  <c r="AI188" i="5"/>
  <c r="AM188" i="5"/>
  <c r="AN188" i="5"/>
  <c r="AO188" i="5"/>
  <c r="AP188" i="5"/>
  <c r="AQ188" i="5"/>
  <c r="AS188" i="5"/>
  <c r="AT188" i="5"/>
  <c r="AU188" i="5"/>
  <c r="AW188" i="5"/>
  <c r="AX188" i="5"/>
  <c r="AY188" i="5"/>
  <c r="AZ188" i="5"/>
  <c r="BA188" i="5"/>
  <c r="BB188" i="5"/>
  <c r="BD188" i="5"/>
  <c r="BE188" i="5"/>
  <c r="BF188" i="5"/>
  <c r="BJ188" i="5"/>
  <c r="BV188" i="5"/>
  <c r="BY188" i="5"/>
  <c r="AH189" i="5"/>
  <c r="AI189" i="5"/>
  <c r="AM189" i="5"/>
  <c r="AN189" i="5"/>
  <c r="AO189" i="5"/>
  <c r="AP189" i="5"/>
  <c r="AQ189" i="5"/>
  <c r="AS189" i="5"/>
  <c r="AT189" i="5"/>
  <c r="AU189" i="5"/>
  <c r="AW189" i="5"/>
  <c r="AX189" i="5"/>
  <c r="AY189" i="5"/>
  <c r="AZ189" i="5"/>
  <c r="BA189" i="5"/>
  <c r="BB189" i="5"/>
  <c r="BD189" i="5"/>
  <c r="BE189" i="5"/>
  <c r="BF189" i="5"/>
  <c r="BI189" i="5"/>
  <c r="BJ189" i="5"/>
  <c r="BV189" i="5"/>
  <c r="BY189" i="5"/>
  <c r="AH190" i="5"/>
  <c r="AI190" i="5"/>
  <c r="AL190" i="5"/>
  <c r="AM190" i="5"/>
  <c r="AN190" i="5"/>
  <c r="AO190" i="5"/>
  <c r="AP190" i="5"/>
  <c r="AQ190" i="5"/>
  <c r="AS190" i="5"/>
  <c r="AT190" i="5"/>
  <c r="AU190" i="5"/>
  <c r="AW190" i="5"/>
  <c r="AX190" i="5"/>
  <c r="AY190" i="5"/>
  <c r="AZ190" i="5"/>
  <c r="BA190" i="5"/>
  <c r="BB190" i="5"/>
  <c r="BD190" i="5"/>
  <c r="BE190" i="5"/>
  <c r="BF190" i="5"/>
  <c r="BI190" i="5"/>
  <c r="BJ190" i="5"/>
  <c r="BV190" i="5"/>
  <c r="BY190" i="5"/>
  <c r="AH191" i="5"/>
  <c r="AI191" i="5"/>
  <c r="AM191" i="5"/>
  <c r="AN191" i="5"/>
  <c r="AO191" i="5"/>
  <c r="AP191" i="5"/>
  <c r="AQ191" i="5"/>
  <c r="AS191" i="5"/>
  <c r="AT191" i="5"/>
  <c r="AU191" i="5"/>
  <c r="AW191" i="5"/>
  <c r="AX191" i="5"/>
  <c r="AY191" i="5"/>
  <c r="AZ191" i="5"/>
  <c r="BA191" i="5"/>
  <c r="BB191" i="5"/>
  <c r="BD191" i="5"/>
  <c r="BE191" i="5"/>
  <c r="BF191" i="5"/>
  <c r="BI191" i="5"/>
  <c r="BJ191" i="5"/>
  <c r="BV191" i="5"/>
  <c r="BY191" i="5"/>
  <c r="AH192" i="5"/>
  <c r="AI192" i="5"/>
  <c r="AM192" i="5"/>
  <c r="AN192" i="5"/>
  <c r="AO192" i="5"/>
  <c r="AP192" i="5"/>
  <c r="AQ192" i="5"/>
  <c r="AS192" i="5"/>
  <c r="AT192" i="5"/>
  <c r="AU192" i="5"/>
  <c r="AW192" i="5"/>
  <c r="AX192" i="5"/>
  <c r="AY192" i="5"/>
  <c r="AZ192" i="5"/>
  <c r="BA192" i="5"/>
  <c r="BB192" i="5"/>
  <c r="BD192" i="5"/>
  <c r="BE192" i="5"/>
  <c r="BF192" i="5"/>
  <c r="BJ192" i="5"/>
  <c r="BV192" i="5"/>
  <c r="BY192" i="5"/>
  <c r="AH193" i="5"/>
  <c r="AI193" i="5"/>
  <c r="AM193" i="5"/>
  <c r="AN193" i="5"/>
  <c r="AO193" i="5"/>
  <c r="AP193" i="5"/>
  <c r="AQ193" i="5"/>
  <c r="AS193" i="5"/>
  <c r="AT193" i="5"/>
  <c r="AU193" i="5"/>
  <c r="AW193" i="5"/>
  <c r="AX193" i="5"/>
  <c r="AY193" i="5"/>
  <c r="AZ193" i="5"/>
  <c r="BA193" i="5"/>
  <c r="BB193" i="5"/>
  <c r="BD193" i="5"/>
  <c r="BE193" i="5"/>
  <c r="BF193" i="5"/>
  <c r="BJ193" i="5"/>
  <c r="BV193" i="5"/>
  <c r="BY193" i="5"/>
  <c r="AH194" i="5"/>
  <c r="AI194" i="5"/>
  <c r="AM194" i="5"/>
  <c r="AN194" i="5"/>
  <c r="AO194" i="5"/>
  <c r="AP194" i="5"/>
  <c r="AQ194" i="5"/>
  <c r="AS194" i="5"/>
  <c r="AT194" i="5"/>
  <c r="AU194" i="5"/>
  <c r="AW194" i="5"/>
  <c r="AX194" i="5"/>
  <c r="AY194" i="5"/>
  <c r="AZ194" i="5"/>
  <c r="BA194" i="5"/>
  <c r="BB194" i="5"/>
  <c r="BD194" i="5"/>
  <c r="BE194" i="5"/>
  <c r="BF194" i="5"/>
  <c r="BJ194" i="5"/>
  <c r="BV194" i="5"/>
  <c r="BY194" i="5"/>
  <c r="AH195" i="5"/>
  <c r="AI195" i="5"/>
  <c r="AM195" i="5"/>
  <c r="AN195" i="5"/>
  <c r="AO195" i="5"/>
  <c r="AP195" i="5"/>
  <c r="AQ195" i="5"/>
  <c r="AS195" i="5"/>
  <c r="AT195" i="5"/>
  <c r="AU195" i="5"/>
  <c r="AW195" i="5"/>
  <c r="AX195" i="5"/>
  <c r="AY195" i="5"/>
  <c r="AZ195" i="5"/>
  <c r="BA195" i="5"/>
  <c r="BB195" i="5"/>
  <c r="BD195" i="5"/>
  <c r="BE195" i="5"/>
  <c r="BF195" i="5"/>
  <c r="BJ195" i="5"/>
  <c r="BV195" i="5"/>
  <c r="BY195" i="5"/>
  <c r="AH196" i="5"/>
  <c r="AI196" i="5"/>
  <c r="AM196" i="5"/>
  <c r="AN196" i="5"/>
  <c r="AO196" i="5"/>
  <c r="AP196" i="5"/>
  <c r="AQ196" i="5"/>
  <c r="AS196" i="5"/>
  <c r="AT196" i="5"/>
  <c r="AU196" i="5"/>
  <c r="AW196" i="5"/>
  <c r="AX196" i="5"/>
  <c r="AY196" i="5"/>
  <c r="AZ196" i="5"/>
  <c r="BA196" i="5"/>
  <c r="BB196" i="5"/>
  <c r="BD196" i="5"/>
  <c r="BE196" i="5"/>
  <c r="BF196" i="5"/>
  <c r="BJ196" i="5"/>
  <c r="BV196" i="5"/>
  <c r="BY196" i="5"/>
  <c r="AH197" i="5"/>
  <c r="AI197" i="5"/>
  <c r="AM197" i="5"/>
  <c r="AN197" i="5"/>
  <c r="AO197" i="5"/>
  <c r="AP197" i="5"/>
  <c r="AS197" i="5"/>
  <c r="AT197" i="5"/>
  <c r="AU197" i="5"/>
  <c r="AW197" i="5"/>
  <c r="AX197" i="5"/>
  <c r="AY197" i="5"/>
  <c r="AZ197" i="5"/>
  <c r="BA197" i="5"/>
  <c r="BB197" i="5"/>
  <c r="BC197" i="5"/>
  <c r="BD197" i="5"/>
  <c r="BE197" i="5"/>
  <c r="BF197" i="5"/>
  <c r="BJ197" i="5"/>
  <c r="BV197" i="5"/>
  <c r="BY197" i="5"/>
  <c r="AH198" i="5"/>
  <c r="AI198" i="5"/>
  <c r="AM198" i="5"/>
  <c r="AN198" i="5"/>
  <c r="AO198" i="5"/>
  <c r="AP198" i="5"/>
  <c r="AS198" i="5"/>
  <c r="AT198" i="5"/>
  <c r="AU198" i="5"/>
  <c r="AW198" i="5"/>
  <c r="AX198" i="5"/>
  <c r="AY198" i="5"/>
  <c r="AZ198" i="5"/>
  <c r="BA198" i="5"/>
  <c r="BB198" i="5"/>
  <c r="BC198" i="5"/>
  <c r="BD198" i="5"/>
  <c r="BE198" i="5"/>
  <c r="BF198" i="5"/>
  <c r="BJ198" i="5"/>
  <c r="BV198" i="5"/>
  <c r="BY198" i="5"/>
  <c r="AH199" i="5"/>
  <c r="AI199" i="5"/>
  <c r="AM199" i="5"/>
  <c r="AN199" i="5"/>
  <c r="AO199" i="5"/>
  <c r="AP199" i="5"/>
  <c r="AS199" i="5"/>
  <c r="AT199" i="5"/>
  <c r="AU199" i="5"/>
  <c r="AW199" i="5"/>
  <c r="AX199" i="5"/>
  <c r="AY199" i="5"/>
  <c r="AZ199" i="5"/>
  <c r="BA199" i="5"/>
  <c r="BB199" i="5"/>
  <c r="BD199" i="5"/>
  <c r="BE199" i="5"/>
  <c r="BJ199" i="5"/>
  <c r="BV199" i="5"/>
  <c r="BY199" i="5"/>
  <c r="AH200" i="5"/>
  <c r="AI200" i="5"/>
  <c r="AM200" i="5"/>
  <c r="AN200" i="5"/>
  <c r="AO200" i="5"/>
  <c r="AP200" i="5"/>
  <c r="AS200" i="5"/>
  <c r="AT200" i="5"/>
  <c r="AU200" i="5"/>
  <c r="AW200" i="5"/>
  <c r="AX200" i="5"/>
  <c r="AY200" i="5"/>
  <c r="AZ200" i="5"/>
  <c r="BA200" i="5"/>
  <c r="BB200" i="5"/>
  <c r="BD200" i="5"/>
  <c r="BE200" i="5"/>
  <c r="BF200" i="5"/>
  <c r="BJ200" i="5"/>
  <c r="BV200" i="5"/>
  <c r="BY200" i="5"/>
  <c r="AH201" i="5"/>
  <c r="AI201" i="5"/>
  <c r="AM201" i="5"/>
  <c r="AN201" i="5"/>
  <c r="AO201" i="5"/>
  <c r="AP201" i="5"/>
  <c r="AS201" i="5"/>
  <c r="AT201" i="5"/>
  <c r="AU201" i="5"/>
  <c r="AW201" i="5"/>
  <c r="AX201" i="5"/>
  <c r="AY201" i="5"/>
  <c r="AZ201" i="5"/>
  <c r="BA201" i="5"/>
  <c r="BB201" i="5"/>
  <c r="BD201" i="5"/>
  <c r="BE201" i="5"/>
  <c r="BF201" i="5"/>
  <c r="BJ201" i="5"/>
  <c r="BV201" i="5"/>
  <c r="BY201" i="5"/>
  <c r="AH202" i="5"/>
  <c r="AI202" i="5"/>
  <c r="AL202" i="5"/>
  <c r="AM202" i="5"/>
  <c r="AN202" i="5"/>
  <c r="AO202" i="5"/>
  <c r="AP202" i="5"/>
  <c r="AS202" i="5"/>
  <c r="AT202" i="5"/>
  <c r="AU202" i="5"/>
  <c r="AW202" i="5"/>
  <c r="AX202" i="5"/>
  <c r="AY202" i="5"/>
  <c r="AZ202" i="5"/>
  <c r="BA202" i="5"/>
  <c r="BB202" i="5"/>
  <c r="BD202" i="5"/>
  <c r="BE202" i="5"/>
  <c r="BJ202" i="5"/>
  <c r="BV202" i="5"/>
  <c r="BY202" i="5"/>
  <c r="AH203" i="5"/>
  <c r="AI203" i="5"/>
  <c r="AM203" i="5"/>
  <c r="AN203" i="5"/>
  <c r="AO203" i="5"/>
  <c r="AP203" i="5"/>
  <c r="AS203" i="5"/>
  <c r="AT203" i="5"/>
  <c r="AU203" i="5"/>
  <c r="AW203" i="5"/>
  <c r="AX203" i="5"/>
  <c r="AY203" i="5"/>
  <c r="AZ203" i="5"/>
  <c r="BA203" i="5"/>
  <c r="BB203" i="5"/>
  <c r="BD203" i="5"/>
  <c r="BE203" i="5"/>
  <c r="BI203" i="5"/>
  <c r="BJ203" i="5"/>
  <c r="BV203" i="5"/>
  <c r="BY203" i="5"/>
  <c r="AH204" i="5"/>
  <c r="AI204" i="5"/>
  <c r="AM204" i="5"/>
  <c r="AN204" i="5"/>
  <c r="AO204" i="5"/>
  <c r="AP204" i="5"/>
  <c r="AS204" i="5"/>
  <c r="AT204" i="5"/>
  <c r="AU204" i="5"/>
  <c r="AW204" i="5"/>
  <c r="AX204" i="5"/>
  <c r="AY204" i="5"/>
  <c r="AZ204" i="5"/>
  <c r="BA204" i="5"/>
  <c r="BB204" i="5"/>
  <c r="BD204" i="5"/>
  <c r="BE204" i="5"/>
  <c r="BJ204" i="5"/>
  <c r="BV204" i="5"/>
  <c r="BY204" i="5"/>
  <c r="AH205" i="5"/>
  <c r="AI205" i="5"/>
  <c r="AM205" i="5"/>
  <c r="AN205" i="5"/>
  <c r="AO205" i="5"/>
  <c r="AP205" i="5"/>
  <c r="AS205" i="5"/>
  <c r="AT205" i="5"/>
  <c r="AU205" i="5"/>
  <c r="AW205" i="5"/>
  <c r="AX205" i="5"/>
  <c r="AY205" i="5"/>
  <c r="AZ205" i="5"/>
  <c r="BA205" i="5"/>
  <c r="BB205" i="5"/>
  <c r="BD205" i="5"/>
  <c r="BE205" i="5"/>
  <c r="BI205" i="5"/>
  <c r="BJ205" i="5"/>
  <c r="BV205" i="5"/>
  <c r="BY205" i="5"/>
  <c r="AH206" i="5"/>
  <c r="AI206" i="5"/>
  <c r="AM206" i="5"/>
  <c r="AN206" i="5"/>
  <c r="AO206" i="5"/>
  <c r="AP206" i="5"/>
  <c r="AS206" i="5"/>
  <c r="AT206" i="5"/>
  <c r="AU206" i="5"/>
  <c r="AW206" i="5"/>
  <c r="AX206" i="5"/>
  <c r="AY206" i="5"/>
  <c r="AZ206" i="5"/>
  <c r="BA206" i="5"/>
  <c r="BB206" i="5"/>
  <c r="BD206" i="5"/>
  <c r="BE206" i="5"/>
  <c r="BI206" i="5"/>
  <c r="BJ206" i="5"/>
  <c r="BV206" i="5"/>
  <c r="BY206" i="5"/>
  <c r="AH207" i="5"/>
  <c r="AI207" i="5"/>
  <c r="AM207" i="5"/>
  <c r="AN207" i="5"/>
  <c r="AO207" i="5"/>
  <c r="AP207" i="5"/>
  <c r="AS207" i="5"/>
  <c r="AT207" i="5"/>
  <c r="AU207" i="5"/>
  <c r="AW207" i="5"/>
  <c r="AX207" i="5"/>
  <c r="AY207" i="5"/>
  <c r="AZ207" i="5"/>
  <c r="BA207" i="5"/>
  <c r="BB207" i="5"/>
  <c r="BD207" i="5"/>
  <c r="BE207" i="5"/>
  <c r="BG207" i="5"/>
  <c r="BI207" i="5"/>
  <c r="BJ207" i="5"/>
  <c r="BV207" i="5"/>
  <c r="BY207" i="5"/>
  <c r="AH208" i="5"/>
  <c r="AI208" i="5"/>
  <c r="AM208" i="5"/>
  <c r="AN208" i="5"/>
  <c r="AO208" i="5"/>
  <c r="AP208" i="5"/>
  <c r="AS208" i="5"/>
  <c r="AT208" i="5"/>
  <c r="AU208" i="5"/>
  <c r="AW208" i="5"/>
  <c r="AX208" i="5"/>
  <c r="AY208" i="5"/>
  <c r="AZ208" i="5"/>
  <c r="BA208" i="5"/>
  <c r="BB208" i="5"/>
  <c r="BD208" i="5"/>
  <c r="BE208" i="5"/>
  <c r="BH208" i="5"/>
  <c r="BI208" i="5"/>
  <c r="BJ208" i="5"/>
  <c r="BV208" i="5"/>
  <c r="BY208" i="5"/>
  <c r="AH209" i="5"/>
  <c r="AI209" i="5"/>
  <c r="AM209" i="5"/>
  <c r="AN209" i="5"/>
  <c r="AO209" i="5"/>
  <c r="AP209" i="5"/>
  <c r="AS209" i="5"/>
  <c r="AT209" i="5"/>
  <c r="AU209" i="5"/>
  <c r="AW209" i="5"/>
  <c r="AX209" i="5"/>
  <c r="AY209" i="5"/>
  <c r="AZ209" i="5"/>
  <c r="BA209" i="5"/>
  <c r="BB209" i="5"/>
  <c r="BD209" i="5"/>
  <c r="BE209" i="5"/>
  <c r="BI209" i="5"/>
  <c r="BJ209" i="5"/>
  <c r="BV209" i="5"/>
  <c r="BY209" i="5"/>
  <c r="AH210" i="5"/>
  <c r="AI210" i="5"/>
  <c r="AM210" i="5"/>
  <c r="AN210" i="5"/>
  <c r="AO210" i="5"/>
  <c r="AP210" i="5"/>
  <c r="AS210" i="5"/>
  <c r="AT210" i="5"/>
  <c r="AU210" i="5"/>
  <c r="AW210" i="5"/>
  <c r="AX210" i="5"/>
  <c r="AY210" i="5"/>
  <c r="AZ210" i="5"/>
  <c r="BA210" i="5"/>
  <c r="BB210" i="5"/>
  <c r="BD210" i="5"/>
  <c r="BE210" i="5"/>
  <c r="BI210" i="5"/>
  <c r="BJ210" i="5"/>
  <c r="BV210" i="5"/>
  <c r="BY210" i="5"/>
  <c r="AH211" i="5"/>
  <c r="AI211" i="5"/>
  <c r="AM211" i="5"/>
  <c r="AN211" i="5"/>
  <c r="AO211" i="5"/>
  <c r="AP211" i="5"/>
  <c r="AS211" i="5"/>
  <c r="AT211" i="5"/>
  <c r="AU211" i="5"/>
  <c r="AW211" i="5"/>
  <c r="AX211" i="5"/>
  <c r="AY211" i="5"/>
  <c r="AZ211" i="5"/>
  <c r="BA211" i="5"/>
  <c r="BB211" i="5"/>
  <c r="BD211" i="5"/>
  <c r="BE211" i="5"/>
  <c r="BI211" i="5"/>
  <c r="BJ211" i="5"/>
  <c r="BV211" i="5"/>
  <c r="BY211" i="5"/>
  <c r="AH212" i="5"/>
  <c r="AI212" i="5"/>
  <c r="AM212" i="5"/>
  <c r="AN212" i="5"/>
  <c r="AO212" i="5"/>
  <c r="AP212" i="5"/>
  <c r="AS212" i="5"/>
  <c r="AT212" i="5"/>
  <c r="AU212" i="5"/>
  <c r="AW212" i="5"/>
  <c r="AX212" i="5"/>
  <c r="AY212" i="5"/>
  <c r="AZ212" i="5"/>
  <c r="BA212" i="5"/>
  <c r="BB212" i="5"/>
  <c r="BD212" i="5"/>
  <c r="BE212" i="5"/>
  <c r="BG212" i="5"/>
  <c r="BI212" i="5"/>
  <c r="BJ212" i="5"/>
  <c r="BV212" i="5"/>
  <c r="BY212" i="5"/>
  <c r="AH213" i="5"/>
  <c r="AI213" i="5"/>
  <c r="AL213" i="5"/>
  <c r="AM213" i="5"/>
  <c r="AN213" i="5"/>
  <c r="AO213" i="5"/>
  <c r="AP213" i="5"/>
  <c r="AS213" i="5"/>
  <c r="AT213" i="5"/>
  <c r="AU213" i="5"/>
  <c r="AW213" i="5"/>
  <c r="AX213" i="5"/>
  <c r="AY213" i="5"/>
  <c r="AZ213" i="5"/>
  <c r="BA213" i="5"/>
  <c r="BB213" i="5"/>
  <c r="BD213" i="5"/>
  <c r="BE213" i="5"/>
  <c r="BH213" i="5"/>
  <c r="BJ213" i="5"/>
  <c r="BV213" i="5"/>
  <c r="BY213" i="5"/>
  <c r="AH214" i="5"/>
  <c r="AI214" i="5"/>
  <c r="AL214" i="5"/>
  <c r="AM214" i="5"/>
  <c r="AN214" i="5"/>
  <c r="AO214" i="5"/>
  <c r="AP214" i="5"/>
  <c r="AS214" i="5"/>
  <c r="AT214" i="5"/>
  <c r="AU214" i="5"/>
  <c r="AW214" i="5"/>
  <c r="AX214" i="5"/>
  <c r="AY214" i="5"/>
  <c r="AZ214" i="5"/>
  <c r="BA214" i="5"/>
  <c r="BB214" i="5"/>
  <c r="BC214" i="5"/>
  <c r="BD214" i="5"/>
  <c r="BE214" i="5"/>
  <c r="BH214" i="5"/>
  <c r="BJ214" i="5"/>
  <c r="BV214" i="5"/>
  <c r="BY214" i="5"/>
  <c r="AH215" i="5"/>
  <c r="AI215" i="5"/>
  <c r="AM215" i="5"/>
  <c r="AN215" i="5"/>
  <c r="AO215" i="5"/>
  <c r="AP215" i="5"/>
  <c r="AS215" i="5"/>
  <c r="AT215" i="5"/>
  <c r="AU215" i="5"/>
  <c r="AW215" i="5"/>
  <c r="AX215" i="5"/>
  <c r="AY215" i="5"/>
  <c r="AZ215" i="5"/>
  <c r="BA215" i="5"/>
  <c r="BB215" i="5"/>
  <c r="BD215" i="5"/>
  <c r="BE215" i="5"/>
  <c r="BI215" i="5"/>
  <c r="BJ215" i="5"/>
  <c r="BV215" i="5"/>
  <c r="BY215" i="5"/>
  <c r="AH216" i="5"/>
  <c r="AI216" i="5"/>
  <c r="AM216" i="5"/>
  <c r="AN216" i="5"/>
  <c r="AO216" i="5"/>
  <c r="AP216" i="5"/>
  <c r="AS216" i="5"/>
  <c r="AT216" i="5"/>
  <c r="AU216" i="5"/>
  <c r="AW216" i="5"/>
  <c r="AX216" i="5"/>
  <c r="AY216" i="5"/>
  <c r="AZ216" i="5"/>
  <c r="BA216" i="5"/>
  <c r="BB216" i="5"/>
  <c r="BD216" i="5"/>
  <c r="BE216" i="5"/>
  <c r="BJ216" i="5"/>
  <c r="BV216" i="5"/>
  <c r="BY216" i="5"/>
  <c r="AH217" i="5"/>
  <c r="AI217" i="5"/>
  <c r="AM217" i="5"/>
  <c r="AN217" i="5"/>
  <c r="AO217" i="5"/>
  <c r="AP217" i="5"/>
  <c r="AS217" i="5"/>
  <c r="AT217" i="5"/>
  <c r="AU217" i="5"/>
  <c r="AW217" i="5"/>
  <c r="AX217" i="5"/>
  <c r="AY217" i="5"/>
  <c r="AZ217" i="5"/>
  <c r="BA217" i="5"/>
  <c r="BB217" i="5"/>
  <c r="BD217" i="5"/>
  <c r="BE217" i="5"/>
  <c r="BH217" i="5"/>
  <c r="BI217" i="5"/>
  <c r="BJ217" i="5"/>
  <c r="BV217" i="5"/>
  <c r="BY217" i="5"/>
  <c r="AH218" i="5"/>
  <c r="AI218" i="5"/>
  <c r="AM218" i="5"/>
  <c r="AN218" i="5"/>
  <c r="AO218" i="5"/>
  <c r="AP218" i="5"/>
  <c r="AS218" i="5"/>
  <c r="AT218" i="5"/>
  <c r="AU218" i="5"/>
  <c r="AW218" i="5"/>
  <c r="AX218" i="5"/>
  <c r="AY218" i="5"/>
  <c r="AZ218" i="5"/>
  <c r="BA218" i="5"/>
  <c r="BB218" i="5"/>
  <c r="BD218" i="5"/>
  <c r="BE218" i="5"/>
  <c r="BJ218" i="5"/>
  <c r="BV218" i="5"/>
  <c r="BY218" i="5"/>
  <c r="AH219" i="5"/>
  <c r="AI219" i="5"/>
  <c r="AM219" i="5"/>
  <c r="AN219" i="5"/>
  <c r="AO219" i="5"/>
  <c r="AP219" i="5"/>
  <c r="AS219" i="5"/>
  <c r="AT219" i="5"/>
  <c r="AU219" i="5"/>
  <c r="AW219" i="5"/>
  <c r="AX219" i="5"/>
  <c r="AY219" i="5"/>
  <c r="AZ219" i="5"/>
  <c r="BA219" i="5"/>
  <c r="BB219" i="5"/>
  <c r="BD219" i="5"/>
  <c r="BE219" i="5"/>
  <c r="BI219" i="5"/>
  <c r="BJ219" i="5"/>
  <c r="BV219" i="5"/>
  <c r="BY219" i="5"/>
  <c r="AH220" i="5"/>
  <c r="AM220" i="5"/>
  <c r="AN220" i="5"/>
  <c r="AO220" i="5"/>
  <c r="AP220" i="5"/>
  <c r="AS220" i="5"/>
  <c r="AT220" i="5"/>
  <c r="AU220" i="5"/>
  <c r="AW220" i="5"/>
  <c r="AX220" i="5"/>
  <c r="AY220" i="5"/>
  <c r="AZ220" i="5"/>
  <c r="BA220" i="5"/>
  <c r="BB220" i="5"/>
  <c r="BD220" i="5"/>
  <c r="BE220" i="5"/>
  <c r="BJ220" i="5"/>
  <c r="BV220" i="5"/>
  <c r="BY220" i="5"/>
  <c r="AH221" i="5"/>
  <c r="AI221" i="5"/>
  <c r="AM221" i="5"/>
  <c r="AN221" i="5"/>
  <c r="AO221" i="5"/>
  <c r="AP221" i="5"/>
  <c r="AS221" i="5"/>
  <c r="AT221" i="5"/>
  <c r="AU221" i="5"/>
  <c r="AW221" i="5"/>
  <c r="AX221" i="5"/>
  <c r="AY221" i="5"/>
  <c r="AZ221" i="5"/>
  <c r="BA221" i="5"/>
  <c r="BB221" i="5"/>
  <c r="BD221" i="5"/>
  <c r="BE221" i="5"/>
  <c r="BI221" i="5"/>
  <c r="BJ221" i="5"/>
  <c r="BV221" i="5"/>
  <c r="BY221" i="5"/>
  <c r="AH222" i="5"/>
  <c r="AI222" i="5"/>
  <c r="AM222" i="5"/>
  <c r="AN222" i="5"/>
  <c r="AO222" i="5"/>
  <c r="AP222" i="5"/>
  <c r="AS222" i="5"/>
  <c r="AT222" i="5"/>
  <c r="AU222" i="5"/>
  <c r="AW222" i="5"/>
  <c r="AX222" i="5"/>
  <c r="AY222" i="5"/>
  <c r="AZ222" i="5"/>
  <c r="BA222" i="5"/>
  <c r="BB222" i="5"/>
  <c r="BD222" i="5"/>
  <c r="BE222" i="5"/>
  <c r="BH222" i="5"/>
  <c r="BI222" i="5"/>
  <c r="BJ222" i="5"/>
  <c r="BV222" i="5"/>
  <c r="BY222" i="5"/>
  <c r="AH223" i="5"/>
  <c r="AI223" i="5"/>
  <c r="AM223" i="5"/>
  <c r="AN223" i="5"/>
  <c r="AO223" i="5"/>
  <c r="AP223" i="5"/>
  <c r="AS223" i="5"/>
  <c r="AT223" i="5"/>
  <c r="AU223" i="5"/>
  <c r="AW223" i="5"/>
  <c r="AX223" i="5"/>
  <c r="AY223" i="5"/>
  <c r="AZ223" i="5"/>
  <c r="BA223" i="5"/>
  <c r="BB223" i="5"/>
  <c r="BD223" i="5"/>
  <c r="BE223" i="5"/>
  <c r="BH223" i="5"/>
  <c r="BI223" i="5"/>
  <c r="BJ223" i="5"/>
  <c r="BV223" i="5"/>
  <c r="BY223" i="5"/>
  <c r="AH224" i="5"/>
  <c r="AI224" i="5"/>
  <c r="AN224" i="5"/>
  <c r="AO224" i="5"/>
  <c r="AP224" i="5"/>
  <c r="AS224" i="5"/>
  <c r="AT224" i="5"/>
  <c r="AU224" i="5"/>
  <c r="AW224" i="5"/>
  <c r="AX224" i="5"/>
  <c r="AY224" i="5"/>
  <c r="AZ224" i="5"/>
  <c r="BA224" i="5"/>
  <c r="BB224" i="5"/>
  <c r="BE224" i="5"/>
  <c r="BF224" i="5"/>
  <c r="BH224" i="5"/>
  <c r="BJ224" i="5"/>
  <c r="BV224" i="5"/>
  <c r="BY224" i="5"/>
  <c r="AH225" i="5"/>
  <c r="AI225" i="5"/>
  <c r="AN225" i="5"/>
  <c r="AO225" i="5"/>
  <c r="AP225" i="5"/>
  <c r="AS225" i="5"/>
  <c r="AT225" i="5"/>
  <c r="AU225" i="5"/>
  <c r="AW225" i="5"/>
  <c r="AX225" i="5"/>
  <c r="AY225" i="5"/>
  <c r="AZ225" i="5"/>
  <c r="BA225" i="5"/>
  <c r="BB225" i="5"/>
  <c r="BE225" i="5"/>
  <c r="BF225" i="5"/>
  <c r="BH225" i="5"/>
  <c r="BJ225" i="5"/>
  <c r="BV225" i="5"/>
  <c r="BY225" i="5"/>
  <c r="AH226" i="5"/>
  <c r="AI226" i="5"/>
  <c r="AN226" i="5"/>
  <c r="AO226" i="5"/>
  <c r="AP226" i="5"/>
  <c r="AS226" i="5"/>
  <c r="AT226" i="5"/>
  <c r="AU226" i="5"/>
  <c r="AW226" i="5"/>
  <c r="AX226" i="5"/>
  <c r="AY226" i="5"/>
  <c r="AZ226" i="5"/>
  <c r="BA226" i="5"/>
  <c r="BB226" i="5"/>
  <c r="BE226" i="5"/>
  <c r="BF226" i="5"/>
  <c r="BH226" i="5"/>
  <c r="BI226" i="5"/>
  <c r="BJ226" i="5"/>
  <c r="BV226" i="5"/>
  <c r="BY226" i="5"/>
  <c r="AH227" i="5"/>
  <c r="AI227" i="5"/>
  <c r="AN227" i="5"/>
  <c r="AO227" i="5"/>
  <c r="AP227" i="5"/>
  <c r="AS227" i="5"/>
  <c r="AT227" i="5"/>
  <c r="AU227" i="5"/>
  <c r="AW227" i="5"/>
  <c r="AX227" i="5"/>
  <c r="AY227" i="5"/>
  <c r="AZ227" i="5"/>
  <c r="BA227" i="5"/>
  <c r="BB227" i="5"/>
  <c r="BE227" i="5"/>
  <c r="BF227" i="5"/>
  <c r="BH227" i="5"/>
  <c r="BJ227" i="5"/>
  <c r="BV227" i="5"/>
  <c r="BY227" i="5"/>
  <c r="AH228" i="5"/>
  <c r="AI228" i="5"/>
  <c r="AN228" i="5"/>
  <c r="AO228" i="5"/>
  <c r="AP228" i="5"/>
  <c r="AS228" i="5"/>
  <c r="AT228" i="5"/>
  <c r="AU228" i="5"/>
  <c r="AW228" i="5"/>
  <c r="AX228" i="5"/>
  <c r="AY228" i="5"/>
  <c r="AZ228" i="5"/>
  <c r="BA228" i="5"/>
  <c r="BB228" i="5"/>
  <c r="BE228" i="5"/>
  <c r="BF228" i="5"/>
  <c r="BH228" i="5"/>
  <c r="BI228" i="5"/>
  <c r="BJ228" i="5"/>
  <c r="BV228" i="5"/>
  <c r="BY228" i="5"/>
  <c r="AH229" i="5"/>
  <c r="AI229" i="5"/>
  <c r="AN229" i="5"/>
  <c r="AO229" i="5"/>
  <c r="AP229" i="5"/>
  <c r="AS229" i="5"/>
  <c r="AT229" i="5"/>
  <c r="AU229" i="5"/>
  <c r="AW229" i="5"/>
  <c r="AX229" i="5"/>
  <c r="AY229" i="5"/>
  <c r="AZ229" i="5"/>
  <c r="BA229" i="5"/>
  <c r="BB229" i="5"/>
  <c r="BE229" i="5"/>
  <c r="BF229" i="5"/>
  <c r="BH229" i="5"/>
  <c r="BJ229" i="5"/>
  <c r="BV229" i="5"/>
  <c r="BY229" i="5"/>
  <c r="AH230" i="5"/>
  <c r="AI230" i="5"/>
  <c r="AN230" i="5"/>
  <c r="AO230" i="5"/>
  <c r="AP230" i="5"/>
  <c r="AS230" i="5"/>
  <c r="AT230" i="5"/>
  <c r="AU230" i="5"/>
  <c r="AW230" i="5"/>
  <c r="AX230" i="5"/>
  <c r="AY230" i="5"/>
  <c r="AZ230" i="5"/>
  <c r="BA230" i="5"/>
  <c r="BB230" i="5"/>
  <c r="BE230" i="5"/>
  <c r="BF230" i="5"/>
  <c r="BH230" i="5"/>
  <c r="BJ230" i="5"/>
  <c r="BV230" i="5"/>
  <c r="BY230" i="5"/>
  <c r="AH231" i="5"/>
  <c r="AI231" i="5"/>
  <c r="AN231" i="5"/>
  <c r="AO231" i="5"/>
  <c r="AP231" i="5"/>
  <c r="AS231" i="5"/>
  <c r="AT231" i="5"/>
  <c r="AU231" i="5"/>
  <c r="AW231" i="5"/>
  <c r="AX231" i="5"/>
  <c r="AY231" i="5"/>
  <c r="AZ231" i="5"/>
  <c r="BA231" i="5"/>
  <c r="BB231" i="5"/>
  <c r="BE231" i="5"/>
  <c r="BF231" i="5"/>
  <c r="BH231" i="5"/>
  <c r="BJ231" i="5"/>
  <c r="BV231" i="5"/>
  <c r="BY231" i="5"/>
  <c r="AH232" i="5"/>
  <c r="AI232" i="5"/>
  <c r="AN232" i="5"/>
  <c r="AO232" i="5"/>
  <c r="AP232" i="5"/>
  <c r="AS232" i="5"/>
  <c r="AT232" i="5"/>
  <c r="AU232" i="5"/>
  <c r="AW232" i="5"/>
  <c r="AX232" i="5"/>
  <c r="AY232" i="5"/>
  <c r="AZ232" i="5"/>
  <c r="BA232" i="5"/>
  <c r="BB232" i="5"/>
  <c r="BC232" i="5"/>
  <c r="BE232" i="5"/>
  <c r="BF232" i="5"/>
  <c r="BH232" i="5"/>
  <c r="BJ232" i="5"/>
  <c r="BV232" i="5"/>
  <c r="BY232" i="5"/>
  <c r="AH233" i="5"/>
  <c r="AI233" i="5"/>
  <c r="AN233" i="5"/>
  <c r="AO233" i="5"/>
  <c r="AP233" i="5"/>
  <c r="AS233" i="5"/>
  <c r="AT233" i="5"/>
  <c r="AU233" i="5"/>
  <c r="AW233" i="5"/>
  <c r="AX233" i="5"/>
  <c r="AY233" i="5"/>
  <c r="AZ233" i="5"/>
  <c r="BA233" i="5"/>
  <c r="BB233" i="5"/>
  <c r="BE233" i="5"/>
  <c r="BF233" i="5"/>
  <c r="BH233" i="5"/>
  <c r="BI233" i="5"/>
  <c r="BJ233" i="5"/>
  <c r="BV233" i="5"/>
  <c r="BY233" i="5"/>
  <c r="AH234" i="5"/>
  <c r="AI234" i="5"/>
  <c r="AN234" i="5"/>
  <c r="AO234" i="5"/>
  <c r="AP234" i="5"/>
  <c r="AS234" i="5"/>
  <c r="AT234" i="5"/>
  <c r="AU234" i="5"/>
  <c r="AW234" i="5"/>
  <c r="AX234" i="5"/>
  <c r="AY234" i="5"/>
  <c r="AZ234" i="5"/>
  <c r="BA234" i="5"/>
  <c r="BB234" i="5"/>
  <c r="BE234" i="5"/>
  <c r="BF234" i="5"/>
  <c r="BI234" i="5"/>
  <c r="BJ234" i="5"/>
  <c r="BV234" i="5"/>
  <c r="BY234" i="5"/>
  <c r="AH235" i="5"/>
  <c r="AI235" i="5"/>
  <c r="AN235" i="5"/>
  <c r="AO235" i="5"/>
  <c r="AP235" i="5"/>
  <c r="AS235" i="5"/>
  <c r="AT235" i="5"/>
  <c r="AU235" i="5"/>
  <c r="AW235" i="5"/>
  <c r="AX235" i="5"/>
  <c r="AY235" i="5"/>
  <c r="AZ235" i="5"/>
  <c r="BA235" i="5"/>
  <c r="BB235" i="5"/>
  <c r="BC235" i="5"/>
  <c r="BE235" i="5"/>
  <c r="BF235" i="5"/>
  <c r="BJ235" i="5"/>
  <c r="BV235" i="5"/>
  <c r="BY235" i="5"/>
  <c r="AH236" i="5"/>
  <c r="AI236" i="5"/>
  <c r="AN236" i="5"/>
  <c r="AO236" i="5"/>
  <c r="AP236" i="5"/>
  <c r="AS236" i="5"/>
  <c r="AT236" i="5"/>
  <c r="AU236" i="5"/>
  <c r="AW236" i="5"/>
  <c r="AX236" i="5"/>
  <c r="AY236" i="5"/>
  <c r="AZ236" i="5"/>
  <c r="BA236" i="5"/>
  <c r="BB236" i="5"/>
  <c r="BE236" i="5"/>
  <c r="BF236" i="5"/>
  <c r="BI236" i="5"/>
  <c r="BJ236" i="5"/>
  <c r="BV236" i="5"/>
  <c r="BY236" i="5"/>
  <c r="AH237" i="5"/>
  <c r="AI237" i="5"/>
  <c r="AN237" i="5"/>
  <c r="AO237" i="5"/>
  <c r="AP237" i="5"/>
  <c r="AS237" i="5"/>
  <c r="AT237" i="5"/>
  <c r="AU237" i="5"/>
  <c r="AW237" i="5"/>
  <c r="AX237" i="5"/>
  <c r="AY237" i="5"/>
  <c r="AZ237" i="5"/>
  <c r="BA237" i="5"/>
  <c r="BB237" i="5"/>
  <c r="BE237" i="5"/>
  <c r="BF237" i="5"/>
  <c r="BI237" i="5"/>
  <c r="BJ237" i="5"/>
  <c r="BV237" i="5"/>
  <c r="BY237" i="5"/>
  <c r="AH238" i="5"/>
  <c r="AI238" i="5"/>
  <c r="AN238" i="5"/>
  <c r="AO238" i="5"/>
  <c r="AP238" i="5"/>
  <c r="AS238" i="5"/>
  <c r="AT238" i="5"/>
  <c r="AU238" i="5"/>
  <c r="AW238" i="5"/>
  <c r="AX238" i="5"/>
  <c r="AY238" i="5"/>
  <c r="AZ238" i="5"/>
  <c r="BA238" i="5"/>
  <c r="BB238" i="5"/>
  <c r="BE238" i="5"/>
  <c r="BF238" i="5"/>
  <c r="BH238" i="5"/>
  <c r="BI238" i="5"/>
  <c r="BJ238" i="5"/>
  <c r="BV238" i="5"/>
  <c r="BY238" i="5"/>
  <c r="AH239" i="5"/>
  <c r="AI239" i="5"/>
  <c r="AN239" i="5"/>
  <c r="AO239" i="5"/>
  <c r="AP239" i="5"/>
  <c r="AS239" i="5"/>
  <c r="AT239" i="5"/>
  <c r="AU239" i="5"/>
  <c r="AW239" i="5"/>
  <c r="AX239" i="5"/>
  <c r="AY239" i="5"/>
  <c r="AZ239" i="5"/>
  <c r="BA239" i="5"/>
  <c r="BB239" i="5"/>
  <c r="BE239" i="5"/>
  <c r="BF239" i="5"/>
  <c r="BI239" i="5"/>
  <c r="BJ239" i="5"/>
  <c r="BV239" i="5"/>
  <c r="BY239" i="5"/>
  <c r="AH240" i="5"/>
  <c r="AI240" i="5"/>
  <c r="AN240" i="5"/>
  <c r="AO240" i="5"/>
  <c r="AP240" i="5"/>
  <c r="AS240" i="5"/>
  <c r="AT240" i="5"/>
  <c r="AU240" i="5"/>
  <c r="AW240" i="5"/>
  <c r="AX240" i="5"/>
  <c r="AY240" i="5"/>
  <c r="AZ240" i="5"/>
  <c r="BA240" i="5"/>
  <c r="BB240" i="5"/>
  <c r="BE240" i="5"/>
  <c r="BF240" i="5"/>
  <c r="BJ240" i="5"/>
  <c r="BV240" i="5"/>
  <c r="BY240" i="5"/>
  <c r="AH241" i="5"/>
  <c r="AI241" i="5"/>
  <c r="AN241" i="5"/>
  <c r="AO241" i="5"/>
  <c r="AP241" i="5"/>
  <c r="AS241" i="5"/>
  <c r="AT241" i="5"/>
  <c r="AU241" i="5"/>
  <c r="AW241" i="5"/>
  <c r="AX241" i="5"/>
  <c r="AY241" i="5"/>
  <c r="AZ241" i="5"/>
  <c r="BA241" i="5"/>
  <c r="BB241" i="5"/>
  <c r="BE241" i="5"/>
  <c r="BF241" i="5"/>
  <c r="BI241" i="5"/>
  <c r="BJ241" i="5"/>
  <c r="BV241" i="5"/>
  <c r="BY241" i="5"/>
  <c r="AH242" i="5"/>
  <c r="AI242" i="5"/>
  <c r="AN242" i="5"/>
  <c r="AO242" i="5"/>
  <c r="AP242" i="5"/>
  <c r="AS242" i="5"/>
  <c r="AT242" i="5"/>
  <c r="AU242" i="5"/>
  <c r="AW242" i="5"/>
  <c r="AX242" i="5"/>
  <c r="AY242" i="5"/>
  <c r="AZ242" i="5"/>
  <c r="BA242" i="5"/>
  <c r="BB242" i="5"/>
  <c r="BE242" i="5"/>
  <c r="BF242" i="5"/>
  <c r="BI242" i="5"/>
  <c r="BJ242" i="5"/>
  <c r="BV242" i="5"/>
  <c r="BY242" i="5"/>
  <c r="AH243" i="5"/>
  <c r="AI243" i="5"/>
  <c r="AN243" i="5"/>
  <c r="AO243" i="5"/>
  <c r="AP243" i="5"/>
  <c r="AS243" i="5"/>
  <c r="AT243" i="5"/>
  <c r="AU243" i="5"/>
  <c r="AW243" i="5"/>
  <c r="AX243" i="5"/>
  <c r="AY243" i="5"/>
  <c r="AZ243" i="5"/>
  <c r="BA243" i="5"/>
  <c r="BB243" i="5"/>
  <c r="BE243" i="5"/>
  <c r="BF243" i="5"/>
  <c r="BJ243" i="5"/>
  <c r="BV243" i="5"/>
  <c r="BY243" i="5"/>
  <c r="AH244" i="5"/>
  <c r="AI244" i="5"/>
  <c r="AN244" i="5"/>
  <c r="AO244" i="5"/>
  <c r="AP244" i="5"/>
  <c r="AS244" i="5"/>
  <c r="AT244" i="5"/>
  <c r="AU244" i="5"/>
  <c r="AW244" i="5"/>
  <c r="AX244" i="5"/>
  <c r="AY244" i="5"/>
  <c r="AZ244" i="5"/>
  <c r="BA244" i="5"/>
  <c r="BB244" i="5"/>
  <c r="BE244" i="5"/>
  <c r="BF244" i="5"/>
  <c r="BI244" i="5"/>
  <c r="BJ244" i="5"/>
  <c r="BV244" i="5"/>
  <c r="BY244" i="5"/>
  <c r="AH245" i="5"/>
  <c r="AI245" i="5"/>
  <c r="AN245" i="5"/>
  <c r="AO245" i="5"/>
  <c r="AP245" i="5"/>
  <c r="AS245" i="5"/>
  <c r="AT245" i="5"/>
  <c r="AU245" i="5"/>
  <c r="AW245" i="5"/>
  <c r="AX245" i="5"/>
  <c r="AY245" i="5"/>
  <c r="AZ245" i="5"/>
  <c r="BA245" i="5"/>
  <c r="BB245" i="5"/>
  <c r="BE245" i="5"/>
  <c r="BF245" i="5"/>
  <c r="BI245" i="5"/>
  <c r="BJ245" i="5"/>
  <c r="BV245" i="5"/>
  <c r="BY245" i="5"/>
  <c r="AH246" i="5"/>
  <c r="AI246" i="5"/>
  <c r="AN246" i="5"/>
  <c r="AO246" i="5"/>
  <c r="AP246" i="5"/>
  <c r="AS246" i="5"/>
  <c r="AT246" i="5"/>
  <c r="AU246" i="5"/>
  <c r="AW246" i="5"/>
  <c r="AX246" i="5"/>
  <c r="AY246" i="5"/>
  <c r="AZ246" i="5"/>
  <c r="BA246" i="5"/>
  <c r="BB246" i="5"/>
  <c r="BE246" i="5"/>
  <c r="BF246" i="5"/>
  <c r="BI246" i="5"/>
  <c r="BJ246" i="5"/>
  <c r="BV246" i="5"/>
  <c r="BY246" i="5"/>
  <c r="AH247" i="5"/>
  <c r="AI247" i="5"/>
  <c r="AN247" i="5"/>
  <c r="AO247" i="5"/>
  <c r="AP247" i="5"/>
  <c r="AS247" i="5"/>
  <c r="AT247" i="5"/>
  <c r="AU247" i="5"/>
  <c r="AW247" i="5"/>
  <c r="AX247" i="5"/>
  <c r="AY247" i="5"/>
  <c r="AZ247" i="5"/>
  <c r="BA247" i="5"/>
  <c r="BB247" i="5"/>
  <c r="BE247" i="5"/>
  <c r="BF247" i="5"/>
  <c r="BI247" i="5"/>
  <c r="BJ247" i="5"/>
  <c r="BV247" i="5"/>
  <c r="BY247" i="5"/>
  <c r="AH248" i="5"/>
  <c r="AI248" i="5"/>
  <c r="AN248" i="5"/>
  <c r="AO248" i="5"/>
  <c r="AP248" i="5"/>
  <c r="AS248" i="5"/>
  <c r="AT248" i="5"/>
  <c r="AU248" i="5"/>
  <c r="AW248" i="5"/>
  <c r="AX248" i="5"/>
  <c r="AY248" i="5"/>
  <c r="AZ248" i="5"/>
  <c r="BA248" i="5"/>
  <c r="BB248" i="5"/>
  <c r="BE248" i="5"/>
  <c r="BF248" i="5"/>
  <c r="BI248" i="5"/>
  <c r="BJ248" i="5"/>
  <c r="BV248" i="5"/>
  <c r="BY248" i="5"/>
  <c r="AH249" i="5"/>
  <c r="AI249" i="5"/>
  <c r="AN249" i="5"/>
  <c r="AO249" i="5"/>
  <c r="AP249" i="5"/>
  <c r="AS249" i="5"/>
  <c r="AT249" i="5"/>
  <c r="AU249" i="5"/>
  <c r="AW249" i="5"/>
  <c r="AX249" i="5"/>
  <c r="AY249" i="5"/>
  <c r="AZ249" i="5"/>
  <c r="BA249" i="5"/>
  <c r="BB249" i="5"/>
  <c r="BC249" i="5"/>
  <c r="BE249" i="5"/>
  <c r="BF249" i="5"/>
  <c r="BJ249" i="5"/>
  <c r="BV249" i="5"/>
  <c r="BY249" i="5"/>
  <c r="AH250" i="5"/>
  <c r="AI250" i="5"/>
  <c r="AN250" i="5"/>
  <c r="AO250" i="5"/>
  <c r="AP250" i="5"/>
  <c r="AS250" i="5"/>
  <c r="AT250" i="5"/>
  <c r="AU250" i="5"/>
  <c r="AW250" i="5"/>
  <c r="AX250" i="5"/>
  <c r="AY250" i="5"/>
  <c r="AZ250" i="5"/>
  <c r="BA250" i="5"/>
  <c r="BB250" i="5"/>
  <c r="BE250" i="5"/>
  <c r="BF250" i="5"/>
  <c r="BJ250" i="5"/>
  <c r="BV250" i="5"/>
  <c r="BY250" i="5"/>
  <c r="AH251" i="5"/>
  <c r="AI251" i="5"/>
  <c r="AN251" i="5"/>
  <c r="AO251" i="5"/>
  <c r="AP251" i="5"/>
  <c r="AS251" i="5"/>
  <c r="AT251" i="5"/>
  <c r="AU251" i="5"/>
  <c r="AW251" i="5"/>
  <c r="AX251" i="5"/>
  <c r="AY251" i="5"/>
  <c r="AZ251" i="5"/>
  <c r="BA251" i="5"/>
  <c r="BB251" i="5"/>
  <c r="BE251" i="5"/>
  <c r="BF251" i="5"/>
  <c r="BJ251" i="5"/>
  <c r="BV251" i="5"/>
  <c r="BY251" i="5"/>
  <c r="AH252" i="5"/>
  <c r="AI252" i="5"/>
  <c r="AN252" i="5"/>
  <c r="AO252" i="5"/>
  <c r="AP252" i="5"/>
  <c r="AS252" i="5"/>
  <c r="AT252" i="5"/>
  <c r="AU252" i="5"/>
  <c r="AW252" i="5"/>
  <c r="AX252" i="5"/>
  <c r="AY252" i="5"/>
  <c r="AZ252" i="5"/>
  <c r="BA252" i="5"/>
  <c r="BB252" i="5"/>
  <c r="BE252" i="5"/>
  <c r="BF252" i="5"/>
  <c r="BH252" i="5"/>
  <c r="BJ252" i="5"/>
  <c r="BV252" i="5"/>
  <c r="BY252" i="5"/>
  <c r="AH253" i="5"/>
  <c r="AI253" i="5"/>
  <c r="AN253" i="5"/>
  <c r="AO253" i="5"/>
  <c r="AP253" i="5"/>
  <c r="AS253" i="5"/>
  <c r="AT253" i="5"/>
  <c r="AU253" i="5"/>
  <c r="AW253" i="5"/>
  <c r="AX253" i="5"/>
  <c r="AY253" i="5"/>
  <c r="AZ253" i="5"/>
  <c r="BA253" i="5"/>
  <c r="BB253" i="5"/>
  <c r="BC253" i="5"/>
  <c r="BE253" i="5"/>
  <c r="BF253" i="5"/>
  <c r="BH253" i="5"/>
  <c r="BI253" i="5"/>
  <c r="BJ253" i="5"/>
  <c r="BV253" i="5"/>
  <c r="BY253" i="5"/>
  <c r="AH254" i="5"/>
  <c r="AI254" i="5"/>
  <c r="AN254" i="5"/>
  <c r="AO254" i="5"/>
  <c r="AP254" i="5"/>
  <c r="AS254" i="5"/>
  <c r="AT254" i="5"/>
  <c r="AU254" i="5"/>
  <c r="AW254" i="5"/>
  <c r="AX254" i="5"/>
  <c r="AY254" i="5"/>
  <c r="AZ254" i="5"/>
  <c r="BA254" i="5"/>
  <c r="BB254" i="5"/>
  <c r="BC254" i="5"/>
  <c r="BE254" i="5"/>
  <c r="BF254" i="5"/>
  <c r="BH254" i="5"/>
  <c r="BJ254" i="5"/>
  <c r="BV254" i="5"/>
  <c r="BY254" i="5"/>
  <c r="AH255" i="5"/>
  <c r="AI255" i="5"/>
  <c r="AN255" i="5"/>
  <c r="AO255" i="5"/>
  <c r="AP255" i="5"/>
  <c r="AS255" i="5"/>
  <c r="AT255" i="5"/>
  <c r="AU255" i="5"/>
  <c r="AW255" i="5"/>
  <c r="AX255" i="5"/>
  <c r="AY255" i="5"/>
  <c r="AZ255" i="5"/>
  <c r="BA255" i="5"/>
  <c r="BB255" i="5"/>
  <c r="BE255" i="5"/>
  <c r="BF255" i="5"/>
  <c r="BH255" i="5"/>
  <c r="BJ255" i="5"/>
  <c r="BV255" i="5"/>
  <c r="BY255" i="5"/>
  <c r="AH256" i="5"/>
  <c r="AI256" i="5"/>
  <c r="AN256" i="5"/>
  <c r="AO256" i="5"/>
  <c r="AP256" i="5"/>
  <c r="AS256" i="5"/>
  <c r="AT256" i="5"/>
  <c r="AU256" i="5"/>
  <c r="AW256" i="5"/>
  <c r="AX256" i="5"/>
  <c r="AY256" i="5"/>
  <c r="AZ256" i="5"/>
  <c r="BA256" i="5"/>
  <c r="BB256" i="5"/>
  <c r="BC256" i="5"/>
  <c r="BE256" i="5"/>
  <c r="BF256" i="5"/>
  <c r="BI256" i="5"/>
  <c r="BJ256" i="5"/>
  <c r="BV256" i="5"/>
  <c r="BY256" i="5"/>
  <c r="AH257" i="5"/>
  <c r="AI257" i="5"/>
  <c r="AN257" i="5"/>
  <c r="AO257" i="5"/>
  <c r="AP257" i="5"/>
  <c r="AS257" i="5"/>
  <c r="AT257" i="5"/>
  <c r="AU257" i="5"/>
  <c r="AW257" i="5"/>
  <c r="AX257" i="5"/>
  <c r="AY257" i="5"/>
  <c r="AZ257" i="5"/>
  <c r="BA257" i="5"/>
  <c r="BB257" i="5"/>
  <c r="BC257" i="5"/>
  <c r="BE257" i="5"/>
  <c r="BF257" i="5"/>
  <c r="BH257" i="5"/>
  <c r="BI257" i="5"/>
  <c r="BJ257" i="5"/>
  <c r="BV257" i="5"/>
  <c r="BY257" i="5"/>
  <c r="AH258" i="5"/>
  <c r="AI258" i="5"/>
  <c r="AN258" i="5"/>
  <c r="AO258" i="5"/>
  <c r="AP258" i="5"/>
  <c r="AS258" i="5"/>
  <c r="AT258" i="5"/>
  <c r="AU258" i="5"/>
  <c r="AW258" i="5"/>
  <c r="AX258" i="5"/>
  <c r="AY258" i="5"/>
  <c r="AZ258" i="5"/>
  <c r="BA258" i="5"/>
  <c r="BB258" i="5"/>
  <c r="BC258" i="5"/>
  <c r="BE258" i="5"/>
  <c r="BF258" i="5"/>
  <c r="BH258" i="5"/>
  <c r="BI258" i="5"/>
  <c r="BJ258" i="5"/>
  <c r="BV258" i="5"/>
  <c r="BY258" i="5"/>
  <c r="AH259" i="5"/>
  <c r="AI259" i="5"/>
  <c r="AJ259" i="5"/>
  <c r="AL259" i="5"/>
  <c r="AM259" i="5"/>
  <c r="AN259" i="5"/>
  <c r="AO259" i="5"/>
  <c r="AP259" i="5"/>
  <c r="AQ259" i="5"/>
  <c r="AS259" i="5"/>
  <c r="AT259" i="5"/>
  <c r="AU259" i="5"/>
  <c r="AW259" i="5"/>
  <c r="AX259" i="5"/>
  <c r="AY259" i="5"/>
  <c r="AZ259" i="5"/>
  <c r="BA259" i="5"/>
  <c r="BB259" i="5"/>
  <c r="BC259" i="5"/>
  <c r="BD259" i="5"/>
  <c r="BE259" i="5"/>
  <c r="BF259" i="5"/>
  <c r="BG259" i="5"/>
  <c r="BH259" i="5"/>
  <c r="BI259" i="5"/>
  <c r="BJ259" i="5"/>
  <c r="BQ259" i="5"/>
  <c r="BR259" i="5"/>
  <c r="BS259" i="5"/>
  <c r="BT259" i="5"/>
  <c r="BU259" i="5"/>
  <c r="BV259" i="5"/>
  <c r="BW259" i="5"/>
  <c r="BX259" i="5"/>
  <c r="CA259" i="5"/>
  <c r="BY259" i="5"/>
  <c r="BZ259" i="5"/>
  <c r="CB259" i="5"/>
  <c r="AH260" i="5"/>
  <c r="AI260" i="5"/>
  <c r="AJ260" i="5"/>
  <c r="AL260" i="5"/>
  <c r="AM260" i="5"/>
  <c r="AN260" i="5"/>
  <c r="AO260" i="5"/>
  <c r="AP260" i="5"/>
  <c r="AQ260" i="5"/>
  <c r="AS260" i="5"/>
  <c r="AT260" i="5"/>
  <c r="AU260" i="5"/>
  <c r="AW260" i="5"/>
  <c r="AX260" i="5"/>
  <c r="AY260" i="5"/>
  <c r="AZ260" i="5"/>
  <c r="BA260" i="5"/>
  <c r="BB260" i="5"/>
  <c r="BC260" i="5"/>
  <c r="BD260" i="5"/>
  <c r="BE260" i="5"/>
  <c r="BF260" i="5"/>
  <c r="BG260" i="5"/>
  <c r="BH260" i="5"/>
  <c r="BI260" i="5"/>
  <c r="BJ260" i="5"/>
  <c r="BQ260" i="5"/>
  <c r="BR260" i="5"/>
  <c r="BS260" i="5"/>
  <c r="BT260" i="5"/>
  <c r="BU260" i="5"/>
  <c r="BV260" i="5"/>
  <c r="BW260" i="5"/>
  <c r="BX260" i="5"/>
  <c r="CA260" i="5"/>
  <c r="BY260" i="5"/>
  <c r="BZ260" i="5"/>
  <c r="CB260" i="5"/>
  <c r="CC260" i="5"/>
  <c r="AH261" i="5"/>
  <c r="AI261" i="5"/>
  <c r="AJ261" i="5"/>
  <c r="AL261" i="5"/>
  <c r="AM261" i="5"/>
  <c r="AN261" i="5"/>
  <c r="AO261" i="5"/>
  <c r="AP261" i="5"/>
  <c r="AQ261" i="5"/>
  <c r="AS261" i="5"/>
  <c r="AT261" i="5"/>
  <c r="AU261" i="5"/>
  <c r="AW261" i="5"/>
  <c r="AX261" i="5"/>
  <c r="AY261" i="5"/>
  <c r="AZ261" i="5"/>
  <c r="BA261" i="5"/>
  <c r="BB261" i="5"/>
  <c r="BC261" i="5"/>
  <c r="BD261" i="5"/>
  <c r="BE261" i="5"/>
  <c r="BF261" i="5"/>
  <c r="BG261" i="5"/>
  <c r="BH261" i="5"/>
  <c r="BI261" i="5"/>
  <c r="BJ261" i="5"/>
  <c r="BQ261" i="5"/>
  <c r="BR261" i="5"/>
  <c r="BS261" i="5"/>
  <c r="BT261" i="5"/>
  <c r="BU261" i="5"/>
  <c r="BV261" i="5"/>
  <c r="BW261" i="5"/>
  <c r="BX261" i="5"/>
  <c r="CA261" i="5"/>
  <c r="BY261" i="5"/>
  <c r="BZ261" i="5"/>
  <c r="CB261" i="5"/>
  <c r="CC261" i="5"/>
  <c r="AH262" i="5"/>
  <c r="AI262" i="5"/>
  <c r="AJ262" i="5"/>
  <c r="AL262" i="5"/>
  <c r="AM262" i="5"/>
  <c r="AN262" i="5"/>
  <c r="AO262" i="5"/>
  <c r="AP262" i="5"/>
  <c r="AQ262" i="5"/>
  <c r="AS262" i="5"/>
  <c r="AT262" i="5"/>
  <c r="AU262" i="5"/>
  <c r="AW262" i="5"/>
  <c r="AX262" i="5"/>
  <c r="AY262" i="5"/>
  <c r="AZ262" i="5"/>
  <c r="BA262" i="5"/>
  <c r="BB262" i="5"/>
  <c r="BC262" i="5"/>
  <c r="BD262" i="5"/>
  <c r="BE262" i="5"/>
  <c r="BF262" i="5"/>
  <c r="BG262" i="5"/>
  <c r="BH262" i="5"/>
  <c r="BI262" i="5"/>
  <c r="BJ262" i="5"/>
  <c r="BQ262" i="5"/>
  <c r="BR262" i="5"/>
  <c r="BS262" i="5"/>
  <c r="BT262" i="5"/>
  <c r="BU262" i="5"/>
  <c r="BV262" i="5"/>
  <c r="BW262" i="5"/>
  <c r="BX262" i="5"/>
  <c r="CA262" i="5"/>
  <c r="BY262" i="5"/>
  <c r="BZ262" i="5"/>
  <c r="CB262" i="5"/>
  <c r="CC262" i="5"/>
  <c r="AH263" i="5"/>
  <c r="AI263" i="5"/>
  <c r="AJ263" i="5"/>
  <c r="AL263" i="5"/>
  <c r="AM263" i="5"/>
  <c r="AN263" i="5"/>
  <c r="AO263" i="5"/>
  <c r="AP263" i="5"/>
  <c r="AQ263" i="5"/>
  <c r="AS263" i="5"/>
  <c r="AT263" i="5"/>
  <c r="AU263" i="5"/>
  <c r="AW263" i="5"/>
  <c r="AX263" i="5"/>
  <c r="AY263" i="5"/>
  <c r="AZ263" i="5"/>
  <c r="BA263" i="5"/>
  <c r="BB263" i="5"/>
  <c r="BC263" i="5"/>
  <c r="BD263" i="5"/>
  <c r="BE263" i="5"/>
  <c r="BF263" i="5"/>
  <c r="BG263" i="5"/>
  <c r="BH263" i="5"/>
  <c r="BI263" i="5"/>
  <c r="BJ263" i="5"/>
  <c r="BQ263" i="5"/>
  <c r="BR263" i="5"/>
  <c r="BS263" i="5"/>
  <c r="BT263" i="5"/>
  <c r="BU263" i="5"/>
  <c r="BV263" i="5"/>
  <c r="BW263" i="5"/>
  <c r="BX263" i="5"/>
  <c r="CA263" i="5"/>
  <c r="BY263" i="5"/>
  <c r="BZ263" i="5"/>
  <c r="CB263" i="5"/>
  <c r="CC263" i="5"/>
  <c r="AH264" i="5"/>
  <c r="AI264" i="5"/>
  <c r="AJ264" i="5"/>
  <c r="AL264" i="5"/>
  <c r="AM264" i="5"/>
  <c r="AN264" i="5"/>
  <c r="AO264" i="5"/>
  <c r="AP264" i="5"/>
  <c r="AQ264" i="5"/>
  <c r="AS264" i="5"/>
  <c r="AT264" i="5"/>
  <c r="AU264" i="5"/>
  <c r="AW264" i="5"/>
  <c r="AX264" i="5"/>
  <c r="AY264" i="5"/>
  <c r="AZ264" i="5"/>
  <c r="BA264" i="5"/>
  <c r="BB264" i="5"/>
  <c r="BC264" i="5"/>
  <c r="BD264" i="5"/>
  <c r="BE264" i="5"/>
  <c r="BF264" i="5"/>
  <c r="BG264" i="5"/>
  <c r="BH264" i="5"/>
  <c r="BI264" i="5"/>
  <c r="BJ264" i="5"/>
  <c r="BQ264" i="5"/>
  <c r="BR264" i="5"/>
  <c r="BS264" i="5"/>
  <c r="BT264" i="5"/>
  <c r="BU264" i="5"/>
  <c r="BV264" i="5"/>
  <c r="BW264" i="5"/>
  <c r="BX264" i="5"/>
  <c r="CA264" i="5"/>
  <c r="BY264" i="5"/>
  <c r="BZ264" i="5"/>
  <c r="CB264" i="5"/>
  <c r="CC264" i="5"/>
  <c r="AH265" i="5"/>
  <c r="AI265" i="5"/>
  <c r="AJ265" i="5"/>
  <c r="AL265" i="5"/>
  <c r="AM265" i="5"/>
  <c r="AN265" i="5"/>
  <c r="AO265" i="5"/>
  <c r="AP265" i="5"/>
  <c r="AQ265" i="5"/>
  <c r="AS265" i="5"/>
  <c r="AT265" i="5"/>
  <c r="AU265" i="5"/>
  <c r="AW265" i="5"/>
  <c r="AX265" i="5"/>
  <c r="AY265" i="5"/>
  <c r="AZ265" i="5"/>
  <c r="BA265" i="5"/>
  <c r="BB265" i="5"/>
  <c r="BC265" i="5"/>
  <c r="BD265" i="5"/>
  <c r="BE265" i="5"/>
  <c r="BF265" i="5"/>
  <c r="BG265" i="5"/>
  <c r="BH265" i="5"/>
  <c r="BI265" i="5"/>
  <c r="BJ265" i="5"/>
  <c r="BQ265" i="5"/>
  <c r="BR265" i="5"/>
  <c r="BS265" i="5"/>
  <c r="BT265" i="5"/>
  <c r="BU265" i="5"/>
  <c r="BV265" i="5"/>
  <c r="BW265" i="5"/>
  <c r="BX265" i="5"/>
  <c r="CA265" i="5"/>
  <c r="BY265" i="5"/>
  <c r="BZ265" i="5"/>
  <c r="CB265" i="5"/>
  <c r="CC265" i="5"/>
  <c r="AH266" i="5"/>
  <c r="AI266" i="5"/>
  <c r="AJ266" i="5"/>
  <c r="AL266" i="5"/>
  <c r="AM266" i="5"/>
  <c r="AN266" i="5"/>
  <c r="AO266" i="5"/>
  <c r="AP266" i="5"/>
  <c r="AQ266" i="5"/>
  <c r="AS266" i="5"/>
  <c r="AT266" i="5"/>
  <c r="AU266" i="5"/>
  <c r="AW266" i="5"/>
  <c r="AX266" i="5"/>
  <c r="AY266" i="5"/>
  <c r="AZ266" i="5"/>
  <c r="BA266" i="5"/>
  <c r="BB266" i="5"/>
  <c r="BC266" i="5"/>
  <c r="BD266" i="5"/>
  <c r="BE266" i="5"/>
  <c r="BF266" i="5"/>
  <c r="BG266" i="5"/>
  <c r="BH266" i="5"/>
  <c r="BI266" i="5"/>
  <c r="BJ266" i="5"/>
  <c r="BQ266" i="5"/>
  <c r="BR266" i="5"/>
  <c r="BS266" i="5"/>
  <c r="BT266" i="5"/>
  <c r="BU266" i="5"/>
  <c r="BV266" i="5"/>
  <c r="BW266" i="5"/>
  <c r="BX266" i="5"/>
  <c r="CA266" i="5"/>
  <c r="BY266" i="5"/>
  <c r="BZ266" i="5"/>
  <c r="CB266" i="5"/>
  <c r="CC266" i="5"/>
  <c r="AH267" i="5"/>
  <c r="AI267" i="5"/>
  <c r="AJ267" i="5"/>
  <c r="AL267" i="5"/>
  <c r="AM267" i="5"/>
  <c r="AN267" i="5"/>
  <c r="AO267" i="5"/>
  <c r="AP267" i="5"/>
  <c r="AQ267" i="5"/>
  <c r="AS267" i="5"/>
  <c r="AT267" i="5"/>
  <c r="AU267" i="5"/>
  <c r="AW267" i="5"/>
  <c r="AX267" i="5"/>
  <c r="AY267" i="5"/>
  <c r="AZ267" i="5"/>
  <c r="BA267" i="5"/>
  <c r="BB267" i="5"/>
  <c r="BC267" i="5"/>
  <c r="BD267" i="5"/>
  <c r="BE267" i="5"/>
  <c r="BF267" i="5"/>
  <c r="BG267" i="5"/>
  <c r="BH267" i="5"/>
  <c r="BI267" i="5"/>
  <c r="BJ267" i="5"/>
  <c r="BQ267" i="5"/>
  <c r="BR267" i="5"/>
  <c r="BS267" i="5"/>
  <c r="BT267" i="5"/>
  <c r="BU267" i="5"/>
  <c r="BV267" i="5"/>
  <c r="BW267" i="5"/>
  <c r="BX267" i="5"/>
  <c r="CA267" i="5"/>
  <c r="BY267" i="5"/>
  <c r="BZ267" i="5"/>
  <c r="CB267" i="5"/>
  <c r="CC267" i="5"/>
  <c r="AH268" i="5"/>
  <c r="AI268" i="5"/>
  <c r="AJ268" i="5"/>
  <c r="AL268" i="5"/>
  <c r="AM268" i="5"/>
  <c r="AN268" i="5"/>
  <c r="AO268" i="5"/>
  <c r="AP268" i="5"/>
  <c r="AQ268" i="5"/>
  <c r="AS268" i="5"/>
  <c r="AT268" i="5"/>
  <c r="AU268" i="5"/>
  <c r="AW268" i="5"/>
  <c r="AX268" i="5"/>
  <c r="AY268" i="5"/>
  <c r="AZ268" i="5"/>
  <c r="BA268" i="5"/>
  <c r="BB268" i="5"/>
  <c r="BC268" i="5"/>
  <c r="BD268" i="5"/>
  <c r="BE268" i="5"/>
  <c r="BF268" i="5"/>
  <c r="BG268" i="5"/>
  <c r="BH268" i="5"/>
  <c r="BI268" i="5"/>
  <c r="BJ268" i="5"/>
  <c r="BQ268" i="5"/>
  <c r="BR268" i="5"/>
  <c r="BS268" i="5"/>
  <c r="BT268" i="5"/>
  <c r="BU268" i="5"/>
  <c r="BV268" i="5"/>
  <c r="BW268" i="5"/>
  <c r="BX268" i="5"/>
  <c r="CA268" i="5"/>
  <c r="BY268" i="5"/>
  <c r="BZ268" i="5"/>
  <c r="CB268" i="5"/>
  <c r="CC268" i="5"/>
  <c r="AH269" i="5"/>
  <c r="AI269" i="5"/>
  <c r="AJ269" i="5"/>
  <c r="AL269" i="5"/>
  <c r="AM269" i="5"/>
  <c r="AN269" i="5"/>
  <c r="AO269" i="5"/>
  <c r="AP269" i="5"/>
  <c r="AQ269" i="5"/>
  <c r="AS269" i="5"/>
  <c r="AT269" i="5"/>
  <c r="AU269" i="5"/>
  <c r="AW269" i="5"/>
  <c r="AX269" i="5"/>
  <c r="AY269" i="5"/>
  <c r="AZ269" i="5"/>
  <c r="BA269" i="5"/>
  <c r="BB269" i="5"/>
  <c r="BC269" i="5"/>
  <c r="BD269" i="5"/>
  <c r="BE269" i="5"/>
  <c r="BF269" i="5"/>
  <c r="BG269" i="5"/>
  <c r="BH269" i="5"/>
  <c r="BI269" i="5"/>
  <c r="BJ269" i="5"/>
  <c r="BQ269" i="5"/>
  <c r="BR269" i="5"/>
  <c r="BS269" i="5"/>
  <c r="BT269" i="5"/>
  <c r="BU269" i="5"/>
  <c r="BV269" i="5"/>
  <c r="BW269" i="5"/>
  <c r="BX269" i="5"/>
  <c r="CA269" i="5"/>
  <c r="BY269" i="5"/>
  <c r="BZ269" i="5"/>
  <c r="CB269" i="5"/>
  <c r="CC269" i="5"/>
  <c r="AH270" i="5"/>
  <c r="AI270" i="5"/>
  <c r="AJ270" i="5"/>
  <c r="AL270" i="5"/>
  <c r="AM270" i="5"/>
  <c r="AN270" i="5"/>
  <c r="AO270" i="5"/>
  <c r="AP270" i="5"/>
  <c r="AQ270" i="5"/>
  <c r="AS270" i="5"/>
  <c r="AT270" i="5"/>
  <c r="AU270" i="5"/>
  <c r="AW270" i="5"/>
  <c r="AX270" i="5"/>
  <c r="AY270" i="5"/>
  <c r="AZ270" i="5"/>
  <c r="BA270" i="5"/>
  <c r="BB270" i="5"/>
  <c r="BC270" i="5"/>
  <c r="BD270" i="5"/>
  <c r="BE270" i="5"/>
  <c r="BF270" i="5"/>
  <c r="BG270" i="5"/>
  <c r="BH270" i="5"/>
  <c r="BI270" i="5"/>
  <c r="BJ270" i="5"/>
  <c r="BQ270" i="5"/>
  <c r="BR270" i="5"/>
  <c r="BS270" i="5"/>
  <c r="BT270" i="5"/>
  <c r="BU270" i="5"/>
  <c r="BV270" i="5"/>
  <c r="BW270" i="5"/>
  <c r="BX270" i="5"/>
  <c r="CA270" i="5"/>
  <c r="BY270" i="5"/>
  <c r="BZ270" i="5"/>
  <c r="CB270" i="5"/>
  <c r="CC270" i="5"/>
  <c r="AH271" i="5"/>
  <c r="AI271" i="5"/>
  <c r="AJ271" i="5"/>
  <c r="AL271" i="5"/>
  <c r="AM271" i="5"/>
  <c r="AN271" i="5"/>
  <c r="AO271" i="5"/>
  <c r="AP271" i="5"/>
  <c r="AQ271" i="5"/>
  <c r="AS271" i="5"/>
  <c r="AT271" i="5"/>
  <c r="AU271" i="5"/>
  <c r="AW271" i="5"/>
  <c r="AX271" i="5"/>
  <c r="AY271" i="5"/>
  <c r="AZ271" i="5"/>
  <c r="BA271" i="5"/>
  <c r="BB271" i="5"/>
  <c r="BC271" i="5"/>
  <c r="BD271" i="5"/>
  <c r="BE271" i="5"/>
  <c r="BF271" i="5"/>
  <c r="BG271" i="5"/>
  <c r="BH271" i="5"/>
  <c r="BI271" i="5"/>
  <c r="BJ271" i="5"/>
  <c r="BQ271" i="5"/>
  <c r="BR271" i="5"/>
  <c r="BS271" i="5"/>
  <c r="BT271" i="5"/>
  <c r="BU271" i="5"/>
  <c r="BV271" i="5"/>
  <c r="BW271" i="5"/>
  <c r="BX271" i="5"/>
  <c r="CA271" i="5"/>
  <c r="BY271" i="5"/>
  <c r="BZ271" i="5"/>
  <c r="CB271" i="5"/>
  <c r="CC271" i="5"/>
  <c r="AH272" i="5"/>
  <c r="AI272" i="5"/>
  <c r="AJ272" i="5"/>
  <c r="AL272" i="5"/>
  <c r="AM272" i="5"/>
  <c r="AN272" i="5"/>
  <c r="AO272" i="5"/>
  <c r="AP272" i="5"/>
  <c r="AQ272" i="5"/>
  <c r="AS272" i="5"/>
  <c r="AT272" i="5"/>
  <c r="AU272" i="5"/>
  <c r="AW272" i="5"/>
  <c r="AX272" i="5"/>
  <c r="AY272" i="5"/>
  <c r="AZ272" i="5"/>
  <c r="BA272" i="5"/>
  <c r="BB272" i="5"/>
  <c r="BC272" i="5"/>
  <c r="BD272" i="5"/>
  <c r="BE272" i="5"/>
  <c r="BF272" i="5"/>
  <c r="BG272" i="5"/>
  <c r="BH272" i="5"/>
  <c r="BI272" i="5"/>
  <c r="BJ272" i="5"/>
  <c r="BQ272" i="5"/>
  <c r="BR272" i="5"/>
  <c r="BS272" i="5"/>
  <c r="BT272" i="5"/>
  <c r="BU272" i="5"/>
  <c r="BV272" i="5"/>
  <c r="BW272" i="5"/>
  <c r="BX272" i="5"/>
  <c r="CA272" i="5"/>
  <c r="BY272" i="5"/>
  <c r="BZ272" i="5"/>
  <c r="CB272" i="5"/>
  <c r="CC272" i="5"/>
  <c r="AL273" i="5"/>
  <c r="AM273" i="5"/>
  <c r="AN273" i="5"/>
  <c r="AO273" i="5"/>
  <c r="AP273" i="5"/>
  <c r="AQ273" i="5"/>
  <c r="AS273" i="5"/>
  <c r="AT273" i="5"/>
  <c r="AU273" i="5"/>
  <c r="AW273" i="5"/>
  <c r="AX273" i="5"/>
  <c r="AY273" i="5"/>
  <c r="AZ273" i="5"/>
  <c r="BA273" i="5"/>
  <c r="BB273" i="5"/>
  <c r="BC273" i="5"/>
  <c r="BD273" i="5"/>
  <c r="BE273" i="5"/>
  <c r="BF273" i="5"/>
  <c r="BG273" i="5"/>
  <c r="BH273" i="5"/>
  <c r="BI273" i="5"/>
  <c r="BJ273" i="5"/>
  <c r="BQ273" i="5"/>
  <c r="BR273" i="5"/>
  <c r="BS273" i="5"/>
  <c r="BV273" i="5"/>
  <c r="BW273" i="5"/>
  <c r="BX273" i="5"/>
  <c r="BZ273" i="5"/>
  <c r="CA273" i="5"/>
  <c r="CB273" i="5"/>
  <c r="CC273" i="5"/>
  <c r="AL274" i="5"/>
  <c r="AM274" i="5"/>
  <c r="AN274" i="5"/>
  <c r="AO274" i="5"/>
  <c r="AP274" i="5"/>
  <c r="AQ274" i="5"/>
  <c r="AS274" i="5"/>
  <c r="AT274" i="5"/>
  <c r="AU274" i="5"/>
  <c r="AW274" i="5"/>
  <c r="AX274" i="5"/>
  <c r="AY274" i="5"/>
  <c r="AZ274" i="5"/>
  <c r="BA274" i="5"/>
  <c r="BB274" i="5"/>
  <c r="BC274" i="5"/>
  <c r="BD274" i="5"/>
  <c r="BE274" i="5"/>
  <c r="BF274" i="5"/>
  <c r="BG274" i="5"/>
  <c r="BH274" i="5"/>
  <c r="BI274" i="5"/>
  <c r="BJ274" i="5"/>
  <c r="BQ274" i="5"/>
  <c r="BR274" i="5"/>
  <c r="BS274" i="5"/>
  <c r="BV274" i="5"/>
  <c r="BW274" i="5"/>
  <c r="BX274" i="5"/>
  <c r="BZ274" i="5"/>
  <c r="CA274" i="5"/>
  <c r="CB274" i="5"/>
  <c r="CC274" i="5"/>
  <c r="AL275" i="5"/>
  <c r="AM275" i="5"/>
  <c r="AN275" i="5"/>
  <c r="AO275" i="5"/>
  <c r="AP275" i="5"/>
  <c r="AQ275" i="5"/>
  <c r="AS275" i="5"/>
  <c r="AT275" i="5"/>
  <c r="AU275" i="5"/>
  <c r="AW275" i="5"/>
  <c r="AX275" i="5"/>
  <c r="AY275" i="5"/>
  <c r="AZ275" i="5"/>
  <c r="BA275" i="5"/>
  <c r="BB275" i="5"/>
  <c r="BC275" i="5"/>
  <c r="BD275" i="5"/>
  <c r="BE275" i="5"/>
  <c r="BF275" i="5"/>
  <c r="BG275" i="5"/>
  <c r="BH275" i="5"/>
  <c r="BI275" i="5"/>
  <c r="BJ275" i="5"/>
  <c r="BQ275" i="5"/>
  <c r="BR275" i="5"/>
  <c r="BS275" i="5"/>
  <c r="BV275" i="5"/>
  <c r="BW275" i="5"/>
  <c r="BX275" i="5"/>
  <c r="BZ275" i="5"/>
  <c r="CA275" i="5"/>
  <c r="CB275" i="5"/>
  <c r="CC275" i="5"/>
  <c r="AL276" i="5"/>
  <c r="AM276" i="5"/>
  <c r="AN276" i="5"/>
  <c r="AO276" i="5"/>
  <c r="AP276" i="5"/>
  <c r="AQ276" i="5"/>
  <c r="AS276" i="5"/>
  <c r="AT276" i="5"/>
  <c r="AU276" i="5"/>
  <c r="AW276" i="5"/>
  <c r="AX276" i="5"/>
  <c r="AY276" i="5"/>
  <c r="AZ276" i="5"/>
  <c r="BA276" i="5"/>
  <c r="BB276" i="5"/>
  <c r="BC276" i="5"/>
  <c r="BD276" i="5"/>
  <c r="BE276" i="5"/>
  <c r="BF276" i="5"/>
  <c r="BG276" i="5"/>
  <c r="BH276" i="5"/>
  <c r="BI276" i="5"/>
  <c r="BJ276" i="5"/>
  <c r="BQ276" i="5"/>
  <c r="BR276" i="5"/>
  <c r="BS276" i="5"/>
  <c r="BV276" i="5"/>
  <c r="BW276" i="5"/>
  <c r="BX276" i="5"/>
  <c r="BZ276" i="5"/>
  <c r="CA276" i="5"/>
  <c r="CB276" i="5"/>
  <c r="CC276" i="5"/>
  <c r="AL277" i="5"/>
  <c r="AM277" i="5"/>
  <c r="AN277" i="5"/>
  <c r="AO277" i="5"/>
  <c r="AP277" i="5"/>
  <c r="AQ277" i="5"/>
  <c r="AS277" i="5"/>
  <c r="AT277" i="5"/>
  <c r="AU277" i="5"/>
  <c r="AW277" i="5"/>
  <c r="AX277" i="5"/>
  <c r="AY277" i="5"/>
  <c r="AZ277" i="5"/>
  <c r="BA277" i="5"/>
  <c r="BB277" i="5"/>
  <c r="BC277" i="5"/>
  <c r="BD277" i="5"/>
  <c r="BE277" i="5"/>
  <c r="BF277" i="5"/>
  <c r="BG277" i="5"/>
  <c r="BH277" i="5"/>
  <c r="BI277" i="5"/>
  <c r="BJ277" i="5"/>
  <c r="BQ277" i="5"/>
  <c r="BR277" i="5"/>
  <c r="BS277" i="5"/>
  <c r="BV277" i="5"/>
  <c r="BW277" i="5"/>
  <c r="BX277" i="5"/>
  <c r="BZ277" i="5"/>
  <c r="CA277" i="5"/>
  <c r="CB277" i="5"/>
  <c r="CC277" i="5"/>
  <c r="AL278" i="5"/>
  <c r="AM278" i="5"/>
  <c r="AN278" i="5"/>
  <c r="AO278" i="5"/>
  <c r="AP278" i="5"/>
  <c r="AQ278" i="5"/>
  <c r="AS278" i="5"/>
  <c r="AT278" i="5"/>
  <c r="AU278" i="5"/>
  <c r="AW278" i="5"/>
  <c r="AX278" i="5"/>
  <c r="AY278" i="5"/>
  <c r="AZ278" i="5"/>
  <c r="BA278" i="5"/>
  <c r="BB278" i="5"/>
  <c r="BC278" i="5"/>
  <c r="BD278" i="5"/>
  <c r="BE278" i="5"/>
  <c r="BF278" i="5"/>
  <c r="BG278" i="5"/>
  <c r="BH278" i="5"/>
  <c r="BI278" i="5"/>
  <c r="BJ278" i="5"/>
  <c r="BQ278" i="5"/>
  <c r="BR278" i="5"/>
  <c r="BS278" i="5"/>
  <c r="BV278" i="5"/>
  <c r="BW278" i="5"/>
  <c r="BX278" i="5"/>
  <c r="BZ278" i="5"/>
  <c r="CA278" i="5"/>
  <c r="CB278" i="5"/>
  <c r="CC278" i="5"/>
  <c r="AL279" i="5"/>
  <c r="AM279" i="5"/>
  <c r="AN279" i="5"/>
  <c r="AO279" i="5"/>
  <c r="AP279" i="5"/>
  <c r="AQ279" i="5"/>
  <c r="AS279" i="5"/>
  <c r="AT279" i="5"/>
  <c r="AU279" i="5"/>
  <c r="AW279" i="5"/>
  <c r="AX279" i="5"/>
  <c r="AY279" i="5"/>
  <c r="AZ279" i="5"/>
  <c r="BA279" i="5"/>
  <c r="BB279" i="5"/>
  <c r="BC279" i="5"/>
  <c r="BD279" i="5"/>
  <c r="BE279" i="5"/>
  <c r="BF279" i="5"/>
  <c r="BG279" i="5"/>
  <c r="BH279" i="5"/>
  <c r="BI279" i="5"/>
  <c r="BJ279" i="5"/>
  <c r="BQ279" i="5"/>
  <c r="BR279" i="5"/>
  <c r="BS279" i="5"/>
  <c r="BV279" i="5"/>
  <c r="BW279" i="5"/>
  <c r="BX279" i="5"/>
  <c r="BZ279" i="5"/>
  <c r="CA279" i="5"/>
  <c r="CB279" i="5"/>
  <c r="CC279" i="5"/>
  <c r="AL280" i="5"/>
  <c r="AM280" i="5"/>
  <c r="AN280" i="5"/>
  <c r="AO280" i="5"/>
  <c r="AP280" i="5"/>
  <c r="AQ280" i="5"/>
  <c r="AS280" i="5"/>
  <c r="AT280" i="5"/>
  <c r="AU280" i="5"/>
  <c r="AW280" i="5"/>
  <c r="AX280" i="5"/>
  <c r="AY280" i="5"/>
  <c r="AZ280" i="5"/>
  <c r="BA280" i="5"/>
  <c r="BB280" i="5"/>
  <c r="BC280" i="5"/>
  <c r="BD280" i="5"/>
  <c r="BE280" i="5"/>
  <c r="BF280" i="5"/>
  <c r="BG280" i="5"/>
  <c r="BH280" i="5"/>
  <c r="BI280" i="5"/>
  <c r="BJ280" i="5"/>
  <c r="BQ280" i="5"/>
  <c r="BR280" i="5"/>
  <c r="BS280" i="5"/>
  <c r="BV280" i="5"/>
  <c r="BW280" i="5"/>
  <c r="BX280" i="5"/>
  <c r="BZ280" i="5"/>
  <c r="CA280" i="5"/>
  <c r="CB280" i="5"/>
  <c r="CC280" i="5"/>
  <c r="AL281" i="5"/>
  <c r="AM281" i="5"/>
  <c r="AN281" i="5"/>
  <c r="AO281" i="5"/>
  <c r="AP281" i="5"/>
  <c r="AQ281" i="5"/>
  <c r="AS281" i="5"/>
  <c r="AT281" i="5"/>
  <c r="AU281" i="5"/>
  <c r="AW281" i="5"/>
  <c r="AX281" i="5"/>
  <c r="AY281" i="5"/>
  <c r="AZ281" i="5"/>
  <c r="BA281" i="5"/>
  <c r="BB281" i="5"/>
  <c r="BC281" i="5"/>
  <c r="BD281" i="5"/>
  <c r="BE281" i="5"/>
  <c r="BF281" i="5"/>
  <c r="BG281" i="5"/>
  <c r="BH281" i="5"/>
  <c r="BI281" i="5"/>
  <c r="BJ281" i="5"/>
  <c r="BQ281" i="5"/>
  <c r="BR281" i="5"/>
  <c r="BS281" i="5"/>
  <c r="BV281" i="5"/>
  <c r="BW281" i="5"/>
  <c r="BX281" i="5"/>
  <c r="BZ281" i="5"/>
  <c r="CA281" i="5"/>
  <c r="CB281" i="5"/>
  <c r="CC281" i="5"/>
  <c r="AL282" i="5"/>
  <c r="AM282" i="5"/>
  <c r="AN282" i="5"/>
  <c r="AO282" i="5"/>
  <c r="AP282" i="5"/>
  <c r="AQ282" i="5"/>
  <c r="AS282" i="5"/>
  <c r="AT282" i="5"/>
  <c r="AU282" i="5"/>
  <c r="AW282" i="5"/>
  <c r="AX282" i="5"/>
  <c r="AY282" i="5"/>
  <c r="AZ282" i="5"/>
  <c r="BA282" i="5"/>
  <c r="BB282" i="5"/>
  <c r="BC282" i="5"/>
  <c r="BD282" i="5"/>
  <c r="BE282" i="5"/>
  <c r="BF282" i="5"/>
  <c r="BG282" i="5"/>
  <c r="BH282" i="5"/>
  <c r="BI282" i="5"/>
  <c r="BJ282" i="5"/>
  <c r="BQ282" i="5"/>
  <c r="BR282" i="5"/>
  <c r="BS282" i="5"/>
  <c r="BV282" i="5"/>
  <c r="BW282" i="5"/>
  <c r="BX282" i="5"/>
  <c r="BZ282" i="5"/>
  <c r="CA282" i="5"/>
  <c r="CB282" i="5"/>
  <c r="CC282" i="5"/>
  <c r="A283" i="5"/>
  <c r="AL283" i="5"/>
  <c r="AM283" i="5"/>
  <c r="AN283" i="5"/>
  <c r="AO283" i="5"/>
  <c r="AP283" i="5"/>
  <c r="AQ283" i="5"/>
  <c r="AS283" i="5"/>
  <c r="AT283" i="5"/>
  <c r="AU283" i="5"/>
  <c r="AW283" i="5"/>
  <c r="AX283" i="5"/>
  <c r="AY283" i="5"/>
  <c r="AZ283" i="5"/>
  <c r="BA283" i="5"/>
  <c r="BB283" i="5"/>
  <c r="BC283" i="5"/>
  <c r="BD283" i="5"/>
  <c r="BE283" i="5"/>
  <c r="BF283" i="5"/>
  <c r="BG283" i="5"/>
  <c r="BH283" i="5"/>
  <c r="BI283" i="5"/>
  <c r="BJ283" i="5"/>
  <c r="BQ283" i="5"/>
  <c r="BR283" i="5"/>
  <c r="BS283" i="5"/>
  <c r="BV283" i="5"/>
  <c r="BW283" i="5"/>
  <c r="BX283" i="5"/>
  <c r="BZ283" i="5"/>
  <c r="CA283" i="5"/>
  <c r="CB283" i="5"/>
  <c r="CC283" i="5"/>
  <c r="A284" i="5"/>
  <c r="AL284" i="5"/>
  <c r="AM284" i="5"/>
  <c r="AN284" i="5"/>
  <c r="AO284" i="5"/>
  <c r="AP284" i="5"/>
  <c r="AQ284" i="5"/>
  <c r="AS284" i="5"/>
  <c r="AT284" i="5"/>
  <c r="AU284" i="5"/>
  <c r="AW284" i="5"/>
  <c r="AX284" i="5"/>
  <c r="AY284" i="5"/>
  <c r="AZ284" i="5"/>
  <c r="BA284" i="5"/>
  <c r="BB284" i="5"/>
  <c r="BC284" i="5"/>
  <c r="BD284" i="5"/>
  <c r="BE284" i="5"/>
  <c r="BF284" i="5"/>
  <c r="BG284" i="5"/>
  <c r="BH284" i="5"/>
  <c r="BI284" i="5"/>
  <c r="BJ284" i="5"/>
  <c r="BQ284" i="5"/>
  <c r="BR284" i="5"/>
  <c r="BS284" i="5"/>
  <c r="BV284" i="5"/>
  <c r="BW284" i="5"/>
  <c r="BX284" i="5"/>
  <c r="BZ284" i="5"/>
  <c r="CA284" i="5"/>
  <c r="CB284" i="5"/>
  <c r="CC284" i="5"/>
  <c r="A285" i="5"/>
  <c r="AL285" i="5"/>
  <c r="AM285" i="5"/>
  <c r="AN285" i="5"/>
  <c r="AO285" i="5"/>
  <c r="AP285" i="5"/>
  <c r="AQ285" i="5"/>
  <c r="AS285" i="5"/>
  <c r="AT285" i="5"/>
  <c r="AU285" i="5"/>
  <c r="AW285" i="5"/>
  <c r="AX285" i="5"/>
  <c r="AY285" i="5"/>
  <c r="AZ285" i="5"/>
  <c r="BA285" i="5"/>
  <c r="BB285" i="5"/>
  <c r="BC285" i="5"/>
  <c r="BD285" i="5"/>
  <c r="BE285" i="5"/>
  <c r="BF285" i="5"/>
  <c r="BG285" i="5"/>
  <c r="BH285" i="5"/>
  <c r="BI285" i="5"/>
  <c r="BJ285" i="5"/>
  <c r="BQ285" i="5"/>
  <c r="BR285" i="5"/>
  <c r="BS285" i="5"/>
  <c r="BV285" i="5"/>
  <c r="BW285" i="5"/>
  <c r="BX285" i="5"/>
  <c r="BZ285" i="5"/>
  <c r="CA285" i="5"/>
  <c r="CB285" i="5"/>
  <c r="CC285" i="5"/>
  <c r="A286" i="5"/>
  <c r="BZ286" i="5"/>
  <c r="CA286" i="5"/>
  <c r="CB286" i="5"/>
  <c r="CC286" i="5"/>
  <c r="A287" i="5"/>
  <c r="BZ287" i="5"/>
  <c r="CA287" i="5"/>
  <c r="CB287" i="5"/>
  <c r="CC287" i="5"/>
  <c r="A288" i="5"/>
  <c r="BZ288" i="5"/>
  <c r="CA288" i="5"/>
  <c r="CB288" i="5"/>
  <c r="CC288" i="5"/>
  <c r="A289" i="5"/>
  <c r="BZ289" i="5"/>
  <c r="CA289" i="5"/>
  <c r="CB289" i="5"/>
  <c r="CC289" i="5"/>
  <c r="A290" i="5"/>
  <c r="BZ290" i="5"/>
  <c r="CA290" i="5"/>
  <c r="CB290" i="5"/>
  <c r="CC290" i="5"/>
  <c r="A291" i="5"/>
  <c r="BZ291" i="5"/>
  <c r="CA291" i="5"/>
  <c r="CB291" i="5"/>
  <c r="CC291" i="5"/>
  <c r="A292" i="5"/>
  <c r="BZ292" i="5"/>
  <c r="CA292" i="5"/>
  <c r="CB292" i="5"/>
  <c r="CC292" i="5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F376" i="3"/>
  <c r="F375" i="3"/>
  <c r="F374" i="3"/>
  <c r="F373" i="3"/>
  <c r="F372" i="3"/>
  <c r="F371" i="3"/>
  <c r="F370" i="3"/>
  <c r="F369" i="3"/>
  <c r="F368" i="3"/>
  <c r="F367" i="3"/>
  <c r="F366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0" i="3"/>
  <c r="F339" i="3"/>
  <c r="F337" i="3"/>
  <c r="F336" i="3"/>
  <c r="F334" i="3"/>
  <c r="F332" i="3"/>
  <c r="F331" i="3"/>
  <c r="F329" i="3"/>
  <c r="F328" i="3"/>
  <c r="F327" i="3"/>
  <c r="F326" i="3"/>
  <c r="F325" i="3"/>
  <c r="F324" i="3"/>
  <c r="F323" i="3"/>
  <c r="F322" i="3"/>
  <c r="F321" i="3"/>
  <c r="F320" i="3"/>
  <c r="F318" i="3"/>
  <c r="F317" i="3"/>
  <c r="F312" i="3"/>
  <c r="F309" i="3"/>
  <c r="F308" i="3"/>
  <c r="F305" i="3"/>
  <c r="F304" i="3"/>
  <c r="F303" i="3"/>
  <c r="F302" i="3"/>
  <c r="F301" i="3"/>
  <c r="F299" i="3"/>
  <c r="F297" i="3"/>
  <c r="F296" i="3"/>
  <c r="F295" i="3"/>
  <c r="G376" i="4"/>
  <c r="N376" i="4"/>
  <c r="G375" i="4"/>
  <c r="N375" i="4"/>
  <c r="O375" i="4"/>
  <c r="G374" i="4"/>
  <c r="N374" i="4"/>
  <c r="O374" i="4"/>
  <c r="G373" i="4"/>
  <c r="N373" i="4"/>
  <c r="O373" i="4"/>
  <c r="G372" i="4"/>
  <c r="N372" i="4"/>
  <c r="O372" i="4"/>
  <c r="G371" i="4"/>
  <c r="N371" i="4"/>
  <c r="O371" i="4"/>
  <c r="G370" i="4"/>
  <c r="N370" i="4"/>
  <c r="O370" i="4"/>
  <c r="G369" i="4"/>
  <c r="N369" i="4"/>
  <c r="O369" i="4"/>
  <c r="G368" i="4"/>
  <c r="N368" i="4"/>
  <c r="O368" i="4"/>
  <c r="G367" i="4"/>
  <c r="N367" i="4"/>
  <c r="O367" i="4"/>
  <c r="G366" i="4"/>
  <c r="N366" i="4"/>
  <c r="O366" i="4"/>
  <c r="G365" i="4"/>
  <c r="N365" i="4"/>
  <c r="O365" i="4"/>
  <c r="G364" i="4"/>
  <c r="N364" i="4"/>
  <c r="O364" i="4"/>
  <c r="G363" i="4"/>
  <c r="N363" i="4"/>
  <c r="O363" i="4"/>
  <c r="G362" i="4"/>
  <c r="N362" i="4"/>
  <c r="O362" i="4"/>
  <c r="G361" i="4"/>
  <c r="N361" i="4"/>
  <c r="O361" i="4"/>
  <c r="G360" i="4"/>
  <c r="N360" i="4"/>
  <c r="O360" i="4"/>
  <c r="G359" i="4"/>
  <c r="N359" i="4"/>
  <c r="O359" i="4"/>
  <c r="G358" i="4"/>
  <c r="N358" i="4"/>
  <c r="O358" i="4"/>
  <c r="G357" i="4"/>
  <c r="N357" i="4"/>
  <c r="O357" i="4"/>
  <c r="G356" i="4"/>
  <c r="N356" i="4"/>
  <c r="O356" i="4"/>
  <c r="N355" i="4"/>
  <c r="O355" i="4"/>
  <c r="N354" i="4"/>
  <c r="O354" i="4"/>
  <c r="N353" i="4"/>
  <c r="O353" i="4"/>
  <c r="G352" i="4"/>
  <c r="N352" i="4"/>
  <c r="O352" i="4"/>
  <c r="G351" i="4"/>
  <c r="N351" i="4"/>
  <c r="O351" i="4"/>
  <c r="G350" i="4"/>
  <c r="N350" i="4"/>
  <c r="O350" i="4"/>
  <c r="G349" i="4"/>
  <c r="N349" i="4"/>
  <c r="O349" i="4"/>
  <c r="G348" i="4"/>
  <c r="N348" i="4"/>
  <c r="O348" i="4"/>
  <c r="G347" i="4"/>
  <c r="N347" i="4"/>
  <c r="O347" i="4"/>
  <c r="N346" i="4"/>
  <c r="O346" i="4"/>
  <c r="N345" i="4"/>
  <c r="O345" i="4"/>
  <c r="N344" i="4"/>
  <c r="O344" i="4"/>
  <c r="N343" i="4"/>
  <c r="O343" i="4"/>
  <c r="N342" i="4"/>
  <c r="O342" i="4"/>
  <c r="N341" i="4"/>
  <c r="O341" i="4"/>
  <c r="N340" i="4"/>
  <c r="O340" i="4"/>
  <c r="N339" i="4"/>
  <c r="O339" i="4"/>
  <c r="N338" i="4"/>
  <c r="O338" i="4"/>
  <c r="N337" i="4"/>
  <c r="O337" i="4"/>
  <c r="N336" i="4"/>
  <c r="O336" i="4"/>
  <c r="N335" i="4"/>
  <c r="O335" i="4"/>
  <c r="N334" i="4"/>
  <c r="O334" i="4"/>
  <c r="N333" i="4"/>
  <c r="O333" i="4"/>
  <c r="N332" i="4"/>
  <c r="O332" i="4"/>
  <c r="G331" i="4"/>
  <c r="N331" i="4"/>
  <c r="O331" i="4"/>
  <c r="N330" i="4"/>
  <c r="O330" i="4"/>
  <c r="N329" i="4"/>
  <c r="O329" i="4"/>
  <c r="N328" i="4"/>
  <c r="O328" i="4"/>
  <c r="N327" i="4"/>
  <c r="O327" i="4"/>
  <c r="N326" i="4"/>
  <c r="O326" i="4"/>
  <c r="N325" i="4"/>
  <c r="O325" i="4"/>
  <c r="N324" i="4"/>
  <c r="O324" i="4"/>
  <c r="N323" i="4"/>
  <c r="O323" i="4"/>
  <c r="G322" i="4"/>
  <c r="N322" i="4"/>
  <c r="O322" i="4"/>
  <c r="G321" i="4"/>
  <c r="N321" i="4"/>
  <c r="O321" i="4"/>
  <c r="G320" i="4"/>
  <c r="N320" i="4"/>
  <c r="O320" i="4"/>
  <c r="G319" i="4"/>
  <c r="N319" i="4"/>
  <c r="O319" i="4"/>
  <c r="G318" i="4"/>
  <c r="N318" i="4"/>
  <c r="O318" i="4"/>
  <c r="G317" i="4"/>
  <c r="N317" i="4"/>
  <c r="O317" i="4"/>
  <c r="G316" i="4"/>
  <c r="N316" i="4"/>
  <c r="O316" i="4"/>
  <c r="G315" i="4"/>
  <c r="N315" i="4"/>
  <c r="O315" i="4"/>
  <c r="G314" i="4"/>
  <c r="N314" i="4"/>
  <c r="O314" i="4"/>
  <c r="G313" i="4"/>
  <c r="N313" i="4"/>
  <c r="O313" i="4"/>
  <c r="G312" i="4"/>
  <c r="N312" i="4"/>
  <c r="O312" i="4"/>
  <c r="G311" i="4"/>
  <c r="N311" i="4"/>
  <c r="O311" i="4"/>
  <c r="G310" i="4"/>
  <c r="N310" i="4"/>
  <c r="O310" i="4"/>
  <c r="G309" i="4"/>
  <c r="N309" i="4"/>
  <c r="O309" i="4"/>
  <c r="G308" i="4"/>
  <c r="N308" i="4"/>
  <c r="O308" i="4"/>
  <c r="G307" i="4"/>
  <c r="N307" i="4"/>
  <c r="O307" i="4"/>
  <c r="G306" i="4"/>
  <c r="N306" i="4"/>
  <c r="O306" i="4"/>
  <c r="G305" i="4"/>
  <c r="N305" i="4"/>
  <c r="O305" i="4"/>
  <c r="G304" i="4"/>
  <c r="N304" i="4"/>
  <c r="O304" i="4"/>
  <c r="G303" i="4"/>
  <c r="N303" i="4"/>
  <c r="O303" i="4"/>
  <c r="N30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2" i="4"/>
  <c r="K351" i="4"/>
  <c r="K350" i="4"/>
  <c r="K349" i="4"/>
  <c r="K348" i="4"/>
  <c r="K347" i="4"/>
  <c r="K258" i="4"/>
  <c r="M258" i="4"/>
  <c r="K257" i="4"/>
  <c r="M257" i="4"/>
  <c r="K247" i="4"/>
  <c r="M247" i="4"/>
  <c r="L246" i="4"/>
  <c r="K238" i="4"/>
  <c r="M238" i="4"/>
  <c r="L238" i="4"/>
  <c r="K222" i="4"/>
  <c r="M222" i="4"/>
  <c r="K221" i="4"/>
  <c r="M221" i="4"/>
  <c r="L220" i="4"/>
  <c r="K217" i="4"/>
  <c r="M217" i="4"/>
  <c r="L217" i="4"/>
  <c r="K208" i="4"/>
  <c r="M208" i="4"/>
  <c r="K207" i="4"/>
  <c r="M207" i="4"/>
  <c r="L207" i="4"/>
  <c r="K198" i="4"/>
  <c r="M198" i="4"/>
  <c r="L198" i="4"/>
  <c r="K197" i="4"/>
  <c r="M197" i="4"/>
  <c r="L197" i="4"/>
  <c r="L196" i="4"/>
  <c r="L195" i="4"/>
  <c r="K194" i="4"/>
  <c r="M194" i="4"/>
  <c r="L194" i="4"/>
  <c r="K187" i="4"/>
  <c r="M187" i="4"/>
  <c r="L187" i="4"/>
  <c r="K173" i="4"/>
  <c r="M173" i="4"/>
  <c r="L173" i="4"/>
  <c r="K171" i="4"/>
  <c r="M171" i="4"/>
  <c r="L171" i="4"/>
  <c r="K169" i="4"/>
  <c r="M169" i="4"/>
  <c r="L169" i="4"/>
  <c r="K166" i="4"/>
  <c r="M166" i="4"/>
  <c r="M162" i="4"/>
  <c r="J162" i="4"/>
  <c r="M161" i="4"/>
  <c r="J161" i="4"/>
  <c r="M160" i="4"/>
  <c r="J160" i="4"/>
  <c r="M159" i="4"/>
  <c r="J159" i="4"/>
  <c r="M158" i="4"/>
  <c r="J158" i="4"/>
  <c r="M157" i="4"/>
  <c r="J157" i="4"/>
  <c r="M156" i="4"/>
  <c r="J156" i="4"/>
  <c r="M155" i="4"/>
  <c r="J155" i="4"/>
  <c r="M154" i="4"/>
  <c r="J154" i="4"/>
  <c r="M153" i="4"/>
  <c r="J153" i="4"/>
  <c r="M152" i="4"/>
  <c r="J152" i="4"/>
  <c r="M151" i="4"/>
  <c r="J151" i="4"/>
  <c r="M150" i="4"/>
  <c r="J150" i="4"/>
  <c r="M149" i="4"/>
  <c r="J149" i="4"/>
  <c r="M148" i="4"/>
  <c r="J148" i="4"/>
  <c r="M147" i="4"/>
  <c r="J147" i="4"/>
  <c r="M146" i="4"/>
  <c r="J146" i="4"/>
  <c r="M145" i="4"/>
  <c r="J145" i="4"/>
  <c r="M144" i="4"/>
  <c r="J144" i="4"/>
  <c r="M143" i="4"/>
  <c r="J143" i="4"/>
  <c r="M142" i="4"/>
  <c r="L142" i="4"/>
  <c r="K142" i="4"/>
  <c r="J142" i="4"/>
  <c r="M141" i="4"/>
  <c r="K141" i="4"/>
  <c r="J141" i="4"/>
  <c r="M140" i="4"/>
  <c r="J140" i="4"/>
  <c r="M139" i="4"/>
  <c r="L139" i="4"/>
  <c r="K139" i="4"/>
  <c r="J139" i="4"/>
  <c r="M138" i="4"/>
  <c r="L138" i="4"/>
  <c r="K138" i="4"/>
  <c r="J138" i="4"/>
  <c r="M137" i="4"/>
  <c r="L137" i="4"/>
  <c r="K137" i="4"/>
  <c r="J137" i="4"/>
  <c r="M136" i="4"/>
  <c r="L136" i="4"/>
  <c r="K136" i="4"/>
  <c r="J136" i="4"/>
  <c r="M135" i="4"/>
  <c r="L135" i="4"/>
  <c r="K135" i="4"/>
  <c r="J135" i="4"/>
  <c r="M134" i="4"/>
  <c r="L134" i="4"/>
  <c r="K134" i="4"/>
  <c r="J134" i="4"/>
  <c r="M133" i="4"/>
  <c r="L133" i="4"/>
  <c r="K133" i="4"/>
  <c r="J133" i="4"/>
  <c r="M132" i="4"/>
  <c r="L132" i="4"/>
  <c r="K132" i="4"/>
  <c r="J132" i="4"/>
  <c r="M131" i="4"/>
  <c r="L131" i="4"/>
  <c r="K131" i="4"/>
  <c r="M130" i="4"/>
  <c r="K130" i="4"/>
  <c r="M129" i="4"/>
  <c r="L129" i="4"/>
  <c r="K129" i="4"/>
  <c r="M128" i="4"/>
  <c r="L128" i="4"/>
  <c r="M127" i="4"/>
  <c r="L127" i="4"/>
  <c r="M126" i="4"/>
  <c r="L126" i="4"/>
  <c r="K126" i="4"/>
  <c r="M125" i="4"/>
  <c r="L125" i="4"/>
  <c r="L124" i="4"/>
  <c r="K124" i="4"/>
  <c r="M123" i="4"/>
  <c r="L123" i="4"/>
  <c r="K123" i="4"/>
  <c r="M122" i="4"/>
  <c r="L122" i="4"/>
  <c r="M121" i="4"/>
  <c r="L121" i="4"/>
  <c r="M120" i="4"/>
  <c r="L120" i="4"/>
  <c r="K120" i="4"/>
  <c r="M119" i="4"/>
  <c r="M118" i="4"/>
  <c r="M116" i="4"/>
  <c r="L116" i="4"/>
  <c r="M115" i="4"/>
  <c r="L115" i="4"/>
  <c r="M114" i="4"/>
  <c r="M113" i="4"/>
  <c r="M110" i="4"/>
  <c r="K110" i="4"/>
  <c r="K109" i="4"/>
  <c r="K107" i="4"/>
  <c r="L106" i="4"/>
  <c r="K106" i="4"/>
  <c r="M104" i="4"/>
  <c r="M100" i="4"/>
  <c r="M99" i="4"/>
  <c r="K97" i="4"/>
  <c r="M96" i="4"/>
  <c r="K96" i="4"/>
  <c r="M95" i="4"/>
  <c r="L95" i="4"/>
  <c r="M94" i="4"/>
  <c r="K94" i="4"/>
  <c r="L93" i="4"/>
  <c r="K93" i="4"/>
  <c r="K92" i="4"/>
  <c r="J91" i="4"/>
  <c r="J90" i="4"/>
  <c r="J89" i="4"/>
  <c r="J88" i="4"/>
  <c r="L87" i="4"/>
  <c r="J87" i="4"/>
  <c r="L86" i="4"/>
  <c r="J86" i="4"/>
  <c r="K85" i="4"/>
  <c r="J85" i="4"/>
  <c r="K84" i="4"/>
  <c r="K83" i="4"/>
  <c r="J83" i="4"/>
  <c r="J82" i="4"/>
  <c r="J81" i="4"/>
  <c r="J80" i="4"/>
  <c r="K79" i="4"/>
  <c r="J79" i="4"/>
  <c r="K78" i="4"/>
  <c r="J78" i="4"/>
  <c r="L77" i="4"/>
  <c r="K77" i="4"/>
  <c r="J77" i="4"/>
  <c r="J76" i="4"/>
  <c r="K75" i="4"/>
  <c r="J75" i="4"/>
  <c r="K74" i="4"/>
  <c r="J74" i="4"/>
  <c r="K73" i="4"/>
  <c r="J73" i="4"/>
  <c r="K72" i="4"/>
  <c r="J72" i="4"/>
  <c r="L71" i="4"/>
  <c r="K71" i="4"/>
  <c r="J71" i="4"/>
  <c r="L70" i="4"/>
  <c r="K70" i="4"/>
  <c r="J70" i="4"/>
  <c r="L69" i="4"/>
  <c r="K69" i="4"/>
  <c r="J69" i="4"/>
  <c r="K68" i="4"/>
  <c r="J68" i="4"/>
  <c r="K67" i="4"/>
  <c r="L66" i="4"/>
  <c r="K66" i="4"/>
  <c r="L65" i="4"/>
  <c r="K65" i="4"/>
  <c r="M64" i="4"/>
  <c r="L64" i="4"/>
  <c r="K64" i="4"/>
  <c r="M63" i="4"/>
  <c r="L63" i="4"/>
  <c r="K63" i="4"/>
  <c r="J63" i="4"/>
  <c r="M62" i="4"/>
  <c r="L62" i="4"/>
  <c r="K62" i="4"/>
  <c r="J62" i="4"/>
  <c r="M61" i="4"/>
  <c r="K61" i="4"/>
  <c r="J61" i="4"/>
  <c r="M60" i="4"/>
  <c r="L60" i="4"/>
  <c r="K60" i="4"/>
  <c r="J60" i="4"/>
  <c r="M59" i="4"/>
  <c r="L59" i="4"/>
  <c r="K59" i="4"/>
  <c r="J59" i="4"/>
  <c r="M58" i="4"/>
  <c r="K58" i="4"/>
  <c r="J58" i="4"/>
  <c r="M57" i="4"/>
  <c r="K57" i="4"/>
  <c r="J57" i="4"/>
  <c r="M56" i="4"/>
  <c r="K56" i="4"/>
  <c r="J56" i="4"/>
  <c r="M55" i="4"/>
  <c r="K55" i="4"/>
  <c r="J55" i="4"/>
  <c r="M54" i="4"/>
  <c r="L54" i="4"/>
  <c r="K54" i="4"/>
  <c r="J54" i="4"/>
  <c r="M53" i="4"/>
  <c r="K53" i="4"/>
  <c r="J53" i="4"/>
  <c r="M52" i="4"/>
  <c r="K52" i="4"/>
  <c r="M51" i="4"/>
  <c r="K51" i="4"/>
  <c r="M50" i="4"/>
  <c r="K50" i="4"/>
  <c r="M49" i="4"/>
  <c r="L49" i="4"/>
  <c r="K49" i="4"/>
  <c r="J49" i="4"/>
  <c r="M48" i="4"/>
  <c r="L48" i="4"/>
  <c r="K48" i="4"/>
  <c r="J48" i="4"/>
  <c r="M47" i="4"/>
  <c r="L47" i="4"/>
  <c r="K47" i="4"/>
  <c r="J47" i="4"/>
  <c r="M46" i="4"/>
  <c r="L46" i="4"/>
  <c r="K46" i="4"/>
  <c r="J46" i="4"/>
  <c r="M45" i="4"/>
  <c r="L45" i="4"/>
  <c r="K45" i="4"/>
  <c r="L44" i="4"/>
  <c r="K44" i="4"/>
  <c r="L43" i="4"/>
  <c r="K43" i="4"/>
  <c r="J43" i="4"/>
  <c r="K42" i="4"/>
  <c r="J42" i="4"/>
  <c r="L41" i="4"/>
  <c r="K41" i="4"/>
  <c r="L40" i="4"/>
  <c r="K40" i="4"/>
  <c r="K39" i="4"/>
  <c r="K38" i="4"/>
  <c r="L37" i="4"/>
  <c r="K37" i="4"/>
  <c r="J37" i="4"/>
  <c r="K36" i="4"/>
  <c r="J36" i="4"/>
  <c r="K35" i="4"/>
  <c r="K27" i="4"/>
</calcChain>
</file>

<file path=xl/sharedStrings.xml><?xml version="1.0" encoding="utf-8"?>
<sst xmlns="http://schemas.openxmlformats.org/spreadsheetml/2006/main" count="380" uniqueCount="161">
  <si>
    <t>Cheese</t>
  </si>
  <si>
    <t>Peas</t>
  </si>
  <si>
    <t>Beef</t>
  </si>
  <si>
    <t>Veal</t>
  </si>
  <si>
    <t>Mutton</t>
  </si>
  <si>
    <t>Pork</t>
  </si>
  <si>
    <t>Butter</t>
  </si>
  <si>
    <t>Eggs</t>
  </si>
  <si>
    <t>Herring</t>
  </si>
  <si>
    <t>Beer</t>
  </si>
  <si>
    <t>Sugar</t>
  </si>
  <si>
    <t>Candles</t>
  </si>
  <si>
    <t>Prices and Wages in Leipzig, 1547-1914</t>
  </si>
  <si>
    <t>Source</t>
  </si>
  <si>
    <t>Curreny/units</t>
  </si>
  <si>
    <t>Metric equivalent</t>
  </si>
  <si>
    <t>Comment</t>
  </si>
  <si>
    <t>Good</t>
  </si>
  <si>
    <t>Year</t>
  </si>
  <si>
    <t>A1) Original Prices</t>
  </si>
  <si>
    <t>[1]</t>
  </si>
  <si>
    <t>Sources</t>
  </si>
  <si>
    <t>[1]:</t>
  </si>
  <si>
    <t>Comments</t>
  </si>
  <si>
    <t>(a):</t>
  </si>
  <si>
    <t>(b):</t>
  </si>
  <si>
    <t>(c):</t>
  </si>
  <si>
    <t>(d):</t>
  </si>
  <si>
    <t>[2]:</t>
  </si>
  <si>
    <t>104.83 l</t>
  </si>
  <si>
    <t>Rye</t>
  </si>
  <si>
    <t>Barley</t>
  </si>
  <si>
    <t>Oats</t>
  </si>
  <si>
    <t>0.467 kg</t>
  </si>
  <si>
    <t>Karpfen</t>
  </si>
  <si>
    <t>Wine (lower quality)</t>
  </si>
  <si>
    <t>Wine (higher quality)</t>
  </si>
  <si>
    <t>Tallow</t>
  </si>
  <si>
    <t>Tallow Candles</t>
  </si>
  <si>
    <r>
      <t>"Lein</t>
    </r>
    <r>
      <rPr>
        <b/>
        <sz val="8"/>
        <rFont val="Arial"/>
        <family val="2"/>
      </rPr>
      <t>ö</t>
    </r>
    <r>
      <rPr>
        <b/>
        <sz val="8"/>
        <rFont val="Arial"/>
        <family val="2"/>
      </rPr>
      <t>l"</t>
    </r>
  </si>
  <si>
    <r>
      <t>"Baum</t>
    </r>
    <r>
      <rPr>
        <b/>
        <sz val="8"/>
        <rFont val="Arial"/>
        <family val="2"/>
      </rPr>
      <t>ö</t>
    </r>
    <r>
      <rPr>
        <b/>
        <sz val="8"/>
        <rFont val="Arial"/>
        <family val="2"/>
      </rPr>
      <t>l"</t>
    </r>
  </si>
  <si>
    <t>51.4  kg</t>
  </si>
  <si>
    <t>(a)</t>
  </si>
  <si>
    <t>(b)</t>
  </si>
  <si>
    <t>( c)</t>
  </si>
  <si>
    <r>
      <t>"Rub</t>
    </r>
    <r>
      <rPr>
        <b/>
        <sz val="8"/>
        <rFont val="Arial"/>
        <family val="2"/>
      </rPr>
      <t>ö</t>
    </r>
    <r>
      <rPr>
        <b/>
        <sz val="8"/>
        <rFont val="Arial"/>
        <family val="2"/>
      </rPr>
      <t>l"</t>
    </r>
  </si>
  <si>
    <t>Per Pfund to 1761, then per Kanne</t>
  </si>
  <si>
    <t>Per Pfund to 1761, then per Kanne to 1770, then per Pfund again</t>
  </si>
  <si>
    <t>Per Pfund to 1749, then per Tonne to 1761, then per Kanne to 1788, then per Pfund again</t>
  </si>
  <si>
    <t xml:space="preserve">Soap </t>
  </si>
  <si>
    <t>10.274 kg</t>
  </si>
  <si>
    <t>Firewood</t>
  </si>
  <si>
    <t>3073 l</t>
  </si>
  <si>
    <t>Oak, incl. expenses</t>
  </si>
  <si>
    <t>B1) Original Wages</t>
  </si>
  <si>
    <t>Profession</t>
  </si>
  <si>
    <t>Summer</t>
  </si>
  <si>
    <t>Winter</t>
  </si>
  <si>
    <t>Mason</t>
  </si>
  <si>
    <t>Thresher</t>
  </si>
  <si>
    <t>Carpenter</t>
  </si>
  <si>
    <t>Unskilled Labour</t>
  </si>
  <si>
    <t>"Allerlei Arbeit"</t>
  </si>
  <si>
    <t>[2]</t>
  </si>
  <si>
    <t>Mark/day</t>
  </si>
  <si>
    <r>
      <t xml:space="preserve">Kuczynski, J., </t>
    </r>
    <r>
      <rPr>
        <i/>
        <sz val="8"/>
        <rFont val="Arial"/>
        <family val="2"/>
      </rPr>
      <t>Die Geschichte der Lage der Arbeiter unter dem Kapitalismus</t>
    </r>
    <r>
      <rPr>
        <sz val="8"/>
        <rFont val="Arial"/>
        <family val="2"/>
      </rPr>
      <t>, Vols. I-IV (Berlin, 1961-1967).</t>
    </r>
  </si>
  <si>
    <t>"Sackzwilch"</t>
  </si>
  <si>
    <t>"Zwilch"</t>
  </si>
  <si>
    <t>0.565 m</t>
  </si>
  <si>
    <t>B2) Silver Wages</t>
  </si>
  <si>
    <t>Grams Ag/day</t>
  </si>
  <si>
    <t>Currency Conversions</t>
  </si>
  <si>
    <t>Grams Ag per Gulden or Taler</t>
  </si>
  <si>
    <t>Silver Price Brit d./oz Troy std Ag</t>
  </si>
  <si>
    <t>German Average Ratio Helper/Carpenter</t>
  </si>
  <si>
    <t>Helper</t>
  </si>
  <si>
    <t>A2) Silver Prices per Metric Units</t>
  </si>
  <si>
    <t>Grams Ag/Litre</t>
  </si>
  <si>
    <t>Wheat</t>
  </si>
  <si>
    <t>Rye Bread</t>
  </si>
  <si>
    <t>Computed</t>
  </si>
  <si>
    <t xml:space="preserve">For more information on computation, sources, extrapolations and conversions please consult: </t>
  </si>
  <si>
    <t xml:space="preserve">Allen, Robert C., "The Great Divergence in European Prices and Wages from the Middle </t>
  </si>
  <si>
    <r>
      <t>Ages to the First World War"</t>
    </r>
    <r>
      <rPr>
        <i/>
        <sz val="8"/>
        <rFont val="Arial"/>
        <family val="2"/>
      </rPr>
      <t>, Explorations in Economic History</t>
    </r>
    <r>
      <rPr>
        <sz val="8"/>
        <rFont val="Arial"/>
        <family val="2"/>
      </rPr>
      <t>, 38 (2001), Appendix and Text.</t>
    </r>
  </si>
  <si>
    <t>Grams Ag/kg</t>
  </si>
  <si>
    <t>Carp</t>
  </si>
  <si>
    <t>Grams Ag/Mandel</t>
  </si>
  <si>
    <t>Grams Ag/piece</t>
  </si>
  <si>
    <t>Grams Ag/m</t>
  </si>
  <si>
    <t>Computation of Bread Prices</t>
  </si>
  <si>
    <t>Wage</t>
  </si>
  <si>
    <t>Bread</t>
  </si>
  <si>
    <t>(d)</t>
  </si>
  <si>
    <t>A3) Prices for Consumer Price Index (weighted according to consumer basket and using extrapolated and interpolated prices)</t>
  </si>
  <si>
    <t>Beans</t>
  </si>
  <si>
    <t>Meat</t>
  </si>
  <si>
    <t>Soap</t>
  </si>
  <si>
    <t>Wool</t>
  </si>
  <si>
    <t>(e):</t>
  </si>
  <si>
    <t>(e), (d)</t>
  </si>
  <si>
    <t>(f), (d)</t>
  </si>
  <si>
    <t>(f):</t>
  </si>
  <si>
    <t>Oil/light</t>
  </si>
  <si>
    <t>In Million BTUs</t>
  </si>
  <si>
    <t>Wood (hard)</t>
  </si>
  <si>
    <t>NEW CPI</t>
  </si>
  <si>
    <t>Missing values were estimated as 1.3 times the prices of soap</t>
  </si>
  <si>
    <t>Missing throughout; estimated equal to the price of soap</t>
  </si>
  <si>
    <r>
      <t xml:space="preserve">Elsas, M.J., </t>
    </r>
    <r>
      <rPr>
        <i/>
        <sz val="8"/>
        <rFont val="Arial"/>
        <family val="2"/>
      </rPr>
      <t>Umriss einer Geschichte der Preise und Löhne in Deutschland. Vol. 2</t>
    </r>
    <r>
      <rPr>
        <sz val="8"/>
        <rFont val="Arial"/>
        <family val="2"/>
      </rPr>
      <t xml:space="preserve"> (Leiden, 1940).</t>
    </r>
  </si>
  <si>
    <t>A4) Consumer Price Index for Leipzig, 1565-1796</t>
  </si>
  <si>
    <t>St. Johannis-Hospital</t>
  </si>
  <si>
    <t>St. Georgen-Hospital</t>
  </si>
  <si>
    <t>15 pieces</t>
  </si>
  <si>
    <t>Denar/day</t>
  </si>
  <si>
    <t>Groschen per Gulden or Taler</t>
  </si>
  <si>
    <t>Denar/Scheffel</t>
  </si>
  <si>
    <t>Denar/Pfund</t>
  </si>
  <si>
    <t>Denar/Schock</t>
  </si>
  <si>
    <t>Denar/Mandel</t>
  </si>
  <si>
    <t>Denar/Stuck</t>
  </si>
  <si>
    <t>Denar/Kanne</t>
  </si>
  <si>
    <t>Denar/Zentner</t>
  </si>
  <si>
    <t>Denar/Stein</t>
  </si>
  <si>
    <t>Denar/Klafter</t>
  </si>
  <si>
    <t>Denar/Elle</t>
  </si>
  <si>
    <t>Grams Ag per Penny (1/12 Groschen); (g)</t>
  </si>
  <si>
    <t>(g):</t>
  </si>
  <si>
    <t>One Denar is equivalent to one Pfennig.</t>
  </si>
  <si>
    <t>1 Schock = 60 pieces</t>
  </si>
  <si>
    <t>1.204 l</t>
  </si>
  <si>
    <t>Grams Ag/Piece</t>
  </si>
  <si>
    <t>(h):</t>
  </si>
  <si>
    <t>A conversion of 0.96 kg per Litre has been used</t>
  </si>
  <si>
    <t>(h)</t>
  </si>
  <si>
    <t>(i):</t>
  </si>
  <si>
    <t>It was assumed that the price of cheese equalled 2.6 times the price of meat</t>
  </si>
  <si>
    <t>(d), (i)</t>
  </si>
  <si>
    <t>[3]</t>
  </si>
  <si>
    <t>[3]:</t>
  </si>
  <si>
    <t>The silver prices of the Pound Sterling, used for comparisons, are from the following sources:</t>
  </si>
  <si>
    <t>1259-1816:</t>
  </si>
  <si>
    <t xml:space="preserve">A.E. Feavearyear, The Pound Sterling: A History of English Money (Oxford, 1931), </t>
  </si>
  <si>
    <t>pp. 346, 348-9; few interpolations.</t>
  </si>
  <si>
    <t>1817-1829:</t>
  </si>
  <si>
    <t xml:space="preserve">International Monetary Conference, Paris 1878. United States Senate Executive </t>
  </si>
  <si>
    <t>Document No. 58, 45th Congress, 3rd Senate (Washington, 1879), pp. 611-613.</t>
  </si>
  <si>
    <t>1830-1832:</t>
  </si>
  <si>
    <t>Interpolated</t>
  </si>
  <si>
    <t>1833-1902:</t>
  </si>
  <si>
    <t>United States, Statistical Abstract of the United States (1902), p. 65.</t>
  </si>
  <si>
    <t>1903-1914:</t>
  </si>
  <si>
    <t>United States, Statistical Abstract of the United States (1914), p. 491.</t>
  </si>
  <si>
    <t>"Leinöl"</t>
  </si>
  <si>
    <t>"Baumöl"</t>
  </si>
  <si>
    <t>"Ruböl"</t>
  </si>
  <si>
    <t>In Silver Prices</t>
  </si>
  <si>
    <t>In Local Currency</t>
  </si>
  <si>
    <t>(Denar = Pfennig)</t>
  </si>
  <si>
    <t>Wages in Leipzig, 1565-1914</t>
  </si>
  <si>
    <t>Robert C. Allen</t>
  </si>
  <si>
    <t>Prices in Leipzig, 1564-1820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</si>
</sst>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0"/>
      <name val="Courier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Courier"/>
    </font>
    <font>
      <b/>
      <sz val="8"/>
      <name val="Arial"/>
      <family val="2"/>
    </font>
    <font>
      <sz val="10"/>
      <name val="Arial"/>
      <family val="2"/>
    </font>
    <font>
      <sz val="10"/>
      <name val="Courier"/>
    </font>
    <font>
      <b/>
      <sz val="10"/>
      <name val="Courier"/>
    </font>
    <font>
      <sz val="10"/>
      <name val="Courier"/>
    </font>
    <font>
      <u/>
      <sz val="10"/>
      <color theme="10"/>
      <name val="Courier"/>
    </font>
    <font>
      <u/>
      <sz val="10"/>
      <color theme="11"/>
      <name val="Courier"/>
    </font>
    <font>
      <sz val="12"/>
      <name val="Arial"/>
    </font>
    <font>
      <b/>
      <u/>
      <sz val="12"/>
      <name val="Arial"/>
    </font>
    <font>
      <b/>
      <u/>
      <sz val="16"/>
      <name val="Arial"/>
    </font>
    <font>
      <sz val="14"/>
      <color rgb="FFFF0000"/>
      <name val="Cambria"/>
    </font>
    <font>
      <b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975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/>
    <xf numFmtId="0" fontId="0" fillId="0" borderId="0" xfId="0" applyAlignment="1" applyProtection="1"/>
    <xf numFmtId="0" fontId="2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/>
    <xf numFmtId="0" fontId="0" fillId="0" borderId="0" xfId="0" applyFill="1"/>
    <xf numFmtId="0" fontId="2" fillId="0" borderId="0" xfId="0" applyFont="1" applyFill="1" applyBorder="1"/>
    <xf numFmtId="0" fontId="0" fillId="0" borderId="5" xfId="0" applyBorder="1"/>
    <xf numFmtId="0" fontId="2" fillId="0" borderId="0" xfId="0" applyFont="1" applyBorder="1" applyAlignment="1"/>
    <xf numFmtId="0" fontId="7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2" fillId="0" borderId="4" xfId="0" applyFont="1" applyFill="1" applyBorder="1" applyAlignment="1">
      <alignment horizontal="right"/>
    </xf>
    <xf numFmtId="0" fontId="0" fillId="0" borderId="6" xfId="0" applyBorder="1"/>
    <xf numFmtId="0" fontId="2" fillId="0" borderId="7" xfId="0" applyFont="1" applyBorder="1" applyAlignment="1">
      <alignment horizontal="right"/>
    </xf>
    <xf numFmtId="0" fontId="0" fillId="0" borderId="8" xfId="0" applyBorder="1"/>
    <xf numFmtId="0" fontId="0" fillId="0" borderId="5" xfId="0" applyFill="1" applyBorder="1"/>
    <xf numFmtId="0" fontId="0" fillId="0" borderId="4" xfId="0" applyBorder="1"/>
    <xf numFmtId="0" fontId="0" fillId="0" borderId="8" xfId="0" applyFill="1" applyBorder="1"/>
    <xf numFmtId="0" fontId="2" fillId="0" borderId="1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2" fillId="0" borderId="1" xfId="0" applyFont="1" applyBorder="1" applyAlignment="1" applyProtection="1">
      <alignment horizontal="right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center"/>
    </xf>
    <xf numFmtId="0" fontId="10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7" fillId="0" borderId="0" xfId="0" applyFont="1"/>
    <xf numFmtId="0" fontId="13" fillId="0" borderId="0" xfId="0" applyFont="1" applyFill="1" applyAlignment="1" applyProtection="1">
      <alignment horizontal="left"/>
    </xf>
    <xf numFmtId="0" fontId="13" fillId="0" borderId="0" xfId="0" applyFont="1"/>
    <xf numFmtId="0" fontId="14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wrapText="1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13" fillId="0" borderId="1" xfId="0" applyFont="1" applyBorder="1" applyAlignment="1">
      <alignment horizontal="left"/>
    </xf>
    <xf numFmtId="0" fontId="13" fillId="0" borderId="0" xfId="0" applyFont="1" applyAlignment="1" applyProtection="1">
      <alignment horizontal="right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Fill="1"/>
    <xf numFmtId="0" fontId="17" fillId="0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4" fillId="0" borderId="0" xfId="0" applyFont="1" applyBorder="1" applyAlignment="1">
      <alignment vertical="center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>
      <alignment horizontal="center"/>
    </xf>
    <xf numFmtId="0" fontId="2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 applyProtection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57"/>
  <sheetViews>
    <sheetView tabSelected="1" workbookViewId="0">
      <selection activeCell="C17" sqref="C17"/>
    </sheetView>
  </sheetViews>
  <sheetFormatPr baseColWidth="10" defaultColWidth="9.6640625" defaultRowHeight="12" x14ac:dyDescent="0"/>
  <cols>
    <col min="1" max="1" width="5.6640625" customWidth="1"/>
    <col min="2" max="2" width="12.1640625" customWidth="1"/>
    <col min="3" max="3" width="13.5" customWidth="1"/>
    <col min="4" max="4" width="13.1640625" customWidth="1"/>
    <col min="5" max="6" width="11.33203125" customWidth="1"/>
    <col min="7" max="7" width="11.6640625" customWidth="1"/>
    <col min="8" max="8" width="10.83203125" customWidth="1"/>
    <col min="14" max="14" width="14" customWidth="1"/>
    <col min="15" max="15" width="11.1640625" customWidth="1"/>
    <col min="19" max="19" width="15.1640625" customWidth="1"/>
    <col min="20" max="20" width="15.5" customWidth="1"/>
    <col min="22" max="22" width="10.5" customWidth="1"/>
    <col min="25" max="25" width="11.6640625" customWidth="1"/>
    <col min="30" max="30" width="12.1640625" customWidth="1"/>
    <col min="33" max="33" width="4.33203125" customWidth="1"/>
    <col min="35" max="35" width="10" customWidth="1"/>
    <col min="36" max="36" width="10.1640625" customWidth="1"/>
    <col min="44" max="44" width="10.6640625" customWidth="1"/>
    <col min="45" max="45" width="11.33203125" customWidth="1"/>
    <col min="46" max="46" width="11.5" customWidth="1"/>
    <col min="49" max="49" width="14.83203125" customWidth="1"/>
    <col min="50" max="50" width="16" customWidth="1"/>
    <col min="55" max="55" width="11.33203125" customWidth="1"/>
    <col min="63" max="63" width="4.6640625" customWidth="1"/>
    <col min="67" max="67" width="4.1640625" customWidth="1"/>
    <col min="82" max="82" width="5.5" customWidth="1"/>
    <col min="83" max="83" width="10.1640625" customWidth="1"/>
    <col min="84" max="84" width="8.33203125" customWidth="1"/>
    <col min="85" max="85" width="12" customWidth="1"/>
  </cols>
  <sheetData>
    <row r="1" spans="1:85" s="77" customFormat="1" ht="30" customHeight="1">
      <c r="A1" s="82" t="s">
        <v>159</v>
      </c>
      <c r="D1" s="81" t="s">
        <v>160</v>
      </c>
      <c r="AB1" s="87"/>
      <c r="BF1" s="87"/>
      <c r="BZ1" s="87"/>
    </row>
    <row r="2" spans="1:85" s="77" customFormat="1" ht="30" customHeight="1">
      <c r="C2" s="88" t="s">
        <v>19</v>
      </c>
      <c r="M2" s="89"/>
      <c r="N2" s="90"/>
      <c r="O2" s="89"/>
      <c r="AA2" s="91"/>
      <c r="AB2" s="87"/>
      <c r="AD2" s="87"/>
      <c r="AH2" s="92" t="s">
        <v>76</v>
      </c>
      <c r="BE2" s="91"/>
      <c r="BF2" s="87"/>
      <c r="BH2" s="87"/>
      <c r="BP2" s="92" t="s">
        <v>93</v>
      </c>
      <c r="BZ2" s="87"/>
      <c r="CA2" s="87"/>
      <c r="CB2" s="87"/>
      <c r="CE2" s="92" t="s">
        <v>109</v>
      </c>
    </row>
    <row r="3" spans="1:85" ht="12.75" customHeight="1">
      <c r="A3" s="5"/>
      <c r="B3" s="79" t="s">
        <v>13</v>
      </c>
      <c r="C3" s="72" t="s">
        <v>20</v>
      </c>
      <c r="D3" s="72" t="s">
        <v>20</v>
      </c>
      <c r="E3" s="72" t="s">
        <v>20</v>
      </c>
      <c r="F3" s="72" t="s">
        <v>20</v>
      </c>
      <c r="G3" s="72" t="s">
        <v>20</v>
      </c>
      <c r="H3" s="72" t="s">
        <v>20</v>
      </c>
      <c r="I3" s="72" t="s">
        <v>20</v>
      </c>
      <c r="J3" s="72" t="s">
        <v>20</v>
      </c>
      <c r="K3" s="72" t="s">
        <v>20</v>
      </c>
      <c r="L3" s="72" t="s">
        <v>20</v>
      </c>
      <c r="M3" s="72" t="s">
        <v>20</v>
      </c>
      <c r="N3" s="72" t="s">
        <v>20</v>
      </c>
      <c r="O3" s="72" t="s">
        <v>20</v>
      </c>
      <c r="P3" s="72" t="s">
        <v>20</v>
      </c>
      <c r="Q3" s="72" t="s">
        <v>20</v>
      </c>
      <c r="R3" s="72" t="s">
        <v>20</v>
      </c>
      <c r="S3" s="72" t="s">
        <v>20</v>
      </c>
      <c r="T3" s="72" t="s">
        <v>20</v>
      </c>
      <c r="U3" s="72" t="s">
        <v>20</v>
      </c>
      <c r="V3" s="72" t="s">
        <v>20</v>
      </c>
      <c r="W3" s="72" t="s">
        <v>20</v>
      </c>
      <c r="X3" s="72" t="s">
        <v>20</v>
      </c>
      <c r="Y3" s="72" t="s">
        <v>20</v>
      </c>
      <c r="Z3" s="72" t="s">
        <v>20</v>
      </c>
      <c r="AA3" s="72" t="s">
        <v>20</v>
      </c>
      <c r="AB3" s="72" t="s">
        <v>20</v>
      </c>
      <c r="AC3" s="72" t="s">
        <v>20</v>
      </c>
      <c r="AD3" s="72" t="s">
        <v>20</v>
      </c>
      <c r="AE3" s="72" t="s">
        <v>20</v>
      </c>
      <c r="AF3" s="72" t="s">
        <v>20</v>
      </c>
      <c r="AH3" s="63" t="s">
        <v>20</v>
      </c>
      <c r="AI3" s="63" t="s">
        <v>20</v>
      </c>
      <c r="AJ3" s="63" t="s">
        <v>20</v>
      </c>
      <c r="AK3" s="63" t="s">
        <v>20</v>
      </c>
      <c r="AL3" s="63" t="s">
        <v>20</v>
      </c>
      <c r="AM3" s="63" t="s">
        <v>20</v>
      </c>
      <c r="AN3" s="63" t="s">
        <v>20</v>
      </c>
      <c r="AO3" s="63" t="s">
        <v>20</v>
      </c>
      <c r="AP3" s="63" t="s">
        <v>20</v>
      </c>
      <c r="AQ3" s="63" t="s">
        <v>20</v>
      </c>
      <c r="AR3" s="63" t="s">
        <v>20</v>
      </c>
      <c r="AS3" s="63" t="s">
        <v>20</v>
      </c>
      <c r="AT3" s="63" t="s">
        <v>20</v>
      </c>
      <c r="AU3" s="63" t="s">
        <v>20</v>
      </c>
      <c r="AV3" s="63" t="s">
        <v>20</v>
      </c>
      <c r="AW3" s="63" t="s">
        <v>20</v>
      </c>
      <c r="AX3" s="63" t="s">
        <v>20</v>
      </c>
      <c r="AY3" s="63" t="s">
        <v>20</v>
      </c>
      <c r="AZ3" s="63" t="s">
        <v>20</v>
      </c>
      <c r="BA3" s="63" t="s">
        <v>20</v>
      </c>
      <c r="BB3" s="63" t="s">
        <v>20</v>
      </c>
      <c r="BC3" s="63" t="s">
        <v>20</v>
      </c>
      <c r="BD3" s="63" t="s">
        <v>20</v>
      </c>
      <c r="BE3" s="63" t="s">
        <v>20</v>
      </c>
      <c r="BF3" s="63" t="s">
        <v>20</v>
      </c>
      <c r="BG3" s="63" t="s">
        <v>20</v>
      </c>
      <c r="BH3" s="63" t="s">
        <v>20</v>
      </c>
      <c r="BI3" s="63" t="s">
        <v>20</v>
      </c>
      <c r="BJ3" s="63" t="s">
        <v>20</v>
      </c>
      <c r="BK3" s="7"/>
      <c r="BL3" s="71" t="s">
        <v>89</v>
      </c>
      <c r="BM3" s="71"/>
      <c r="BN3" s="71"/>
      <c r="BO3" s="7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6"/>
      <c r="CA3" s="96"/>
      <c r="CB3" s="96"/>
      <c r="CC3" s="97" t="s">
        <v>103</v>
      </c>
      <c r="CD3" s="7"/>
      <c r="CE3" s="63"/>
      <c r="CF3" s="7"/>
      <c r="CG3" s="63"/>
    </row>
    <row r="4" spans="1:85" ht="12.75" customHeight="1">
      <c r="A4" s="5"/>
      <c r="B4" s="80" t="s">
        <v>14</v>
      </c>
      <c r="C4" s="72" t="s">
        <v>115</v>
      </c>
      <c r="D4" s="72" t="s">
        <v>115</v>
      </c>
      <c r="E4" s="72" t="s">
        <v>115</v>
      </c>
      <c r="F4" s="72" t="s">
        <v>115</v>
      </c>
      <c r="G4" s="72" t="s">
        <v>115</v>
      </c>
      <c r="H4" s="72" t="s">
        <v>115</v>
      </c>
      <c r="I4" s="72" t="s">
        <v>116</v>
      </c>
      <c r="J4" s="72" t="s">
        <v>116</v>
      </c>
      <c r="K4" s="72" t="s">
        <v>116</v>
      </c>
      <c r="L4" s="72" t="s">
        <v>116</v>
      </c>
      <c r="M4" s="72" t="s">
        <v>116</v>
      </c>
      <c r="N4" s="72" t="s">
        <v>117</v>
      </c>
      <c r="O4" s="72" t="s">
        <v>118</v>
      </c>
      <c r="P4" s="72" t="s">
        <v>119</v>
      </c>
      <c r="Q4" s="72" t="s">
        <v>116</v>
      </c>
      <c r="R4" s="72" t="s">
        <v>120</v>
      </c>
      <c r="S4" s="72" t="s">
        <v>120</v>
      </c>
      <c r="T4" s="72" t="s">
        <v>120</v>
      </c>
      <c r="U4" s="72" t="s">
        <v>116</v>
      </c>
      <c r="V4" s="72" t="s">
        <v>121</v>
      </c>
      <c r="W4" s="72" t="s">
        <v>116</v>
      </c>
      <c r="X4" s="72" t="s">
        <v>116</v>
      </c>
      <c r="Y4" s="72" t="s">
        <v>116</v>
      </c>
      <c r="Z4" s="72" t="s">
        <v>116</v>
      </c>
      <c r="AA4" s="72" t="s">
        <v>116</v>
      </c>
      <c r="AB4" s="72" t="s">
        <v>116</v>
      </c>
      <c r="AC4" s="72" t="s">
        <v>122</v>
      </c>
      <c r="AD4" s="72" t="s">
        <v>123</v>
      </c>
      <c r="AE4" s="72" t="s">
        <v>124</v>
      </c>
      <c r="AF4" s="72" t="s">
        <v>124</v>
      </c>
      <c r="AH4" s="63" t="s">
        <v>77</v>
      </c>
      <c r="AI4" s="63" t="s">
        <v>77</v>
      </c>
      <c r="AJ4" s="63" t="s">
        <v>77</v>
      </c>
      <c r="AK4" s="63" t="s">
        <v>84</v>
      </c>
      <c r="AL4" s="63" t="s">
        <v>77</v>
      </c>
      <c r="AM4" s="63" t="s">
        <v>84</v>
      </c>
      <c r="AN4" s="63" t="s">
        <v>84</v>
      </c>
      <c r="AO4" s="63" t="s">
        <v>84</v>
      </c>
      <c r="AP4" s="63" t="s">
        <v>84</v>
      </c>
      <c r="AQ4" s="63" t="s">
        <v>84</v>
      </c>
      <c r="AR4" s="63" t="s">
        <v>130</v>
      </c>
      <c r="AS4" s="63" t="s">
        <v>86</v>
      </c>
      <c r="AT4" s="63" t="s">
        <v>87</v>
      </c>
      <c r="AU4" s="63" t="s">
        <v>84</v>
      </c>
      <c r="AV4" s="63" t="s">
        <v>77</v>
      </c>
      <c r="AW4" s="63" t="s">
        <v>77</v>
      </c>
      <c r="AX4" s="63" t="s">
        <v>77</v>
      </c>
      <c r="AY4" s="63" t="s">
        <v>84</v>
      </c>
      <c r="AZ4" s="63" t="s">
        <v>84</v>
      </c>
      <c r="BA4" s="63" t="s">
        <v>84</v>
      </c>
      <c r="BB4" s="63" t="s">
        <v>84</v>
      </c>
      <c r="BC4" s="63" t="s">
        <v>84</v>
      </c>
      <c r="BD4" s="63" t="s">
        <v>77</v>
      </c>
      <c r="BE4" s="63" t="s">
        <v>77</v>
      </c>
      <c r="BF4" s="63" t="s">
        <v>77</v>
      </c>
      <c r="BG4" s="63" t="s">
        <v>84</v>
      </c>
      <c r="BH4" s="63" t="s">
        <v>77</v>
      </c>
      <c r="BI4" s="63" t="s">
        <v>88</v>
      </c>
      <c r="BJ4" s="63" t="s">
        <v>88</v>
      </c>
      <c r="BK4" s="7"/>
      <c r="BL4" s="65" t="s">
        <v>70</v>
      </c>
      <c r="BM4" s="65" t="s">
        <v>84</v>
      </c>
      <c r="BN4" s="65" t="s">
        <v>84</v>
      </c>
      <c r="BO4" s="7"/>
      <c r="BP4" s="96">
        <v>130</v>
      </c>
      <c r="BQ4" s="96">
        <v>52</v>
      </c>
      <c r="BR4" s="96">
        <v>26</v>
      </c>
      <c r="BS4" s="96">
        <v>5.2</v>
      </c>
      <c r="BT4" s="96">
        <v>5.2</v>
      </c>
      <c r="BU4" s="96">
        <v>52</v>
      </c>
      <c r="BV4" s="96">
        <v>10.4</v>
      </c>
      <c r="BW4" s="96">
        <v>182</v>
      </c>
      <c r="BX4" s="96">
        <v>2.6</v>
      </c>
      <c r="BY4" s="95"/>
      <c r="BZ4" s="96">
        <v>5</v>
      </c>
      <c r="CA4" s="96">
        <v>2.6</v>
      </c>
      <c r="CB4" s="96">
        <v>2.6</v>
      </c>
      <c r="CC4" s="96">
        <f>1.5*13</f>
        <v>19.5</v>
      </c>
      <c r="CD4" s="7"/>
      <c r="CE4" s="63" t="s">
        <v>155</v>
      </c>
      <c r="CF4" s="7"/>
      <c r="CG4" s="63" t="s">
        <v>156</v>
      </c>
    </row>
    <row r="5" spans="1:85" ht="12.75" customHeight="1">
      <c r="A5" s="5"/>
      <c r="B5" s="62" t="s">
        <v>15</v>
      </c>
      <c r="C5" s="72" t="s">
        <v>29</v>
      </c>
      <c r="D5" s="72" t="s">
        <v>29</v>
      </c>
      <c r="E5" s="72" t="s">
        <v>29</v>
      </c>
      <c r="F5" s="72" t="s">
        <v>29</v>
      </c>
      <c r="G5" s="72" t="s">
        <v>29</v>
      </c>
      <c r="H5" s="72" t="s">
        <v>29</v>
      </c>
      <c r="I5" s="72" t="s">
        <v>33</v>
      </c>
      <c r="J5" s="72" t="s">
        <v>33</v>
      </c>
      <c r="K5" s="72" t="s">
        <v>33</v>
      </c>
      <c r="L5" s="72" t="s">
        <v>33</v>
      </c>
      <c r="M5" s="72" t="s">
        <v>33</v>
      </c>
      <c r="N5" s="72" t="s">
        <v>128</v>
      </c>
      <c r="O5" s="72" t="s">
        <v>112</v>
      </c>
      <c r="P5" s="72"/>
      <c r="Q5" s="72" t="s">
        <v>33</v>
      </c>
      <c r="R5" s="72" t="s">
        <v>129</v>
      </c>
      <c r="S5" s="72" t="s">
        <v>129</v>
      </c>
      <c r="T5" s="72" t="s">
        <v>129</v>
      </c>
      <c r="U5" s="72" t="s">
        <v>33</v>
      </c>
      <c r="V5" s="72" t="s">
        <v>41</v>
      </c>
      <c r="W5" s="72" t="s">
        <v>33</v>
      </c>
      <c r="X5" s="72" t="s">
        <v>33</v>
      </c>
      <c r="Y5" s="72" t="s">
        <v>33</v>
      </c>
      <c r="Z5" s="72" t="s">
        <v>33</v>
      </c>
      <c r="AA5" s="72" t="s">
        <v>33</v>
      </c>
      <c r="AB5" s="72" t="s">
        <v>33</v>
      </c>
      <c r="AC5" s="72" t="s">
        <v>50</v>
      </c>
      <c r="AD5" s="93" t="s">
        <v>52</v>
      </c>
      <c r="AE5" s="72" t="s">
        <v>68</v>
      </c>
      <c r="AF5" s="72" t="s">
        <v>68</v>
      </c>
      <c r="AH5" s="69"/>
      <c r="AI5" s="69"/>
      <c r="AJ5" s="69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5"/>
      <c r="BF5" s="65"/>
      <c r="BG5" s="63"/>
      <c r="BH5" s="65"/>
      <c r="BI5" s="63"/>
      <c r="BJ5" s="63"/>
      <c r="BK5" s="7"/>
      <c r="BL5" s="63"/>
      <c r="BM5" s="63"/>
      <c r="BN5" s="63"/>
      <c r="BO5" s="7"/>
      <c r="BP5" s="95"/>
      <c r="BQ5" s="95"/>
      <c r="BR5" s="95"/>
      <c r="BS5" s="95"/>
      <c r="BT5" s="96"/>
      <c r="BU5" s="96"/>
      <c r="BV5" s="95"/>
      <c r="BW5" s="95"/>
      <c r="BX5" s="95"/>
      <c r="BY5" s="95"/>
      <c r="BZ5" s="96"/>
      <c r="CA5" s="96"/>
      <c r="CB5" s="96"/>
      <c r="CC5" s="95"/>
      <c r="CD5" s="7"/>
      <c r="CE5" s="63"/>
      <c r="CF5" s="7"/>
      <c r="CG5" s="63" t="s">
        <v>157</v>
      </c>
    </row>
    <row r="6" spans="1:85" ht="12.75" customHeight="1">
      <c r="A6" s="5"/>
      <c r="B6" s="79" t="s">
        <v>16</v>
      </c>
      <c r="C6" s="72" t="s">
        <v>110</v>
      </c>
      <c r="D6" s="72" t="s">
        <v>111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 t="s">
        <v>42</v>
      </c>
      <c r="AA6" s="93" t="s">
        <v>43</v>
      </c>
      <c r="AB6" s="93" t="s">
        <v>44</v>
      </c>
      <c r="AC6" s="72"/>
      <c r="AD6" s="93" t="s">
        <v>53</v>
      </c>
      <c r="AE6" s="72"/>
      <c r="AF6" s="72"/>
      <c r="AH6" s="69"/>
      <c r="AI6" s="69"/>
      <c r="AJ6" s="69"/>
      <c r="AK6" s="63" t="s">
        <v>80</v>
      </c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 t="s">
        <v>133</v>
      </c>
      <c r="BE6" s="63" t="s">
        <v>133</v>
      </c>
      <c r="BF6" s="63" t="s">
        <v>133</v>
      </c>
      <c r="BG6" s="63"/>
      <c r="BH6" s="65"/>
      <c r="BI6" s="63"/>
      <c r="BJ6" s="63"/>
      <c r="BK6" s="7"/>
      <c r="BL6" s="63" t="s">
        <v>92</v>
      </c>
      <c r="BM6" s="63" t="s">
        <v>92</v>
      </c>
      <c r="BN6" s="63" t="s">
        <v>92</v>
      </c>
      <c r="BO6" s="7"/>
      <c r="BP6" s="95" t="s">
        <v>92</v>
      </c>
      <c r="BQ6" s="95" t="s">
        <v>92</v>
      </c>
      <c r="BR6" s="95" t="s">
        <v>92</v>
      </c>
      <c r="BS6" s="95" t="s">
        <v>92</v>
      </c>
      <c r="BT6" s="95" t="s">
        <v>136</v>
      </c>
      <c r="BU6" s="95" t="s">
        <v>92</v>
      </c>
      <c r="BV6" s="95" t="s">
        <v>92</v>
      </c>
      <c r="BW6" s="95" t="s">
        <v>92</v>
      </c>
      <c r="BX6" s="95" t="s">
        <v>92</v>
      </c>
      <c r="BY6" s="95" t="s">
        <v>92</v>
      </c>
      <c r="BZ6" s="95" t="s">
        <v>92</v>
      </c>
      <c r="CA6" s="95" t="s">
        <v>99</v>
      </c>
      <c r="CB6" s="95" t="s">
        <v>100</v>
      </c>
      <c r="CC6" s="95" t="s">
        <v>92</v>
      </c>
      <c r="CD6" s="7"/>
      <c r="CE6" s="63" t="s">
        <v>92</v>
      </c>
      <c r="CF6" s="7"/>
      <c r="CG6" s="63"/>
    </row>
    <row r="7" spans="1:85" ht="12.75" customHeight="1">
      <c r="A7" s="5"/>
      <c r="B7" s="79" t="s">
        <v>17</v>
      </c>
      <c r="C7" s="73" t="s">
        <v>78</v>
      </c>
      <c r="D7" s="73" t="s">
        <v>78</v>
      </c>
      <c r="E7" s="73" t="s">
        <v>30</v>
      </c>
      <c r="F7" s="73" t="s">
        <v>31</v>
      </c>
      <c r="G7" s="73" t="s">
        <v>32</v>
      </c>
      <c r="H7" s="73" t="s">
        <v>1</v>
      </c>
      <c r="I7" s="73" t="s">
        <v>2</v>
      </c>
      <c r="J7" s="73" t="s">
        <v>3</v>
      </c>
      <c r="K7" s="73" t="s">
        <v>4</v>
      </c>
      <c r="L7" s="73" t="s">
        <v>5</v>
      </c>
      <c r="M7" s="73" t="s">
        <v>6</v>
      </c>
      <c r="N7" s="73" t="s">
        <v>0</v>
      </c>
      <c r="O7" s="73" t="s">
        <v>7</v>
      </c>
      <c r="P7" s="73" t="s">
        <v>8</v>
      </c>
      <c r="Q7" s="73" t="s">
        <v>34</v>
      </c>
      <c r="R7" s="73" t="s">
        <v>9</v>
      </c>
      <c r="S7" s="73" t="s">
        <v>36</v>
      </c>
      <c r="T7" s="73" t="s">
        <v>35</v>
      </c>
      <c r="U7" s="73" t="s">
        <v>10</v>
      </c>
      <c r="V7" s="73" t="s">
        <v>10</v>
      </c>
      <c r="W7" s="73" t="s">
        <v>11</v>
      </c>
      <c r="X7" s="73" t="s">
        <v>37</v>
      </c>
      <c r="Y7" s="73" t="s">
        <v>38</v>
      </c>
      <c r="Z7" s="73" t="s">
        <v>152</v>
      </c>
      <c r="AA7" s="73" t="s">
        <v>153</v>
      </c>
      <c r="AB7" s="73" t="s">
        <v>154</v>
      </c>
      <c r="AC7" s="73" t="s">
        <v>49</v>
      </c>
      <c r="AD7" s="94" t="s">
        <v>51</v>
      </c>
      <c r="AE7" s="73" t="s">
        <v>67</v>
      </c>
      <c r="AF7" s="73" t="s">
        <v>66</v>
      </c>
      <c r="AG7" s="46"/>
      <c r="AH7" s="66" t="s">
        <v>31</v>
      </c>
      <c r="AI7" s="66" t="s">
        <v>78</v>
      </c>
      <c r="AJ7" s="66" t="s">
        <v>30</v>
      </c>
      <c r="AK7" s="66" t="s">
        <v>79</v>
      </c>
      <c r="AL7" s="66" t="s">
        <v>1</v>
      </c>
      <c r="AM7" s="66" t="s">
        <v>2</v>
      </c>
      <c r="AN7" s="66" t="s">
        <v>3</v>
      </c>
      <c r="AO7" s="66" t="s">
        <v>4</v>
      </c>
      <c r="AP7" s="66" t="s">
        <v>5</v>
      </c>
      <c r="AQ7" s="66" t="s">
        <v>6</v>
      </c>
      <c r="AR7" s="66" t="s">
        <v>0</v>
      </c>
      <c r="AS7" s="66" t="s">
        <v>7</v>
      </c>
      <c r="AT7" s="66" t="s">
        <v>8</v>
      </c>
      <c r="AU7" s="66" t="s">
        <v>85</v>
      </c>
      <c r="AV7" s="66" t="s">
        <v>9</v>
      </c>
      <c r="AW7" s="66" t="s">
        <v>36</v>
      </c>
      <c r="AX7" s="66" t="s">
        <v>35</v>
      </c>
      <c r="AY7" s="66" t="s">
        <v>10</v>
      </c>
      <c r="AZ7" s="66" t="s">
        <v>10</v>
      </c>
      <c r="BA7" s="66" t="s">
        <v>11</v>
      </c>
      <c r="BB7" s="66" t="s">
        <v>37</v>
      </c>
      <c r="BC7" s="66" t="s">
        <v>38</v>
      </c>
      <c r="BD7" s="66" t="s">
        <v>39</v>
      </c>
      <c r="BE7" s="66" t="s">
        <v>40</v>
      </c>
      <c r="BF7" s="66" t="s">
        <v>45</v>
      </c>
      <c r="BG7" s="66" t="s">
        <v>49</v>
      </c>
      <c r="BH7" s="68" t="s">
        <v>51</v>
      </c>
      <c r="BI7" s="66" t="s">
        <v>67</v>
      </c>
      <c r="BJ7" s="66" t="s">
        <v>66</v>
      </c>
      <c r="BK7" s="41"/>
      <c r="BL7" s="66" t="s">
        <v>90</v>
      </c>
      <c r="BM7" s="66" t="s">
        <v>30</v>
      </c>
      <c r="BN7" s="66" t="s">
        <v>91</v>
      </c>
      <c r="BO7" s="41"/>
      <c r="BP7" s="98" t="s">
        <v>91</v>
      </c>
      <c r="BQ7" s="98" t="s">
        <v>94</v>
      </c>
      <c r="BR7" s="98" t="s">
        <v>95</v>
      </c>
      <c r="BS7" s="98" t="s">
        <v>6</v>
      </c>
      <c r="BT7" s="98" t="s">
        <v>0</v>
      </c>
      <c r="BU7" s="98" t="s">
        <v>7</v>
      </c>
      <c r="BV7" s="98" t="s">
        <v>10</v>
      </c>
      <c r="BW7" s="98" t="s">
        <v>9</v>
      </c>
      <c r="BX7" s="98" t="s">
        <v>96</v>
      </c>
      <c r="BY7" s="98" t="s">
        <v>97</v>
      </c>
      <c r="BZ7" s="99" t="s">
        <v>67</v>
      </c>
      <c r="CA7" s="99" t="s">
        <v>11</v>
      </c>
      <c r="CB7" s="99" t="s">
        <v>102</v>
      </c>
      <c r="CC7" s="99" t="s">
        <v>104</v>
      </c>
      <c r="CD7" s="41"/>
      <c r="CE7" s="66" t="s">
        <v>105</v>
      </c>
      <c r="CF7" s="7"/>
      <c r="CG7" s="66" t="s">
        <v>105</v>
      </c>
    </row>
    <row r="8" spans="1:85" ht="12.75" customHeight="1">
      <c r="A8" s="62" t="s">
        <v>18</v>
      </c>
      <c r="AA8" s="1"/>
      <c r="AB8" s="2"/>
      <c r="AD8" s="2"/>
      <c r="AH8" s="45"/>
      <c r="AI8" s="45"/>
      <c r="AJ8" s="45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16"/>
      <c r="BF8" s="16"/>
      <c r="BG8" s="7"/>
      <c r="BH8" s="16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16"/>
      <c r="CA8" s="16"/>
      <c r="CB8" s="16"/>
      <c r="CC8" s="7"/>
      <c r="CD8" s="7"/>
      <c r="CE8" s="7"/>
      <c r="CF8" s="7"/>
    </row>
    <row r="9" spans="1:85" s="7" customFormat="1" ht="12.75" customHeight="1">
      <c r="A9" s="67">
        <v>1547</v>
      </c>
      <c r="AH9" s="43"/>
      <c r="AI9" s="43"/>
      <c r="AJ9" s="43"/>
      <c r="AK9" s="43"/>
      <c r="AL9" s="44">
        <f>'Conversions, Sources &amp; Comments'!$E9*H9/104.83</f>
        <v>0</v>
      </c>
      <c r="AM9" s="44">
        <f>'Conversions, Sources &amp; Comments'!$E9*I9/0.467</f>
        <v>0</v>
      </c>
      <c r="AN9" s="44">
        <f>'Conversions, Sources &amp; Comments'!$E9*J9/0.467</f>
        <v>0</v>
      </c>
      <c r="AO9" s="44">
        <f>'Conversions, Sources &amp; Comments'!$E9*K9/0.467</f>
        <v>0</v>
      </c>
      <c r="AP9" s="44">
        <f>'Conversions, Sources &amp; Comments'!$E9*L9/0.467</f>
        <v>0</v>
      </c>
      <c r="AQ9" s="44">
        <f>'Conversions, Sources &amp; Comments'!$E9*M9/0.467</f>
        <v>0</v>
      </c>
      <c r="AR9" s="44">
        <f>'Conversions, Sources &amp; Comments'!$E9*N9/60</f>
        <v>0</v>
      </c>
      <c r="AS9" s="44">
        <f>'Conversions, Sources &amp; Comments'!$E9*O9</f>
        <v>0</v>
      </c>
      <c r="AT9" s="44">
        <f>'Conversions, Sources &amp; Comments'!$E9*P9</f>
        <v>0</v>
      </c>
      <c r="AU9" s="44">
        <f>'Conversions, Sources &amp; Comments'!$E9*Q9/0.467</f>
        <v>0</v>
      </c>
      <c r="AV9" s="44">
        <f>'Conversions, Sources &amp; Comments'!$E9*R9/1.204</f>
        <v>0</v>
      </c>
      <c r="AW9" s="44">
        <f>'Conversions, Sources &amp; Comments'!$E9*S9/0.93</f>
        <v>0</v>
      </c>
      <c r="AX9" s="44">
        <f>'Conversions, Sources &amp; Comments'!$E9*T9/0.93</f>
        <v>0</v>
      </c>
      <c r="AY9" s="44">
        <f>'Conversions, Sources &amp; Comments'!$E9*U9/0.467</f>
        <v>0</v>
      </c>
      <c r="AZ9" s="44">
        <f>'Conversions, Sources &amp; Comments'!$E9*V9/51.4</f>
        <v>0</v>
      </c>
      <c r="BA9" s="44">
        <f>'Conversions, Sources &amp; Comments'!$E9*W9/0.467</f>
        <v>0</v>
      </c>
      <c r="BB9" s="44">
        <f>'Conversions, Sources &amp; Comments'!$E9*X9/0.467</f>
        <v>0</v>
      </c>
      <c r="BC9" s="44">
        <f>'Conversions, Sources &amp; Comments'!$E9*Y9/0.467</f>
        <v>0</v>
      </c>
      <c r="BD9" s="44">
        <f>'Conversions, Sources &amp; Comments'!$E9*Z9/0.467*0.96</f>
        <v>0</v>
      </c>
      <c r="BE9" s="44">
        <f>'Conversions, Sources &amp; Comments'!$E9*AA9/0.467*0.96</f>
        <v>0</v>
      </c>
      <c r="BF9" s="44">
        <f>'Conversions, Sources &amp; Comments'!$E9*AB9/0.467*0.96</f>
        <v>0</v>
      </c>
      <c r="BG9" s="44">
        <f>'Conversions, Sources &amp; Comments'!$E9*AC9/10.274</f>
        <v>0</v>
      </c>
      <c r="BH9" s="44">
        <f>'Conversions, Sources &amp; Comments'!$E9*AD9/3073</f>
        <v>0</v>
      </c>
      <c r="BI9" s="44">
        <f>'Conversions, Sources &amp; Comments'!$E9*AE9/0.565</f>
        <v>0</v>
      </c>
      <c r="BJ9" s="44">
        <f>'Conversions, Sources &amp; Comments'!$E9*AF9/0.565</f>
        <v>0</v>
      </c>
      <c r="BK9" s="44"/>
      <c r="BL9" s="43"/>
      <c r="BM9" s="43"/>
      <c r="BN9" s="43"/>
      <c r="BO9" s="43"/>
      <c r="BP9" s="43"/>
      <c r="BQ9" s="44">
        <f t="shared" ref="BQ9:BQ26" si="0">AL9</f>
        <v>0</v>
      </c>
      <c r="BR9" s="44">
        <f t="shared" ref="BR9:BR26" si="1">AM9</f>
        <v>0</v>
      </c>
      <c r="BS9" s="44">
        <f t="shared" ref="BS9:BS26" si="2">AQ9</f>
        <v>0</v>
      </c>
      <c r="BT9" s="44"/>
      <c r="BU9" s="44"/>
      <c r="BV9" s="44"/>
      <c r="BW9" s="44">
        <f t="shared" ref="BW9:BW26" si="3">AV9</f>
        <v>0</v>
      </c>
      <c r="BX9" s="44">
        <f t="shared" ref="BX9:BX26" si="4">BG9</f>
        <v>0</v>
      </c>
      <c r="BY9" s="44"/>
      <c r="BZ9" s="44">
        <f t="shared" ref="BZ9:BZ25" si="5">BI9</f>
        <v>0</v>
      </c>
      <c r="CA9" s="44">
        <f t="shared" ref="CA9:CA25" si="6">BB9</f>
        <v>0</v>
      </c>
      <c r="CB9" s="44">
        <f t="shared" ref="CB9:CB25" si="7">BD9</f>
        <v>0</v>
      </c>
      <c r="CC9" s="44">
        <f t="shared" ref="CC9:CC26" si="8">1000*BH9/4.941</f>
        <v>0</v>
      </c>
      <c r="CD9" s="43"/>
      <c r="CE9" s="43"/>
    </row>
    <row r="10" spans="1:85" s="7" customFormat="1" ht="12.75" customHeight="1">
      <c r="A10" s="67">
        <v>1548</v>
      </c>
      <c r="AH10" s="43"/>
      <c r="AI10" s="43"/>
      <c r="AJ10" s="43"/>
      <c r="AK10" s="43"/>
      <c r="AL10" s="44">
        <f>'Conversions, Sources &amp; Comments'!$E10*H10/104.83</f>
        <v>0</v>
      </c>
      <c r="AM10" s="44">
        <f>'Conversions, Sources &amp; Comments'!$E10*I10/0.467</f>
        <v>0</v>
      </c>
      <c r="AN10" s="44">
        <f>'Conversions, Sources &amp; Comments'!$E10*J10/0.467</f>
        <v>0</v>
      </c>
      <c r="AO10" s="44">
        <f>'Conversions, Sources &amp; Comments'!$E10*K10/0.467</f>
        <v>0</v>
      </c>
      <c r="AP10" s="44">
        <f>'Conversions, Sources &amp; Comments'!$E10*L10/0.467</f>
        <v>0</v>
      </c>
      <c r="AQ10" s="44">
        <f>'Conversions, Sources &amp; Comments'!$E10*M10/0.467</f>
        <v>0</v>
      </c>
      <c r="AR10" s="44">
        <f>'Conversions, Sources &amp; Comments'!$E10*N10/60</f>
        <v>0</v>
      </c>
      <c r="AS10" s="44">
        <f>'Conversions, Sources &amp; Comments'!$E10*O10</f>
        <v>0</v>
      </c>
      <c r="AT10" s="44">
        <f>'Conversions, Sources &amp; Comments'!$E10*P10</f>
        <v>0</v>
      </c>
      <c r="AU10" s="44">
        <f>'Conversions, Sources &amp; Comments'!$E10*Q10/0.467</f>
        <v>0</v>
      </c>
      <c r="AV10" s="44">
        <f>'Conversions, Sources &amp; Comments'!$E10*R10/1.204</f>
        <v>0</v>
      </c>
      <c r="AW10" s="44">
        <f>'Conversions, Sources &amp; Comments'!$E10*S10/0.93</f>
        <v>0</v>
      </c>
      <c r="AX10" s="44">
        <f>'Conversions, Sources &amp; Comments'!$E10*T10/0.93</f>
        <v>0</v>
      </c>
      <c r="AY10" s="44">
        <f>'Conversions, Sources &amp; Comments'!$E10*U10/0.467</f>
        <v>0</v>
      </c>
      <c r="AZ10" s="44">
        <f>'Conversions, Sources &amp; Comments'!$E10*V10/51.4</f>
        <v>0</v>
      </c>
      <c r="BA10" s="44">
        <f>'Conversions, Sources &amp; Comments'!$E10*W10/0.467</f>
        <v>0</v>
      </c>
      <c r="BB10" s="44">
        <f>'Conversions, Sources &amp; Comments'!$E10*X10/0.467</f>
        <v>0</v>
      </c>
      <c r="BC10" s="44">
        <f>'Conversions, Sources &amp; Comments'!$E10*Y10/0.467</f>
        <v>0</v>
      </c>
      <c r="BD10" s="44">
        <f>'Conversions, Sources &amp; Comments'!$E10*Z10/0.467*0.96</f>
        <v>0</v>
      </c>
      <c r="BE10" s="44">
        <f>'Conversions, Sources &amp; Comments'!$E10*AA10/0.467*0.96</f>
        <v>0</v>
      </c>
      <c r="BF10" s="44">
        <f>'Conversions, Sources &amp; Comments'!$E10*AB10/0.467*0.96</f>
        <v>0</v>
      </c>
      <c r="BG10" s="44">
        <f>'Conversions, Sources &amp; Comments'!$E10*AC10/10.274</f>
        <v>0</v>
      </c>
      <c r="BH10" s="44">
        <f>'Conversions, Sources &amp; Comments'!$E10*AD10/3073</f>
        <v>0</v>
      </c>
      <c r="BI10" s="44">
        <f>'Conversions, Sources &amp; Comments'!$E10*AE10/0.565</f>
        <v>0</v>
      </c>
      <c r="BJ10" s="44">
        <f>'Conversions, Sources &amp; Comments'!$E10*AF10/0.565</f>
        <v>0</v>
      </c>
      <c r="BK10" s="44"/>
      <c r="BL10" s="43"/>
      <c r="BM10" s="43"/>
      <c r="BN10" s="43"/>
      <c r="BO10" s="43"/>
      <c r="BP10" s="43"/>
      <c r="BQ10" s="44">
        <f t="shared" si="0"/>
        <v>0</v>
      </c>
      <c r="BR10" s="44">
        <f t="shared" si="1"/>
        <v>0</v>
      </c>
      <c r="BS10" s="44">
        <f t="shared" si="2"/>
        <v>0</v>
      </c>
      <c r="BT10" s="44"/>
      <c r="BU10" s="44"/>
      <c r="BV10" s="44"/>
      <c r="BW10" s="44">
        <f t="shared" si="3"/>
        <v>0</v>
      </c>
      <c r="BX10" s="44">
        <f t="shared" si="4"/>
        <v>0</v>
      </c>
      <c r="BY10" s="44"/>
      <c r="BZ10" s="44">
        <f t="shared" si="5"/>
        <v>0</v>
      </c>
      <c r="CA10" s="44">
        <f t="shared" si="6"/>
        <v>0</v>
      </c>
      <c r="CB10" s="44">
        <f t="shared" si="7"/>
        <v>0</v>
      </c>
      <c r="CC10" s="44">
        <f t="shared" si="8"/>
        <v>0</v>
      </c>
      <c r="CD10" s="43"/>
      <c r="CE10" s="43"/>
    </row>
    <row r="11" spans="1:85" s="7" customFormat="1" ht="12.75" customHeight="1">
      <c r="A11" s="67">
        <v>1549</v>
      </c>
      <c r="AH11" s="43"/>
      <c r="AI11" s="43"/>
      <c r="AJ11" s="43"/>
      <c r="AK11" s="43"/>
      <c r="AL11" s="44">
        <f>'Conversions, Sources &amp; Comments'!$E11*H11/104.83</f>
        <v>0</v>
      </c>
      <c r="AM11" s="44">
        <f>'Conversions, Sources &amp; Comments'!$E11*I11/0.467</f>
        <v>0</v>
      </c>
      <c r="AN11" s="44">
        <f>'Conversions, Sources &amp; Comments'!$E11*J11/0.467</f>
        <v>0</v>
      </c>
      <c r="AO11" s="44">
        <f>'Conversions, Sources &amp; Comments'!$E11*K11/0.467</f>
        <v>0</v>
      </c>
      <c r="AP11" s="44">
        <f>'Conversions, Sources &amp; Comments'!$E11*L11/0.467</f>
        <v>0</v>
      </c>
      <c r="AQ11" s="44">
        <f>'Conversions, Sources &amp; Comments'!$E11*M11/0.467</f>
        <v>0</v>
      </c>
      <c r="AR11" s="44">
        <f>'Conversions, Sources &amp; Comments'!$E11*N11/60</f>
        <v>0</v>
      </c>
      <c r="AS11" s="44">
        <f>'Conversions, Sources &amp; Comments'!$E11*O11</f>
        <v>0</v>
      </c>
      <c r="AT11" s="44">
        <f>'Conversions, Sources &amp; Comments'!$E11*P11</f>
        <v>0</v>
      </c>
      <c r="AU11" s="44">
        <f>'Conversions, Sources &amp; Comments'!$E11*Q11/0.467</f>
        <v>0</v>
      </c>
      <c r="AV11" s="44">
        <f>'Conversions, Sources &amp; Comments'!$E11*R11/1.204</f>
        <v>0</v>
      </c>
      <c r="AW11" s="44">
        <f>'Conversions, Sources &amp; Comments'!$E11*S11/0.93</f>
        <v>0</v>
      </c>
      <c r="AX11" s="44">
        <f>'Conversions, Sources &amp; Comments'!$E11*T11/0.93</f>
        <v>0</v>
      </c>
      <c r="AY11" s="44">
        <f>'Conversions, Sources &amp; Comments'!$E11*U11/0.467</f>
        <v>0</v>
      </c>
      <c r="AZ11" s="44">
        <f>'Conversions, Sources &amp; Comments'!$E11*V11/51.4</f>
        <v>0</v>
      </c>
      <c r="BA11" s="44">
        <f>'Conversions, Sources &amp; Comments'!$E11*W11/0.467</f>
        <v>0</v>
      </c>
      <c r="BB11" s="44">
        <f>'Conversions, Sources &amp; Comments'!$E11*X11/0.467</f>
        <v>0</v>
      </c>
      <c r="BC11" s="44">
        <f>'Conversions, Sources &amp; Comments'!$E11*Y11/0.467</f>
        <v>0</v>
      </c>
      <c r="BD11" s="44">
        <f>'Conversions, Sources &amp; Comments'!$E11*Z11/0.467*0.96</f>
        <v>0</v>
      </c>
      <c r="BE11" s="44">
        <f>'Conversions, Sources &amp; Comments'!$E11*AA11/0.467*0.96</f>
        <v>0</v>
      </c>
      <c r="BF11" s="44">
        <f>'Conversions, Sources &amp; Comments'!$E11*AB11/0.467*0.96</f>
        <v>0</v>
      </c>
      <c r="BG11" s="44">
        <f>'Conversions, Sources &amp; Comments'!$E11*AC11/10.274</f>
        <v>0</v>
      </c>
      <c r="BH11" s="44">
        <f>'Conversions, Sources &amp; Comments'!$E11*AD11/3073</f>
        <v>0</v>
      </c>
      <c r="BI11" s="44">
        <f>'Conversions, Sources &amp; Comments'!$E11*AE11/0.565</f>
        <v>0</v>
      </c>
      <c r="BJ11" s="44">
        <f>'Conversions, Sources &amp; Comments'!$E11*AF11/0.565</f>
        <v>0</v>
      </c>
      <c r="BK11" s="44"/>
      <c r="BL11" s="43"/>
      <c r="BM11" s="43"/>
      <c r="BN11" s="43"/>
      <c r="BO11" s="43"/>
      <c r="BP11" s="43"/>
      <c r="BQ11" s="44">
        <f t="shared" si="0"/>
        <v>0</v>
      </c>
      <c r="BR11" s="44">
        <f t="shared" si="1"/>
        <v>0</v>
      </c>
      <c r="BS11" s="44">
        <f t="shared" si="2"/>
        <v>0</v>
      </c>
      <c r="BT11" s="43"/>
      <c r="BU11" s="43"/>
      <c r="BV11" s="44">
        <f t="shared" ref="BV11:BV42" si="9">AY11</f>
        <v>0</v>
      </c>
      <c r="BW11" s="44">
        <f t="shared" si="3"/>
        <v>0</v>
      </c>
      <c r="BX11" s="44">
        <f t="shared" si="4"/>
        <v>0</v>
      </c>
      <c r="BY11" s="44"/>
      <c r="BZ11" s="44">
        <f t="shared" si="5"/>
        <v>0</v>
      </c>
      <c r="CA11" s="44">
        <f t="shared" si="6"/>
        <v>0</v>
      </c>
      <c r="CB11" s="44">
        <f t="shared" si="7"/>
        <v>0</v>
      </c>
      <c r="CC11" s="44">
        <f t="shared" si="8"/>
        <v>0</v>
      </c>
      <c r="CD11" s="43"/>
      <c r="CE11" s="43"/>
    </row>
    <row r="12" spans="1:85" s="7" customFormat="1" ht="12.75" customHeight="1">
      <c r="A12" s="67">
        <v>1550</v>
      </c>
      <c r="AH12" s="43"/>
      <c r="AI12" s="43"/>
      <c r="AJ12" s="43"/>
      <c r="AK12" s="43"/>
      <c r="AL12" s="44">
        <f>'Conversions, Sources &amp; Comments'!$E12*H12/104.83</f>
        <v>0</v>
      </c>
      <c r="AM12" s="44">
        <f>'Conversions, Sources &amp; Comments'!$E12*I12/0.467</f>
        <v>0</v>
      </c>
      <c r="AN12" s="44">
        <f>'Conversions, Sources &amp; Comments'!$E12*J12/0.467</f>
        <v>0</v>
      </c>
      <c r="AO12" s="44">
        <f>'Conversions, Sources &amp; Comments'!$E12*K12/0.467</f>
        <v>0</v>
      </c>
      <c r="AP12" s="44">
        <f>'Conversions, Sources &amp; Comments'!$E12*L12/0.467</f>
        <v>0</v>
      </c>
      <c r="AQ12" s="44">
        <f>'Conversions, Sources &amp; Comments'!$E12*M12/0.467</f>
        <v>0</v>
      </c>
      <c r="AR12" s="44">
        <f>'Conversions, Sources &amp; Comments'!$E12*N12/60</f>
        <v>0</v>
      </c>
      <c r="AS12" s="44">
        <f>'Conversions, Sources &amp; Comments'!$E12*O12</f>
        <v>0</v>
      </c>
      <c r="AT12" s="44">
        <f>'Conversions, Sources &amp; Comments'!$E12*P12</f>
        <v>0</v>
      </c>
      <c r="AU12" s="44">
        <f>'Conversions, Sources &amp; Comments'!$E12*Q12/0.467</f>
        <v>0</v>
      </c>
      <c r="AV12" s="44">
        <f>'Conversions, Sources &amp; Comments'!$E12*R12/1.204</f>
        <v>0</v>
      </c>
      <c r="AW12" s="44">
        <f>'Conversions, Sources &amp; Comments'!$E12*S12/0.93</f>
        <v>0</v>
      </c>
      <c r="AX12" s="44">
        <f>'Conversions, Sources &amp; Comments'!$E12*T12/0.93</f>
        <v>0</v>
      </c>
      <c r="AY12" s="44">
        <f>'Conversions, Sources &amp; Comments'!$E12*U12/0.467</f>
        <v>0</v>
      </c>
      <c r="AZ12" s="44">
        <f>'Conversions, Sources &amp; Comments'!$E12*V12/51.4</f>
        <v>0</v>
      </c>
      <c r="BA12" s="44">
        <f>'Conversions, Sources &amp; Comments'!$E12*W12/0.467</f>
        <v>0</v>
      </c>
      <c r="BB12" s="44">
        <f>'Conversions, Sources &amp; Comments'!$E12*X12/0.467</f>
        <v>0</v>
      </c>
      <c r="BC12" s="44">
        <f>'Conversions, Sources &amp; Comments'!$E12*Y12/0.467</f>
        <v>0</v>
      </c>
      <c r="BD12" s="44">
        <f>'Conversions, Sources &amp; Comments'!$E12*Z12/0.467*0.96</f>
        <v>0</v>
      </c>
      <c r="BE12" s="44">
        <f>'Conversions, Sources &amp; Comments'!$E12*AA12/0.467*0.96</f>
        <v>0</v>
      </c>
      <c r="BF12" s="44">
        <f>'Conversions, Sources &amp; Comments'!$E12*AB12/0.467*0.96</f>
        <v>0</v>
      </c>
      <c r="BG12" s="44">
        <f>'Conversions, Sources &amp; Comments'!$E12*AC12/10.274</f>
        <v>0</v>
      </c>
      <c r="BH12" s="44">
        <f>'Conversions, Sources &amp; Comments'!$E12*AD12/3073</f>
        <v>0</v>
      </c>
      <c r="BI12" s="44">
        <f>'Conversions, Sources &amp; Comments'!$E12*AE12/0.565</f>
        <v>0</v>
      </c>
      <c r="BJ12" s="44">
        <f>'Conversions, Sources &amp; Comments'!$E12*AF12/0.565</f>
        <v>0</v>
      </c>
      <c r="BK12" s="44"/>
      <c r="BL12" s="43"/>
      <c r="BM12" s="43"/>
      <c r="BN12" s="43"/>
      <c r="BO12" s="43"/>
      <c r="BP12" s="43"/>
      <c r="BQ12" s="44">
        <f t="shared" si="0"/>
        <v>0</v>
      </c>
      <c r="BR12" s="44">
        <f t="shared" si="1"/>
        <v>0</v>
      </c>
      <c r="BS12" s="44">
        <f t="shared" si="2"/>
        <v>0</v>
      </c>
      <c r="BT12" s="43"/>
      <c r="BU12" s="43"/>
      <c r="BV12" s="44">
        <f t="shared" si="9"/>
        <v>0</v>
      </c>
      <c r="BW12" s="44">
        <f t="shared" si="3"/>
        <v>0</v>
      </c>
      <c r="BX12" s="44">
        <f t="shared" si="4"/>
        <v>0</v>
      </c>
      <c r="BY12" s="44"/>
      <c r="BZ12" s="44">
        <f t="shared" si="5"/>
        <v>0</v>
      </c>
      <c r="CA12" s="44">
        <f t="shared" si="6"/>
        <v>0</v>
      </c>
      <c r="CB12" s="44">
        <f t="shared" si="7"/>
        <v>0</v>
      </c>
      <c r="CC12" s="44">
        <f t="shared" si="8"/>
        <v>0</v>
      </c>
      <c r="CD12" s="43"/>
      <c r="CE12" s="43"/>
    </row>
    <row r="13" spans="1:85" s="7" customFormat="1" ht="12.75" customHeight="1">
      <c r="A13" s="67">
        <v>1551</v>
      </c>
      <c r="AH13" s="43"/>
      <c r="AI13" s="43"/>
      <c r="AJ13" s="43"/>
      <c r="AK13" s="43"/>
      <c r="AL13" s="44">
        <f>'Conversions, Sources &amp; Comments'!$E13*H13/104.83</f>
        <v>0</v>
      </c>
      <c r="AM13" s="44">
        <f>'Conversions, Sources &amp; Comments'!$E13*I13/0.467</f>
        <v>0</v>
      </c>
      <c r="AN13" s="44">
        <f>'Conversions, Sources &amp; Comments'!$E13*J13/0.467</f>
        <v>0</v>
      </c>
      <c r="AO13" s="44">
        <f>'Conversions, Sources &amp; Comments'!$E13*K13/0.467</f>
        <v>0</v>
      </c>
      <c r="AP13" s="44">
        <f>'Conversions, Sources &amp; Comments'!$E13*L13/0.467</f>
        <v>0</v>
      </c>
      <c r="AQ13" s="44">
        <f>'Conversions, Sources &amp; Comments'!$E13*M13/0.467</f>
        <v>0</v>
      </c>
      <c r="AR13" s="44">
        <f>'Conversions, Sources &amp; Comments'!$E13*N13/60</f>
        <v>0</v>
      </c>
      <c r="AS13" s="44">
        <f>'Conversions, Sources &amp; Comments'!$E13*O13</f>
        <v>0</v>
      </c>
      <c r="AT13" s="44">
        <f>'Conversions, Sources &amp; Comments'!$E13*P13</f>
        <v>0</v>
      </c>
      <c r="AU13" s="44">
        <f>'Conversions, Sources &amp; Comments'!$E13*Q13/0.467</f>
        <v>0</v>
      </c>
      <c r="AV13" s="44">
        <f>'Conversions, Sources &amp; Comments'!$E13*R13/1.204</f>
        <v>0</v>
      </c>
      <c r="AW13" s="44">
        <f>'Conversions, Sources &amp; Comments'!$E13*S13/0.93</f>
        <v>0</v>
      </c>
      <c r="AX13" s="44">
        <f>'Conversions, Sources &amp; Comments'!$E13*T13/0.93</f>
        <v>0</v>
      </c>
      <c r="AY13" s="44">
        <f>'Conversions, Sources &amp; Comments'!$E13*U13/0.467</f>
        <v>0</v>
      </c>
      <c r="AZ13" s="44">
        <f>'Conversions, Sources &amp; Comments'!$E13*V13/51.4</f>
        <v>0</v>
      </c>
      <c r="BA13" s="44">
        <f>'Conversions, Sources &amp; Comments'!$E13*W13/0.467</f>
        <v>0</v>
      </c>
      <c r="BB13" s="44">
        <f>'Conversions, Sources &amp; Comments'!$E13*X13/0.467</f>
        <v>0</v>
      </c>
      <c r="BC13" s="44">
        <f>'Conversions, Sources &amp; Comments'!$E13*Y13/0.467</f>
        <v>0</v>
      </c>
      <c r="BD13" s="44">
        <f>'Conversions, Sources &amp; Comments'!$E13*Z13/0.467*0.96</f>
        <v>0</v>
      </c>
      <c r="BE13" s="44">
        <f>'Conversions, Sources &amp; Comments'!$E13*AA13/0.467*0.96</f>
        <v>0</v>
      </c>
      <c r="BF13" s="44">
        <f>'Conversions, Sources &amp; Comments'!$E13*AB13/0.467*0.96</f>
        <v>0</v>
      </c>
      <c r="BG13" s="44">
        <f>'Conversions, Sources &amp; Comments'!$E13*AC13/10.274</f>
        <v>0</v>
      </c>
      <c r="BH13" s="44">
        <f>'Conversions, Sources &amp; Comments'!$E13*AD13/3073</f>
        <v>0</v>
      </c>
      <c r="BI13" s="44">
        <f>'Conversions, Sources &amp; Comments'!$E13*AE13/0.565</f>
        <v>0</v>
      </c>
      <c r="BJ13" s="44">
        <f>'Conversions, Sources &amp; Comments'!$E13*AF13/0.565</f>
        <v>0</v>
      </c>
      <c r="BK13" s="44"/>
      <c r="BL13" s="43"/>
      <c r="BM13" s="43"/>
      <c r="BN13" s="43"/>
      <c r="BO13" s="43"/>
      <c r="BP13" s="43"/>
      <c r="BQ13" s="44">
        <f t="shared" si="0"/>
        <v>0</v>
      </c>
      <c r="BR13" s="44">
        <f t="shared" si="1"/>
        <v>0</v>
      </c>
      <c r="BS13" s="44">
        <f t="shared" si="2"/>
        <v>0</v>
      </c>
      <c r="BT13" s="43"/>
      <c r="BU13" s="43"/>
      <c r="BV13" s="44">
        <f t="shared" si="9"/>
        <v>0</v>
      </c>
      <c r="BW13" s="44">
        <f t="shared" si="3"/>
        <v>0</v>
      </c>
      <c r="BX13" s="44">
        <f t="shared" si="4"/>
        <v>0</v>
      </c>
      <c r="BY13" s="44"/>
      <c r="BZ13" s="44">
        <f t="shared" si="5"/>
        <v>0</v>
      </c>
      <c r="CA13" s="44">
        <f t="shared" si="6"/>
        <v>0</v>
      </c>
      <c r="CB13" s="44">
        <f t="shared" si="7"/>
        <v>0</v>
      </c>
      <c r="CC13" s="44">
        <f t="shared" si="8"/>
        <v>0</v>
      </c>
      <c r="CD13" s="43"/>
      <c r="CE13" s="43"/>
    </row>
    <row r="14" spans="1:85" s="7" customFormat="1" ht="12.75" customHeight="1">
      <c r="A14" s="67">
        <v>1552</v>
      </c>
      <c r="AH14" s="43"/>
      <c r="AI14" s="43"/>
      <c r="AJ14" s="43"/>
      <c r="AK14" s="43"/>
      <c r="AL14" s="44">
        <f>'Conversions, Sources &amp; Comments'!$E14*H14/104.83</f>
        <v>0</v>
      </c>
      <c r="AM14" s="44">
        <f>'Conversions, Sources &amp; Comments'!$E14*I14/0.467</f>
        <v>0</v>
      </c>
      <c r="AN14" s="44">
        <f>'Conversions, Sources &amp; Comments'!$E14*J14/0.467</f>
        <v>0</v>
      </c>
      <c r="AO14" s="44">
        <f>'Conversions, Sources &amp; Comments'!$E14*K14/0.467</f>
        <v>0</v>
      </c>
      <c r="AP14" s="44">
        <f>'Conversions, Sources &amp; Comments'!$E14*L14/0.467</f>
        <v>0</v>
      </c>
      <c r="AQ14" s="44">
        <f>'Conversions, Sources &amp; Comments'!$E14*M14/0.467</f>
        <v>0</v>
      </c>
      <c r="AR14" s="44">
        <f>'Conversions, Sources &amp; Comments'!$E14*N14/60</f>
        <v>0</v>
      </c>
      <c r="AS14" s="44">
        <f>'Conversions, Sources &amp; Comments'!$E14*O14</f>
        <v>0</v>
      </c>
      <c r="AT14" s="44">
        <f>'Conversions, Sources &amp; Comments'!$E14*P14</f>
        <v>0</v>
      </c>
      <c r="AU14" s="44">
        <f>'Conversions, Sources &amp; Comments'!$E14*Q14/0.467</f>
        <v>0</v>
      </c>
      <c r="AV14" s="44">
        <f>'Conversions, Sources &amp; Comments'!$E14*R14/1.204</f>
        <v>0</v>
      </c>
      <c r="AW14" s="44">
        <f>'Conversions, Sources &amp; Comments'!$E14*S14/0.93</f>
        <v>0</v>
      </c>
      <c r="AX14" s="44">
        <f>'Conversions, Sources &amp; Comments'!$E14*T14/0.93</f>
        <v>0</v>
      </c>
      <c r="AY14" s="44">
        <f>'Conversions, Sources &amp; Comments'!$E14*U14/0.467</f>
        <v>0</v>
      </c>
      <c r="AZ14" s="44">
        <f>'Conversions, Sources &amp; Comments'!$E14*V14/51.4</f>
        <v>0</v>
      </c>
      <c r="BA14" s="44">
        <f>'Conversions, Sources &amp; Comments'!$E14*W14/0.467</f>
        <v>0</v>
      </c>
      <c r="BB14" s="44">
        <f>'Conversions, Sources &amp; Comments'!$E14*X14/0.467</f>
        <v>0</v>
      </c>
      <c r="BC14" s="44">
        <f>'Conversions, Sources &amp; Comments'!$E14*Y14/0.467</f>
        <v>0</v>
      </c>
      <c r="BD14" s="44">
        <f>'Conversions, Sources &amp; Comments'!$E14*Z14/0.467*0.96</f>
        <v>0</v>
      </c>
      <c r="BE14" s="44">
        <f>'Conversions, Sources &amp; Comments'!$E14*AA14/0.467*0.96</f>
        <v>0</v>
      </c>
      <c r="BF14" s="44">
        <f>'Conversions, Sources &amp; Comments'!$E14*AB14/0.467*0.96</f>
        <v>0</v>
      </c>
      <c r="BG14" s="44">
        <f>'Conversions, Sources &amp; Comments'!$E14*AC14/10.274</f>
        <v>0</v>
      </c>
      <c r="BH14" s="44">
        <f>'Conversions, Sources &amp; Comments'!$E14*AD14/3073</f>
        <v>0</v>
      </c>
      <c r="BI14" s="44">
        <f>'Conversions, Sources &amp; Comments'!$E14*AE14/0.565</f>
        <v>0</v>
      </c>
      <c r="BJ14" s="44">
        <f>'Conversions, Sources &amp; Comments'!$E14*AF14/0.565</f>
        <v>0</v>
      </c>
      <c r="BK14" s="44"/>
      <c r="BL14" s="43"/>
      <c r="BM14" s="43"/>
      <c r="BN14" s="43"/>
      <c r="BO14" s="43"/>
      <c r="BP14" s="43"/>
      <c r="BQ14" s="44">
        <f t="shared" si="0"/>
        <v>0</v>
      </c>
      <c r="BR14" s="44">
        <f t="shared" si="1"/>
        <v>0</v>
      </c>
      <c r="BS14" s="44">
        <f t="shared" si="2"/>
        <v>0</v>
      </c>
      <c r="BT14" s="43"/>
      <c r="BU14" s="43"/>
      <c r="BV14" s="44">
        <f t="shared" si="9"/>
        <v>0</v>
      </c>
      <c r="BW14" s="44">
        <f t="shared" si="3"/>
        <v>0</v>
      </c>
      <c r="BX14" s="44">
        <f t="shared" si="4"/>
        <v>0</v>
      </c>
      <c r="BY14" s="44"/>
      <c r="BZ14" s="44">
        <f t="shared" si="5"/>
        <v>0</v>
      </c>
      <c r="CA14" s="44">
        <f t="shared" si="6"/>
        <v>0</v>
      </c>
      <c r="CB14" s="44">
        <f t="shared" si="7"/>
        <v>0</v>
      </c>
      <c r="CC14" s="44">
        <f t="shared" si="8"/>
        <v>0</v>
      </c>
      <c r="CD14" s="43"/>
      <c r="CE14" s="43"/>
    </row>
    <row r="15" spans="1:85" s="7" customFormat="1" ht="12.75" customHeight="1">
      <c r="A15" s="67">
        <v>1553</v>
      </c>
      <c r="AH15" s="43"/>
      <c r="AI15" s="43"/>
      <c r="AJ15" s="43"/>
      <c r="AK15" s="43"/>
      <c r="AL15" s="44">
        <f>'Conversions, Sources &amp; Comments'!$E15*H15/104.83</f>
        <v>0</v>
      </c>
      <c r="AM15" s="44">
        <f>'Conversions, Sources &amp; Comments'!$E15*I15/0.467</f>
        <v>0</v>
      </c>
      <c r="AN15" s="44">
        <f>'Conversions, Sources &amp; Comments'!$E15*J15/0.467</f>
        <v>0</v>
      </c>
      <c r="AO15" s="44">
        <f>'Conversions, Sources &amp; Comments'!$E15*K15/0.467</f>
        <v>0</v>
      </c>
      <c r="AP15" s="44">
        <f>'Conversions, Sources &amp; Comments'!$E15*L15/0.467</f>
        <v>0</v>
      </c>
      <c r="AQ15" s="44">
        <f>'Conversions, Sources &amp; Comments'!$E15*M15/0.467</f>
        <v>0</v>
      </c>
      <c r="AR15" s="44">
        <f>'Conversions, Sources &amp; Comments'!$E15*N15/60</f>
        <v>0</v>
      </c>
      <c r="AS15" s="44">
        <f>'Conversions, Sources &amp; Comments'!$E15*O15</f>
        <v>0</v>
      </c>
      <c r="AT15" s="44">
        <f>'Conversions, Sources &amp; Comments'!$E15*P15</f>
        <v>0</v>
      </c>
      <c r="AU15" s="44">
        <f>'Conversions, Sources &amp; Comments'!$E15*Q15/0.467</f>
        <v>0</v>
      </c>
      <c r="AV15" s="44">
        <f>'Conversions, Sources &amp; Comments'!$E15*R15/1.204</f>
        <v>0</v>
      </c>
      <c r="AW15" s="44">
        <f>'Conversions, Sources &amp; Comments'!$E15*S15/0.93</f>
        <v>0</v>
      </c>
      <c r="AX15" s="44">
        <f>'Conversions, Sources &amp; Comments'!$E15*T15/0.93</f>
        <v>0</v>
      </c>
      <c r="AY15" s="44">
        <f>'Conversions, Sources &amp; Comments'!$E15*U15/0.467</f>
        <v>0</v>
      </c>
      <c r="AZ15" s="44">
        <f>'Conversions, Sources &amp; Comments'!$E15*V15/51.4</f>
        <v>0</v>
      </c>
      <c r="BA15" s="44">
        <f>'Conversions, Sources &amp; Comments'!$E15*W15/0.467</f>
        <v>0</v>
      </c>
      <c r="BB15" s="44">
        <f>'Conversions, Sources &amp; Comments'!$E15*X15/0.467</f>
        <v>0</v>
      </c>
      <c r="BC15" s="44">
        <f>'Conversions, Sources &amp; Comments'!$E15*Y15/0.467</f>
        <v>0</v>
      </c>
      <c r="BD15" s="44">
        <f>'Conversions, Sources &amp; Comments'!$E15*Z15/0.467*0.96</f>
        <v>0</v>
      </c>
      <c r="BE15" s="44">
        <f>'Conversions, Sources &amp; Comments'!$E15*AA15/0.467*0.96</f>
        <v>0</v>
      </c>
      <c r="BF15" s="44">
        <f>'Conversions, Sources &amp; Comments'!$E15*AB15/0.467*0.96</f>
        <v>0</v>
      </c>
      <c r="BG15" s="44">
        <f>'Conversions, Sources &amp; Comments'!$E15*AC15/10.274</f>
        <v>0</v>
      </c>
      <c r="BH15" s="44">
        <f>'Conversions, Sources &amp; Comments'!$E15*AD15/3073</f>
        <v>0</v>
      </c>
      <c r="BI15" s="44">
        <f>'Conversions, Sources &amp; Comments'!$E15*AE15/0.565</f>
        <v>0</v>
      </c>
      <c r="BJ15" s="44">
        <f>'Conversions, Sources &amp; Comments'!$E15*AF15/0.565</f>
        <v>0</v>
      </c>
      <c r="BK15" s="44"/>
      <c r="BL15" s="43"/>
      <c r="BM15" s="43"/>
      <c r="BN15" s="43"/>
      <c r="BO15" s="43"/>
      <c r="BP15" s="43"/>
      <c r="BQ15" s="44">
        <f t="shared" si="0"/>
        <v>0</v>
      </c>
      <c r="BR15" s="44">
        <f t="shared" si="1"/>
        <v>0</v>
      </c>
      <c r="BS15" s="44">
        <f t="shared" si="2"/>
        <v>0</v>
      </c>
      <c r="BT15" s="43"/>
      <c r="BU15" s="43"/>
      <c r="BV15" s="44">
        <f t="shared" si="9"/>
        <v>0</v>
      </c>
      <c r="BW15" s="44">
        <f t="shared" si="3"/>
        <v>0</v>
      </c>
      <c r="BX15" s="44">
        <f t="shared" si="4"/>
        <v>0</v>
      </c>
      <c r="BY15" s="44"/>
      <c r="BZ15" s="44">
        <f t="shared" si="5"/>
        <v>0</v>
      </c>
      <c r="CA15" s="44">
        <f t="shared" si="6"/>
        <v>0</v>
      </c>
      <c r="CB15" s="44">
        <f t="shared" si="7"/>
        <v>0</v>
      </c>
      <c r="CC15" s="44">
        <f t="shared" si="8"/>
        <v>0</v>
      </c>
      <c r="CD15" s="43"/>
      <c r="CE15" s="43"/>
    </row>
    <row r="16" spans="1:85" s="7" customFormat="1" ht="12.75" customHeight="1">
      <c r="A16" s="67">
        <v>1554</v>
      </c>
      <c r="AH16" s="43"/>
      <c r="AI16" s="43"/>
      <c r="AJ16" s="43"/>
      <c r="AK16" s="43"/>
      <c r="AL16" s="44">
        <f>'Conversions, Sources &amp; Comments'!$E16*H16/104.83</f>
        <v>0</v>
      </c>
      <c r="AM16" s="44">
        <f>'Conversions, Sources &amp; Comments'!$E16*I16/0.467</f>
        <v>0</v>
      </c>
      <c r="AN16" s="44">
        <f>'Conversions, Sources &amp; Comments'!$E16*J16/0.467</f>
        <v>0</v>
      </c>
      <c r="AO16" s="44">
        <f>'Conversions, Sources &amp; Comments'!$E16*K16/0.467</f>
        <v>0</v>
      </c>
      <c r="AP16" s="44">
        <f>'Conversions, Sources &amp; Comments'!$E16*L16/0.467</f>
        <v>0</v>
      </c>
      <c r="AQ16" s="44">
        <f>'Conversions, Sources &amp; Comments'!$E16*M16/0.467</f>
        <v>0</v>
      </c>
      <c r="AR16" s="44">
        <f>'Conversions, Sources &amp; Comments'!$E16*N16/60</f>
        <v>0</v>
      </c>
      <c r="AS16" s="44">
        <f>'Conversions, Sources &amp; Comments'!$E16*O16</f>
        <v>0</v>
      </c>
      <c r="AT16" s="44">
        <f>'Conversions, Sources &amp; Comments'!$E16*P16</f>
        <v>0</v>
      </c>
      <c r="AU16" s="44">
        <f>'Conversions, Sources &amp; Comments'!$E16*Q16/0.467</f>
        <v>0</v>
      </c>
      <c r="AV16" s="44">
        <f>'Conversions, Sources &amp; Comments'!$E16*R16/1.204</f>
        <v>0</v>
      </c>
      <c r="AW16" s="44">
        <f>'Conversions, Sources &amp; Comments'!$E16*S16/0.93</f>
        <v>0</v>
      </c>
      <c r="AX16" s="44">
        <f>'Conversions, Sources &amp; Comments'!$E16*T16/0.93</f>
        <v>0</v>
      </c>
      <c r="AY16" s="44">
        <f>'Conversions, Sources &amp; Comments'!$E16*U16/0.467</f>
        <v>0</v>
      </c>
      <c r="AZ16" s="44">
        <f>'Conversions, Sources &amp; Comments'!$E16*V16/51.4</f>
        <v>0</v>
      </c>
      <c r="BA16" s="44">
        <f>'Conversions, Sources &amp; Comments'!$E16*W16/0.467</f>
        <v>0</v>
      </c>
      <c r="BB16" s="44">
        <f>'Conversions, Sources &amp; Comments'!$E16*X16/0.467</f>
        <v>0</v>
      </c>
      <c r="BC16" s="44">
        <f>'Conversions, Sources &amp; Comments'!$E16*Y16/0.467</f>
        <v>0</v>
      </c>
      <c r="BD16" s="44">
        <f>'Conversions, Sources &amp; Comments'!$E16*Z16/0.467*0.96</f>
        <v>0</v>
      </c>
      <c r="BE16" s="44">
        <f>'Conversions, Sources &amp; Comments'!$E16*AA16/0.467*0.96</f>
        <v>0</v>
      </c>
      <c r="BF16" s="44">
        <f>'Conversions, Sources &amp; Comments'!$E16*AB16/0.467*0.96</f>
        <v>0</v>
      </c>
      <c r="BG16" s="44">
        <f>'Conversions, Sources &amp; Comments'!$E16*AC16/10.274</f>
        <v>0</v>
      </c>
      <c r="BH16" s="44">
        <f>'Conversions, Sources &amp; Comments'!$E16*AD16/3073</f>
        <v>0</v>
      </c>
      <c r="BI16" s="44">
        <f>'Conversions, Sources &amp; Comments'!$E16*AE16/0.565</f>
        <v>0</v>
      </c>
      <c r="BJ16" s="44">
        <f>'Conversions, Sources &amp; Comments'!$E16*AF16/0.565</f>
        <v>0</v>
      </c>
      <c r="BK16" s="44"/>
      <c r="BL16" s="43"/>
      <c r="BM16" s="43"/>
      <c r="BN16" s="43"/>
      <c r="BO16" s="43"/>
      <c r="BP16" s="43"/>
      <c r="BQ16" s="44">
        <f t="shared" si="0"/>
        <v>0</v>
      </c>
      <c r="BR16" s="44">
        <f t="shared" si="1"/>
        <v>0</v>
      </c>
      <c r="BS16" s="44">
        <f t="shared" si="2"/>
        <v>0</v>
      </c>
      <c r="BT16" s="43"/>
      <c r="BU16" s="43"/>
      <c r="BV16" s="44">
        <f t="shared" si="9"/>
        <v>0</v>
      </c>
      <c r="BW16" s="44">
        <f t="shared" si="3"/>
        <v>0</v>
      </c>
      <c r="BX16" s="44">
        <f t="shared" si="4"/>
        <v>0</v>
      </c>
      <c r="BY16" s="44"/>
      <c r="BZ16" s="44">
        <f t="shared" si="5"/>
        <v>0</v>
      </c>
      <c r="CA16" s="44">
        <f t="shared" si="6"/>
        <v>0</v>
      </c>
      <c r="CB16" s="44">
        <f t="shared" si="7"/>
        <v>0</v>
      </c>
      <c r="CC16" s="44">
        <f t="shared" si="8"/>
        <v>0</v>
      </c>
      <c r="CD16" s="43"/>
      <c r="CE16" s="43"/>
    </row>
    <row r="17" spans="1:85" s="7" customFormat="1" ht="12.75" customHeight="1">
      <c r="A17" s="67">
        <v>1555</v>
      </c>
      <c r="AH17" s="43"/>
      <c r="AI17" s="43"/>
      <c r="AJ17" s="43"/>
      <c r="AK17" s="43"/>
      <c r="AL17" s="44">
        <f>'Conversions, Sources &amp; Comments'!$E17*H17/104.83</f>
        <v>0</v>
      </c>
      <c r="AM17" s="44">
        <f>'Conversions, Sources &amp; Comments'!$E17*I17/0.467</f>
        <v>0</v>
      </c>
      <c r="AN17" s="44">
        <f>'Conversions, Sources &amp; Comments'!$E17*J17/0.467</f>
        <v>0</v>
      </c>
      <c r="AO17" s="44">
        <f>'Conversions, Sources &amp; Comments'!$E17*K17/0.467</f>
        <v>0</v>
      </c>
      <c r="AP17" s="44">
        <f>'Conversions, Sources &amp; Comments'!$E17*L17/0.467</f>
        <v>0</v>
      </c>
      <c r="AQ17" s="44">
        <f>'Conversions, Sources &amp; Comments'!$E17*M17/0.467</f>
        <v>0</v>
      </c>
      <c r="AR17" s="44">
        <f>'Conversions, Sources &amp; Comments'!$E17*N17/60</f>
        <v>0</v>
      </c>
      <c r="AS17" s="44">
        <f>'Conversions, Sources &amp; Comments'!$E17*O17</f>
        <v>0</v>
      </c>
      <c r="AT17" s="44">
        <f>'Conversions, Sources &amp; Comments'!$E17*P17</f>
        <v>0</v>
      </c>
      <c r="AU17" s="44">
        <f>'Conversions, Sources &amp; Comments'!$E17*Q17/0.467</f>
        <v>0</v>
      </c>
      <c r="AV17" s="44">
        <f>'Conversions, Sources &amp; Comments'!$E17*R17/1.204</f>
        <v>0</v>
      </c>
      <c r="AW17" s="44">
        <f>'Conversions, Sources &amp; Comments'!$E17*S17/0.93</f>
        <v>0</v>
      </c>
      <c r="AX17" s="44">
        <f>'Conversions, Sources &amp; Comments'!$E17*T17/0.93</f>
        <v>0</v>
      </c>
      <c r="AY17" s="44">
        <f>'Conversions, Sources &amp; Comments'!$E17*U17/0.467</f>
        <v>0</v>
      </c>
      <c r="AZ17" s="44">
        <f>'Conversions, Sources &amp; Comments'!$E17*V17/51.4</f>
        <v>0</v>
      </c>
      <c r="BA17" s="44">
        <f>'Conversions, Sources &amp; Comments'!$E17*W17/0.467</f>
        <v>0</v>
      </c>
      <c r="BB17" s="44">
        <f>'Conversions, Sources &amp; Comments'!$E17*X17/0.467</f>
        <v>0</v>
      </c>
      <c r="BC17" s="44">
        <f>'Conversions, Sources &amp; Comments'!$E17*Y17/0.467</f>
        <v>0</v>
      </c>
      <c r="BD17" s="44">
        <f>'Conversions, Sources &amp; Comments'!$E17*Z17/0.467*0.96</f>
        <v>0</v>
      </c>
      <c r="BE17" s="44">
        <f>'Conversions, Sources &amp; Comments'!$E17*AA17/0.467*0.96</f>
        <v>0</v>
      </c>
      <c r="BF17" s="44">
        <f>'Conversions, Sources &amp; Comments'!$E17*AB17/0.467*0.96</f>
        <v>0</v>
      </c>
      <c r="BG17" s="44">
        <f>'Conversions, Sources &amp; Comments'!$E17*AC17/10.274</f>
        <v>0</v>
      </c>
      <c r="BH17" s="44">
        <f>'Conversions, Sources &amp; Comments'!$E17*AD17/3073</f>
        <v>0</v>
      </c>
      <c r="BI17" s="44">
        <f>'Conversions, Sources &amp; Comments'!$E17*AE17/0.565</f>
        <v>0</v>
      </c>
      <c r="BJ17" s="44">
        <f>'Conversions, Sources &amp; Comments'!$E17*AF17/0.565</f>
        <v>0</v>
      </c>
      <c r="BK17" s="44"/>
      <c r="BL17" s="43"/>
      <c r="BM17" s="43"/>
      <c r="BN17" s="43"/>
      <c r="BO17" s="43"/>
      <c r="BP17" s="43"/>
      <c r="BQ17" s="44">
        <f t="shared" si="0"/>
        <v>0</v>
      </c>
      <c r="BR17" s="44">
        <f t="shared" si="1"/>
        <v>0</v>
      </c>
      <c r="BS17" s="44">
        <f t="shared" si="2"/>
        <v>0</v>
      </c>
      <c r="BT17" s="43"/>
      <c r="BU17" s="43"/>
      <c r="BV17" s="44">
        <f t="shared" si="9"/>
        <v>0</v>
      </c>
      <c r="BW17" s="44">
        <f t="shared" si="3"/>
        <v>0</v>
      </c>
      <c r="BX17" s="44">
        <f t="shared" si="4"/>
        <v>0</v>
      </c>
      <c r="BY17" s="44"/>
      <c r="BZ17" s="44">
        <f t="shared" si="5"/>
        <v>0</v>
      </c>
      <c r="CA17" s="44">
        <f t="shared" si="6"/>
        <v>0</v>
      </c>
      <c r="CB17" s="44">
        <f t="shared" si="7"/>
        <v>0</v>
      </c>
      <c r="CC17" s="44">
        <f t="shared" si="8"/>
        <v>0</v>
      </c>
      <c r="CD17" s="43"/>
      <c r="CE17" s="43"/>
    </row>
    <row r="18" spans="1:85" s="7" customFormat="1" ht="12.75" customHeight="1">
      <c r="A18" s="67">
        <v>1556</v>
      </c>
      <c r="AH18" s="43"/>
      <c r="AI18" s="43"/>
      <c r="AJ18" s="43"/>
      <c r="AK18" s="43"/>
      <c r="AL18" s="44">
        <f>'Conversions, Sources &amp; Comments'!$E18*H18/104.83</f>
        <v>0</v>
      </c>
      <c r="AM18" s="44">
        <f>'Conversions, Sources &amp; Comments'!$E18*I18/0.467</f>
        <v>0</v>
      </c>
      <c r="AN18" s="44">
        <f>'Conversions, Sources &amp; Comments'!$E18*J18/0.467</f>
        <v>0</v>
      </c>
      <c r="AO18" s="44">
        <f>'Conversions, Sources &amp; Comments'!$E18*K18/0.467</f>
        <v>0</v>
      </c>
      <c r="AP18" s="44">
        <f>'Conversions, Sources &amp; Comments'!$E18*L18/0.467</f>
        <v>0</v>
      </c>
      <c r="AQ18" s="44">
        <f>'Conversions, Sources &amp; Comments'!$E18*M18/0.467</f>
        <v>0</v>
      </c>
      <c r="AR18" s="44">
        <f>'Conversions, Sources &amp; Comments'!$E18*N18/60</f>
        <v>0</v>
      </c>
      <c r="AS18" s="44">
        <f>'Conversions, Sources &amp; Comments'!$E18*O18</f>
        <v>0</v>
      </c>
      <c r="AT18" s="44">
        <f>'Conversions, Sources &amp; Comments'!$E18*P18</f>
        <v>0</v>
      </c>
      <c r="AU18" s="44">
        <f>'Conversions, Sources &amp; Comments'!$E18*Q18/0.467</f>
        <v>0</v>
      </c>
      <c r="AV18" s="44">
        <f>'Conversions, Sources &amp; Comments'!$E18*R18/1.204</f>
        <v>0</v>
      </c>
      <c r="AW18" s="44">
        <f>'Conversions, Sources &amp; Comments'!$E18*S18/0.93</f>
        <v>0</v>
      </c>
      <c r="AX18" s="44">
        <f>'Conversions, Sources &amp; Comments'!$E18*T18/0.93</f>
        <v>0</v>
      </c>
      <c r="AY18" s="44">
        <f>'Conversions, Sources &amp; Comments'!$E18*U18/0.467</f>
        <v>0</v>
      </c>
      <c r="AZ18" s="44">
        <f>'Conversions, Sources &amp; Comments'!$E18*V18/51.4</f>
        <v>0</v>
      </c>
      <c r="BA18" s="44">
        <f>'Conversions, Sources &amp; Comments'!$E18*W18/0.467</f>
        <v>0</v>
      </c>
      <c r="BB18" s="44">
        <f>'Conversions, Sources &amp; Comments'!$E18*X18/0.467</f>
        <v>0</v>
      </c>
      <c r="BC18" s="44">
        <f>'Conversions, Sources &amp; Comments'!$E18*Y18/0.467</f>
        <v>0</v>
      </c>
      <c r="BD18" s="44">
        <f>'Conversions, Sources &amp; Comments'!$E18*Z18/0.467*0.96</f>
        <v>0</v>
      </c>
      <c r="BE18" s="44">
        <f>'Conversions, Sources &amp; Comments'!$E18*AA18/0.467*0.96</f>
        <v>0</v>
      </c>
      <c r="BF18" s="44">
        <f>'Conversions, Sources &amp; Comments'!$E18*AB18/0.467*0.96</f>
        <v>0</v>
      </c>
      <c r="BG18" s="44">
        <f>'Conversions, Sources &amp; Comments'!$E18*AC18/10.274</f>
        <v>0</v>
      </c>
      <c r="BH18" s="44">
        <f>'Conversions, Sources &amp; Comments'!$E18*AD18/3073</f>
        <v>0</v>
      </c>
      <c r="BI18" s="44">
        <f>'Conversions, Sources &amp; Comments'!$E18*AE18/0.565</f>
        <v>0</v>
      </c>
      <c r="BJ18" s="44">
        <f>'Conversions, Sources &amp; Comments'!$E18*AF18/0.565</f>
        <v>0</v>
      </c>
      <c r="BK18" s="44"/>
      <c r="BL18" s="43"/>
      <c r="BM18" s="43"/>
      <c r="BN18" s="43"/>
      <c r="BO18" s="43"/>
      <c r="BP18" s="43"/>
      <c r="BQ18" s="44">
        <f t="shared" si="0"/>
        <v>0</v>
      </c>
      <c r="BR18" s="44">
        <f t="shared" si="1"/>
        <v>0</v>
      </c>
      <c r="BS18" s="44">
        <f t="shared" si="2"/>
        <v>0</v>
      </c>
      <c r="BT18" s="43"/>
      <c r="BU18" s="43"/>
      <c r="BV18" s="44">
        <f t="shared" si="9"/>
        <v>0</v>
      </c>
      <c r="BW18" s="44">
        <f t="shared" si="3"/>
        <v>0</v>
      </c>
      <c r="BX18" s="44">
        <f t="shared" si="4"/>
        <v>0</v>
      </c>
      <c r="BY18" s="44"/>
      <c r="BZ18" s="44">
        <f t="shared" si="5"/>
        <v>0</v>
      </c>
      <c r="CA18" s="44">
        <f t="shared" si="6"/>
        <v>0</v>
      </c>
      <c r="CB18" s="44">
        <f t="shared" si="7"/>
        <v>0</v>
      </c>
      <c r="CC18" s="44">
        <f t="shared" si="8"/>
        <v>0</v>
      </c>
      <c r="CD18" s="43"/>
      <c r="CE18" s="43"/>
    </row>
    <row r="19" spans="1:85" s="7" customFormat="1" ht="12.75" customHeight="1">
      <c r="A19" s="67">
        <v>1557</v>
      </c>
      <c r="AH19" s="43"/>
      <c r="AI19" s="43"/>
      <c r="AJ19" s="43"/>
      <c r="AK19" s="43"/>
      <c r="AL19" s="44">
        <f>'Conversions, Sources &amp; Comments'!$E19*H19/104.83</f>
        <v>0</v>
      </c>
      <c r="AM19" s="44">
        <f>'Conversions, Sources &amp; Comments'!$E19*I19/0.467</f>
        <v>0</v>
      </c>
      <c r="AN19" s="44">
        <f>'Conversions, Sources &amp; Comments'!$E19*J19/0.467</f>
        <v>0</v>
      </c>
      <c r="AO19" s="44">
        <f>'Conversions, Sources &amp; Comments'!$E19*K19/0.467</f>
        <v>0</v>
      </c>
      <c r="AP19" s="44">
        <f>'Conversions, Sources &amp; Comments'!$E19*L19/0.467</f>
        <v>0</v>
      </c>
      <c r="AQ19" s="44">
        <f>'Conversions, Sources &amp; Comments'!$E19*M19/0.467</f>
        <v>0</v>
      </c>
      <c r="AR19" s="44">
        <f>'Conversions, Sources &amp; Comments'!$E19*N19/60</f>
        <v>0</v>
      </c>
      <c r="AS19" s="44">
        <f>'Conversions, Sources &amp; Comments'!$E19*O19</f>
        <v>0</v>
      </c>
      <c r="AT19" s="44">
        <f>'Conversions, Sources &amp; Comments'!$E19*P19</f>
        <v>0</v>
      </c>
      <c r="AU19" s="44">
        <f>'Conversions, Sources &amp; Comments'!$E19*Q19/0.467</f>
        <v>0</v>
      </c>
      <c r="AV19" s="44">
        <f>'Conversions, Sources &amp; Comments'!$E19*R19/1.204</f>
        <v>0</v>
      </c>
      <c r="AW19" s="44">
        <f>'Conversions, Sources &amp; Comments'!$E19*S19/0.93</f>
        <v>0</v>
      </c>
      <c r="AX19" s="44">
        <f>'Conversions, Sources &amp; Comments'!$E19*T19/0.93</f>
        <v>0</v>
      </c>
      <c r="AY19" s="44">
        <f>'Conversions, Sources &amp; Comments'!$E19*U19/0.467</f>
        <v>0</v>
      </c>
      <c r="AZ19" s="44">
        <f>'Conversions, Sources &amp; Comments'!$E19*V19/51.4</f>
        <v>0</v>
      </c>
      <c r="BA19" s="44">
        <f>'Conversions, Sources &amp; Comments'!$E19*W19/0.467</f>
        <v>0</v>
      </c>
      <c r="BB19" s="44">
        <f>'Conversions, Sources &amp; Comments'!$E19*X19/0.467</f>
        <v>0</v>
      </c>
      <c r="BC19" s="44">
        <f>'Conversions, Sources &amp; Comments'!$E19*Y19/0.467</f>
        <v>0</v>
      </c>
      <c r="BD19" s="44">
        <f>'Conversions, Sources &amp; Comments'!$E19*Z19/0.467*0.96</f>
        <v>0</v>
      </c>
      <c r="BE19" s="44">
        <f>'Conversions, Sources &amp; Comments'!$E19*AA19/0.467*0.96</f>
        <v>0</v>
      </c>
      <c r="BF19" s="44">
        <f>'Conversions, Sources &amp; Comments'!$E19*AB19/0.467*0.96</f>
        <v>0</v>
      </c>
      <c r="BG19" s="44">
        <f>'Conversions, Sources &amp; Comments'!$E19*AC19/10.274</f>
        <v>0</v>
      </c>
      <c r="BH19" s="44">
        <f>'Conversions, Sources &amp; Comments'!$E19*AD19/3073</f>
        <v>0</v>
      </c>
      <c r="BI19" s="44">
        <f>'Conversions, Sources &amp; Comments'!$E19*AE19/0.565</f>
        <v>0</v>
      </c>
      <c r="BJ19" s="44">
        <f>'Conversions, Sources &amp; Comments'!$E19*AF19/0.565</f>
        <v>0</v>
      </c>
      <c r="BK19" s="44"/>
      <c r="BL19" s="43"/>
      <c r="BM19" s="43"/>
      <c r="BN19" s="43"/>
      <c r="BO19" s="43"/>
      <c r="BP19" s="43"/>
      <c r="BQ19" s="44">
        <f t="shared" si="0"/>
        <v>0</v>
      </c>
      <c r="BR19" s="44">
        <f t="shared" si="1"/>
        <v>0</v>
      </c>
      <c r="BS19" s="44">
        <f t="shared" si="2"/>
        <v>0</v>
      </c>
      <c r="BT19" s="43"/>
      <c r="BU19" s="43"/>
      <c r="BV19" s="44">
        <f t="shared" si="9"/>
        <v>0</v>
      </c>
      <c r="BW19" s="44">
        <f t="shared" si="3"/>
        <v>0</v>
      </c>
      <c r="BX19" s="44">
        <f t="shared" si="4"/>
        <v>0</v>
      </c>
      <c r="BY19" s="44"/>
      <c r="BZ19" s="44">
        <f t="shared" si="5"/>
        <v>0</v>
      </c>
      <c r="CA19" s="44">
        <f t="shared" si="6"/>
        <v>0</v>
      </c>
      <c r="CB19" s="44">
        <f t="shared" si="7"/>
        <v>0</v>
      </c>
      <c r="CC19" s="44">
        <f t="shared" si="8"/>
        <v>0</v>
      </c>
      <c r="CD19" s="43"/>
      <c r="CE19" s="43"/>
    </row>
    <row r="20" spans="1:85" s="7" customFormat="1" ht="12.75" customHeight="1">
      <c r="A20" s="67">
        <v>1558</v>
      </c>
      <c r="AH20" s="43"/>
      <c r="AI20" s="43"/>
      <c r="AJ20" s="43"/>
      <c r="AK20" s="43"/>
      <c r="AL20" s="44">
        <f>'Conversions, Sources &amp; Comments'!$E20*H20/104.83</f>
        <v>0</v>
      </c>
      <c r="AM20" s="44">
        <f>'Conversions, Sources &amp; Comments'!$E20*I20/0.467</f>
        <v>0</v>
      </c>
      <c r="AN20" s="44">
        <f>'Conversions, Sources &amp; Comments'!$E20*J20/0.467</f>
        <v>0</v>
      </c>
      <c r="AO20" s="44">
        <f>'Conversions, Sources &amp; Comments'!$E20*K20/0.467</f>
        <v>0</v>
      </c>
      <c r="AP20" s="44">
        <f>'Conversions, Sources &amp; Comments'!$E20*L20/0.467</f>
        <v>0</v>
      </c>
      <c r="AQ20" s="44">
        <f>'Conversions, Sources &amp; Comments'!$E20*M20/0.467</f>
        <v>0</v>
      </c>
      <c r="AR20" s="44">
        <f>'Conversions, Sources &amp; Comments'!$E20*N20/60</f>
        <v>0</v>
      </c>
      <c r="AS20" s="44">
        <f>'Conversions, Sources &amp; Comments'!$E20*O20</f>
        <v>0</v>
      </c>
      <c r="AT20" s="44">
        <f>'Conversions, Sources &amp; Comments'!$E20*P20</f>
        <v>0</v>
      </c>
      <c r="AU20" s="44">
        <f>'Conversions, Sources &amp; Comments'!$E20*Q20/0.467</f>
        <v>0</v>
      </c>
      <c r="AV20" s="44">
        <f>'Conversions, Sources &amp; Comments'!$E20*R20/1.204</f>
        <v>0</v>
      </c>
      <c r="AW20" s="44">
        <f>'Conversions, Sources &amp; Comments'!$E20*S20/0.93</f>
        <v>0</v>
      </c>
      <c r="AX20" s="44">
        <f>'Conversions, Sources &amp; Comments'!$E20*T20/0.93</f>
        <v>0</v>
      </c>
      <c r="AY20" s="44">
        <f>'Conversions, Sources &amp; Comments'!$E20*U20/0.467</f>
        <v>0</v>
      </c>
      <c r="AZ20" s="44">
        <f>'Conversions, Sources &amp; Comments'!$E20*V20/51.4</f>
        <v>0</v>
      </c>
      <c r="BA20" s="44">
        <f>'Conversions, Sources &amp; Comments'!$E20*W20/0.467</f>
        <v>0</v>
      </c>
      <c r="BB20" s="44">
        <f>'Conversions, Sources &amp; Comments'!$E20*X20/0.467</f>
        <v>0</v>
      </c>
      <c r="BC20" s="44">
        <f>'Conversions, Sources &amp; Comments'!$E20*Y20/0.467</f>
        <v>0</v>
      </c>
      <c r="BD20" s="44">
        <f>'Conversions, Sources &amp; Comments'!$E20*Z20/0.467*0.96</f>
        <v>0</v>
      </c>
      <c r="BE20" s="44">
        <f>'Conversions, Sources &amp; Comments'!$E20*AA20/0.467*0.96</f>
        <v>0</v>
      </c>
      <c r="BF20" s="44">
        <f>'Conversions, Sources &amp; Comments'!$E20*AB20/0.467*0.96</f>
        <v>0</v>
      </c>
      <c r="BG20" s="44">
        <f>'Conversions, Sources &amp; Comments'!$E20*AC20/10.274</f>
        <v>0</v>
      </c>
      <c r="BH20" s="44">
        <f>'Conversions, Sources &amp; Comments'!$E20*AD20/3073</f>
        <v>0</v>
      </c>
      <c r="BI20" s="44">
        <f>'Conversions, Sources &amp; Comments'!$E20*AE20/0.565</f>
        <v>0</v>
      </c>
      <c r="BJ20" s="44">
        <f>'Conversions, Sources &amp; Comments'!$E20*AF20/0.565</f>
        <v>0</v>
      </c>
      <c r="BK20" s="44"/>
      <c r="BL20" s="43"/>
      <c r="BM20" s="43"/>
      <c r="BN20" s="43"/>
      <c r="BO20" s="43"/>
      <c r="BP20" s="43"/>
      <c r="BQ20" s="44">
        <f t="shared" si="0"/>
        <v>0</v>
      </c>
      <c r="BR20" s="44">
        <f t="shared" si="1"/>
        <v>0</v>
      </c>
      <c r="BS20" s="44">
        <f t="shared" si="2"/>
        <v>0</v>
      </c>
      <c r="BT20" s="43"/>
      <c r="BU20" s="43"/>
      <c r="BV20" s="44">
        <f t="shared" si="9"/>
        <v>0</v>
      </c>
      <c r="BW20" s="44">
        <f t="shared" si="3"/>
        <v>0</v>
      </c>
      <c r="BX20" s="44">
        <f t="shared" si="4"/>
        <v>0</v>
      </c>
      <c r="BY20" s="44"/>
      <c r="BZ20" s="44">
        <f t="shared" si="5"/>
        <v>0</v>
      </c>
      <c r="CA20" s="44">
        <f t="shared" si="6"/>
        <v>0</v>
      </c>
      <c r="CB20" s="44">
        <f t="shared" si="7"/>
        <v>0</v>
      </c>
      <c r="CC20" s="44">
        <f t="shared" si="8"/>
        <v>0</v>
      </c>
      <c r="CD20" s="43"/>
      <c r="CE20" s="43"/>
    </row>
    <row r="21" spans="1:85" s="7" customFormat="1" ht="12.75" customHeight="1">
      <c r="A21" s="67">
        <v>1559</v>
      </c>
      <c r="AH21" s="43"/>
      <c r="AI21" s="43"/>
      <c r="AJ21" s="43"/>
      <c r="AK21" s="43"/>
      <c r="AL21" s="44">
        <f>'Conversions, Sources &amp; Comments'!$E21*H21/104.83</f>
        <v>0</v>
      </c>
      <c r="AM21" s="44">
        <f>'Conversions, Sources &amp; Comments'!$E21*I21/0.467</f>
        <v>0</v>
      </c>
      <c r="AN21" s="44">
        <f>'Conversions, Sources &amp; Comments'!$E21*J21/0.467</f>
        <v>0</v>
      </c>
      <c r="AO21" s="44">
        <f>'Conversions, Sources &amp; Comments'!$E21*K21/0.467</f>
        <v>0</v>
      </c>
      <c r="AP21" s="44">
        <f>'Conversions, Sources &amp; Comments'!$E21*L21/0.467</f>
        <v>0</v>
      </c>
      <c r="AQ21" s="44">
        <f>'Conversions, Sources &amp; Comments'!$E21*M21/0.467</f>
        <v>0</v>
      </c>
      <c r="AR21" s="44">
        <f>'Conversions, Sources &amp; Comments'!$E21*N21/60</f>
        <v>0</v>
      </c>
      <c r="AS21" s="44">
        <f>'Conversions, Sources &amp; Comments'!$E21*O21</f>
        <v>0</v>
      </c>
      <c r="AT21" s="44">
        <f>'Conversions, Sources &amp; Comments'!$E21*P21</f>
        <v>0</v>
      </c>
      <c r="AU21" s="44">
        <f>'Conversions, Sources &amp; Comments'!$E21*Q21/0.467</f>
        <v>0</v>
      </c>
      <c r="AV21" s="44">
        <f>'Conversions, Sources &amp; Comments'!$E21*R21/1.204</f>
        <v>0</v>
      </c>
      <c r="AW21" s="44">
        <f>'Conversions, Sources &amp; Comments'!$E21*S21/0.93</f>
        <v>0</v>
      </c>
      <c r="AX21" s="44">
        <f>'Conversions, Sources &amp; Comments'!$E21*T21/0.93</f>
        <v>0</v>
      </c>
      <c r="AY21" s="44">
        <f>'Conversions, Sources &amp; Comments'!$E21*U21/0.467</f>
        <v>0</v>
      </c>
      <c r="AZ21" s="44">
        <f>'Conversions, Sources &amp; Comments'!$E21*V21/51.4</f>
        <v>0</v>
      </c>
      <c r="BA21" s="44">
        <f>'Conversions, Sources &amp; Comments'!$E21*W21/0.467</f>
        <v>0</v>
      </c>
      <c r="BB21" s="44">
        <f>'Conversions, Sources &amp; Comments'!$E21*X21/0.467</f>
        <v>0</v>
      </c>
      <c r="BC21" s="44">
        <f>'Conversions, Sources &amp; Comments'!$E21*Y21/0.467</f>
        <v>0</v>
      </c>
      <c r="BD21" s="44">
        <f>'Conversions, Sources &amp; Comments'!$E21*Z21/0.467*0.96</f>
        <v>0</v>
      </c>
      <c r="BE21" s="44">
        <f>'Conversions, Sources &amp; Comments'!$E21*AA21/0.467*0.96</f>
        <v>0</v>
      </c>
      <c r="BF21" s="44">
        <f>'Conversions, Sources &amp; Comments'!$E21*AB21/0.467*0.96</f>
        <v>0</v>
      </c>
      <c r="BG21" s="44">
        <f>'Conversions, Sources &amp; Comments'!$E21*AC21/10.274</f>
        <v>0</v>
      </c>
      <c r="BH21" s="44">
        <f>'Conversions, Sources &amp; Comments'!$E21*AD21/3073</f>
        <v>0</v>
      </c>
      <c r="BI21" s="44">
        <f>'Conversions, Sources &amp; Comments'!$E21*AE21/0.565</f>
        <v>0</v>
      </c>
      <c r="BJ21" s="44">
        <f>'Conversions, Sources &amp; Comments'!$E21*AF21/0.565</f>
        <v>0</v>
      </c>
      <c r="BK21" s="44"/>
      <c r="BL21" s="43"/>
      <c r="BM21" s="43"/>
      <c r="BN21" s="43"/>
      <c r="BO21" s="43"/>
      <c r="BP21" s="43"/>
      <c r="BQ21" s="44">
        <f t="shared" si="0"/>
        <v>0</v>
      </c>
      <c r="BR21" s="44">
        <f t="shared" si="1"/>
        <v>0</v>
      </c>
      <c r="BS21" s="44">
        <f t="shared" si="2"/>
        <v>0</v>
      </c>
      <c r="BT21" s="43"/>
      <c r="BU21" s="43"/>
      <c r="BV21" s="44">
        <f t="shared" si="9"/>
        <v>0</v>
      </c>
      <c r="BW21" s="44">
        <f t="shared" si="3"/>
        <v>0</v>
      </c>
      <c r="BX21" s="44">
        <f t="shared" si="4"/>
        <v>0</v>
      </c>
      <c r="BY21" s="44"/>
      <c r="BZ21" s="44">
        <f t="shared" si="5"/>
        <v>0</v>
      </c>
      <c r="CA21" s="44">
        <f t="shared" si="6"/>
        <v>0</v>
      </c>
      <c r="CB21" s="44">
        <f t="shared" si="7"/>
        <v>0</v>
      </c>
      <c r="CC21" s="44">
        <f t="shared" si="8"/>
        <v>0</v>
      </c>
      <c r="CD21" s="43"/>
      <c r="CE21" s="43"/>
    </row>
    <row r="22" spans="1:85" s="7" customFormat="1" ht="12.75" customHeight="1">
      <c r="A22" s="67">
        <v>1560</v>
      </c>
      <c r="AH22" s="43"/>
      <c r="AI22" s="43"/>
      <c r="AJ22" s="43"/>
      <c r="AK22" s="43"/>
      <c r="AL22" s="44">
        <f>'Conversions, Sources &amp; Comments'!$E22*H22/104.83</f>
        <v>0</v>
      </c>
      <c r="AM22" s="44">
        <f>'Conversions, Sources &amp; Comments'!$E22*I22/0.467</f>
        <v>0</v>
      </c>
      <c r="AN22" s="44">
        <f>'Conversions, Sources &amp; Comments'!$E22*J22/0.467</f>
        <v>0</v>
      </c>
      <c r="AO22" s="44">
        <f>'Conversions, Sources &amp; Comments'!$E22*K22/0.467</f>
        <v>0</v>
      </c>
      <c r="AP22" s="44">
        <f>'Conversions, Sources &amp; Comments'!$E22*L22/0.467</f>
        <v>0</v>
      </c>
      <c r="AQ22" s="44">
        <f>'Conversions, Sources &amp; Comments'!$E22*M22/0.467</f>
        <v>0</v>
      </c>
      <c r="AR22" s="44">
        <f>'Conversions, Sources &amp; Comments'!$E22*N22/60</f>
        <v>0</v>
      </c>
      <c r="AS22" s="44">
        <f>'Conversions, Sources &amp; Comments'!$E22*O22</f>
        <v>0</v>
      </c>
      <c r="AT22" s="44">
        <f>'Conversions, Sources &amp; Comments'!$E22*P22</f>
        <v>0</v>
      </c>
      <c r="AU22" s="44">
        <f>'Conversions, Sources &amp; Comments'!$E22*Q22/0.467</f>
        <v>0</v>
      </c>
      <c r="AV22" s="44">
        <f>'Conversions, Sources &amp; Comments'!$E22*R22/1.204</f>
        <v>0</v>
      </c>
      <c r="AW22" s="44">
        <f>'Conversions, Sources &amp; Comments'!$E22*S22/0.93</f>
        <v>0</v>
      </c>
      <c r="AX22" s="44">
        <f>'Conversions, Sources &amp; Comments'!$E22*T22/0.93</f>
        <v>0</v>
      </c>
      <c r="AY22" s="44">
        <f>'Conversions, Sources &amp; Comments'!$E22*U22/0.467</f>
        <v>0</v>
      </c>
      <c r="AZ22" s="44">
        <f>'Conversions, Sources &amp; Comments'!$E22*V22/51.4</f>
        <v>0</v>
      </c>
      <c r="BA22" s="44">
        <f>'Conversions, Sources &amp; Comments'!$E22*W22/0.467</f>
        <v>0</v>
      </c>
      <c r="BB22" s="44">
        <f>'Conversions, Sources &amp; Comments'!$E22*X22/0.467</f>
        <v>0</v>
      </c>
      <c r="BC22" s="44">
        <f>'Conversions, Sources &amp; Comments'!$E22*Y22/0.467</f>
        <v>0</v>
      </c>
      <c r="BD22" s="44">
        <f>'Conversions, Sources &amp; Comments'!$E22*Z22/0.467*0.96</f>
        <v>0</v>
      </c>
      <c r="BE22" s="44">
        <f>'Conversions, Sources &amp; Comments'!$E22*AA22/0.467*0.96</f>
        <v>0</v>
      </c>
      <c r="BF22" s="44">
        <f>'Conversions, Sources &amp; Comments'!$E22*AB22/0.467*0.96</f>
        <v>0</v>
      </c>
      <c r="BG22" s="44">
        <f>'Conversions, Sources &amp; Comments'!$E22*AC22/10.274</f>
        <v>0</v>
      </c>
      <c r="BH22" s="44">
        <f>'Conversions, Sources &amp; Comments'!$E22*AD22/3073</f>
        <v>0</v>
      </c>
      <c r="BI22" s="44">
        <f>'Conversions, Sources &amp; Comments'!$E22*AE22/0.565</f>
        <v>0</v>
      </c>
      <c r="BJ22" s="44">
        <f>'Conversions, Sources &amp; Comments'!$E22*AF22/0.565</f>
        <v>0</v>
      </c>
      <c r="BK22" s="44"/>
      <c r="BL22" s="43"/>
      <c r="BM22" s="43"/>
      <c r="BN22" s="43"/>
      <c r="BO22" s="43"/>
      <c r="BP22" s="43"/>
      <c r="BQ22" s="44">
        <f t="shared" si="0"/>
        <v>0</v>
      </c>
      <c r="BR22" s="44">
        <f t="shared" si="1"/>
        <v>0</v>
      </c>
      <c r="BS22" s="44">
        <f t="shared" si="2"/>
        <v>0</v>
      </c>
      <c r="BT22" s="43"/>
      <c r="BU22" s="43"/>
      <c r="BV22" s="44">
        <f t="shared" si="9"/>
        <v>0</v>
      </c>
      <c r="BW22" s="44">
        <f t="shared" si="3"/>
        <v>0</v>
      </c>
      <c r="BX22" s="44">
        <f t="shared" si="4"/>
        <v>0</v>
      </c>
      <c r="BY22" s="44"/>
      <c r="BZ22" s="44">
        <f t="shared" si="5"/>
        <v>0</v>
      </c>
      <c r="CA22" s="44">
        <f t="shared" si="6"/>
        <v>0</v>
      </c>
      <c r="CB22" s="44">
        <f t="shared" si="7"/>
        <v>0</v>
      </c>
      <c r="CC22" s="44">
        <f t="shared" si="8"/>
        <v>0</v>
      </c>
      <c r="CD22" s="43"/>
      <c r="CE22" s="43"/>
    </row>
    <row r="23" spans="1:85" s="7" customFormat="1" ht="12.75" customHeight="1">
      <c r="A23" s="67">
        <v>1561</v>
      </c>
      <c r="AH23" s="43"/>
      <c r="AI23" s="43"/>
      <c r="AJ23" s="43"/>
      <c r="AK23" s="43"/>
      <c r="AL23" s="44">
        <f>'Conversions, Sources &amp; Comments'!$E23*H23/104.83</f>
        <v>0</v>
      </c>
      <c r="AM23" s="44">
        <f>'Conversions, Sources &amp; Comments'!$E23*I23/0.467</f>
        <v>0</v>
      </c>
      <c r="AN23" s="44">
        <f>'Conversions, Sources &amp; Comments'!$E23*J23/0.467</f>
        <v>0</v>
      </c>
      <c r="AO23" s="44">
        <f>'Conversions, Sources &amp; Comments'!$E23*K23/0.467</f>
        <v>0</v>
      </c>
      <c r="AP23" s="44">
        <f>'Conversions, Sources &amp; Comments'!$E23*L23/0.467</f>
        <v>0</v>
      </c>
      <c r="AQ23" s="44">
        <f>'Conversions, Sources &amp; Comments'!$E23*M23/0.467</f>
        <v>0</v>
      </c>
      <c r="AR23" s="44">
        <f>'Conversions, Sources &amp; Comments'!$E23*N23/60</f>
        <v>0</v>
      </c>
      <c r="AS23" s="44">
        <f>'Conversions, Sources &amp; Comments'!$E23*O23</f>
        <v>0</v>
      </c>
      <c r="AT23" s="44">
        <f>'Conversions, Sources &amp; Comments'!$E23*P23</f>
        <v>0</v>
      </c>
      <c r="AU23" s="44">
        <f>'Conversions, Sources &amp; Comments'!$E23*Q23/0.467</f>
        <v>0</v>
      </c>
      <c r="AV23" s="44">
        <f>'Conversions, Sources &amp; Comments'!$E23*R23/1.204</f>
        <v>0</v>
      </c>
      <c r="AW23" s="44">
        <f>'Conversions, Sources &amp; Comments'!$E23*S23/0.93</f>
        <v>0</v>
      </c>
      <c r="AX23" s="44">
        <f>'Conversions, Sources &amp; Comments'!$E23*T23/0.93</f>
        <v>0</v>
      </c>
      <c r="AY23" s="44">
        <f>'Conversions, Sources &amp; Comments'!$E23*U23/0.467</f>
        <v>0</v>
      </c>
      <c r="AZ23" s="44">
        <f>'Conversions, Sources &amp; Comments'!$E23*V23/51.4</f>
        <v>0</v>
      </c>
      <c r="BA23" s="44">
        <f>'Conversions, Sources &amp; Comments'!$E23*W23/0.467</f>
        <v>0</v>
      </c>
      <c r="BB23" s="44">
        <f>'Conversions, Sources &amp; Comments'!$E23*X23/0.467</f>
        <v>0</v>
      </c>
      <c r="BC23" s="44">
        <f>'Conversions, Sources &amp; Comments'!$E23*Y23/0.467</f>
        <v>0</v>
      </c>
      <c r="BD23" s="44">
        <f>'Conversions, Sources &amp; Comments'!$E23*Z23/0.467*0.96</f>
        <v>0</v>
      </c>
      <c r="BE23" s="44">
        <f>'Conversions, Sources &amp; Comments'!$E23*AA23/0.467*0.96</f>
        <v>0</v>
      </c>
      <c r="BF23" s="44">
        <f>'Conversions, Sources &amp; Comments'!$E23*AB23/0.467*0.96</f>
        <v>0</v>
      </c>
      <c r="BG23" s="44">
        <f>'Conversions, Sources &amp; Comments'!$E23*AC23/10.274</f>
        <v>0</v>
      </c>
      <c r="BH23" s="44">
        <f>'Conversions, Sources &amp; Comments'!$E23*AD23/3073</f>
        <v>0</v>
      </c>
      <c r="BI23" s="44">
        <f>'Conversions, Sources &amp; Comments'!$E23*AE23/0.565</f>
        <v>0</v>
      </c>
      <c r="BJ23" s="44">
        <f>'Conversions, Sources &amp; Comments'!$E23*AF23/0.565</f>
        <v>0</v>
      </c>
      <c r="BK23" s="44"/>
      <c r="BL23" s="43"/>
      <c r="BM23" s="43"/>
      <c r="BN23" s="43"/>
      <c r="BO23" s="43"/>
      <c r="BP23" s="43"/>
      <c r="BQ23" s="44">
        <f t="shared" si="0"/>
        <v>0</v>
      </c>
      <c r="BR23" s="44">
        <f t="shared" si="1"/>
        <v>0</v>
      </c>
      <c r="BS23" s="44">
        <f t="shared" si="2"/>
        <v>0</v>
      </c>
      <c r="BT23" s="43"/>
      <c r="BU23" s="43"/>
      <c r="BV23" s="44">
        <f t="shared" si="9"/>
        <v>0</v>
      </c>
      <c r="BW23" s="44">
        <f t="shared" si="3"/>
        <v>0</v>
      </c>
      <c r="BX23" s="44">
        <f t="shared" si="4"/>
        <v>0</v>
      </c>
      <c r="BY23" s="44"/>
      <c r="BZ23" s="44">
        <f t="shared" si="5"/>
        <v>0</v>
      </c>
      <c r="CA23" s="44">
        <f t="shared" si="6"/>
        <v>0</v>
      </c>
      <c r="CB23" s="44">
        <f t="shared" si="7"/>
        <v>0</v>
      </c>
      <c r="CC23" s="44">
        <f t="shared" si="8"/>
        <v>0</v>
      </c>
      <c r="CD23" s="43"/>
      <c r="CE23" s="43"/>
    </row>
    <row r="24" spans="1:85" s="7" customFormat="1" ht="12.75" customHeight="1">
      <c r="A24" s="67">
        <v>1562</v>
      </c>
      <c r="AH24" s="43"/>
      <c r="AI24" s="43"/>
      <c r="AJ24" s="43"/>
      <c r="AK24" s="43"/>
      <c r="AL24" s="44">
        <f>'Conversions, Sources &amp; Comments'!$E24*H24/104.83</f>
        <v>0</v>
      </c>
      <c r="AM24" s="44">
        <f>'Conversions, Sources &amp; Comments'!$E24*I24/0.467</f>
        <v>0</v>
      </c>
      <c r="AN24" s="44">
        <f>'Conversions, Sources &amp; Comments'!$E24*J24/0.467</f>
        <v>0</v>
      </c>
      <c r="AO24" s="44">
        <f>'Conversions, Sources &amp; Comments'!$E24*K24/0.467</f>
        <v>0</v>
      </c>
      <c r="AP24" s="44">
        <f>'Conversions, Sources &amp; Comments'!$E24*L24/0.467</f>
        <v>0</v>
      </c>
      <c r="AQ24" s="44">
        <f>'Conversions, Sources &amp; Comments'!$E24*M24/0.467</f>
        <v>0</v>
      </c>
      <c r="AR24" s="44">
        <f>'Conversions, Sources &amp; Comments'!$E24*N24/60</f>
        <v>0</v>
      </c>
      <c r="AS24" s="44">
        <f>'Conversions, Sources &amp; Comments'!$E24*O24</f>
        <v>0</v>
      </c>
      <c r="AT24" s="44">
        <f>'Conversions, Sources &amp; Comments'!$E24*P24</f>
        <v>0</v>
      </c>
      <c r="AU24" s="44">
        <f>'Conversions, Sources &amp; Comments'!$E24*Q24/0.467</f>
        <v>0</v>
      </c>
      <c r="AV24" s="44">
        <f>'Conversions, Sources &amp; Comments'!$E24*R24/1.204</f>
        <v>0</v>
      </c>
      <c r="AW24" s="44">
        <f>'Conversions, Sources &amp; Comments'!$E24*S24/0.93</f>
        <v>0</v>
      </c>
      <c r="AX24" s="44">
        <f>'Conversions, Sources &amp; Comments'!$E24*T24/0.93</f>
        <v>0</v>
      </c>
      <c r="AY24" s="44">
        <f>'Conversions, Sources &amp; Comments'!$E24*U24/0.467</f>
        <v>0</v>
      </c>
      <c r="AZ24" s="44">
        <f>'Conversions, Sources &amp; Comments'!$E24*V24/51.4</f>
        <v>0</v>
      </c>
      <c r="BA24" s="44">
        <f>'Conversions, Sources &amp; Comments'!$E24*W24/0.467</f>
        <v>0</v>
      </c>
      <c r="BB24" s="44">
        <f>'Conversions, Sources &amp; Comments'!$E24*X24/0.467</f>
        <v>0</v>
      </c>
      <c r="BC24" s="44">
        <f>'Conversions, Sources &amp; Comments'!$E24*Y24/0.467</f>
        <v>0</v>
      </c>
      <c r="BD24" s="44">
        <f>'Conversions, Sources &amp; Comments'!$E24*Z24/0.467*0.96</f>
        <v>0</v>
      </c>
      <c r="BE24" s="44">
        <f>'Conversions, Sources &amp; Comments'!$E24*AA24/0.467*0.96</f>
        <v>0</v>
      </c>
      <c r="BF24" s="44">
        <f>'Conversions, Sources &amp; Comments'!$E24*AB24/0.467*0.96</f>
        <v>0</v>
      </c>
      <c r="BG24" s="44">
        <f>'Conversions, Sources &amp; Comments'!$E24*AC24/10.274</f>
        <v>0</v>
      </c>
      <c r="BH24" s="44">
        <f>'Conversions, Sources &amp; Comments'!$E24*AD24/3073</f>
        <v>0</v>
      </c>
      <c r="BI24" s="44">
        <f>'Conversions, Sources &amp; Comments'!$E24*AE24/0.565</f>
        <v>0</v>
      </c>
      <c r="BJ24" s="44">
        <f>'Conversions, Sources &amp; Comments'!$E24*AF24/0.565</f>
        <v>0</v>
      </c>
      <c r="BK24" s="44"/>
      <c r="BL24" s="43"/>
      <c r="BM24" s="43"/>
      <c r="BN24" s="43"/>
      <c r="BO24" s="43"/>
      <c r="BP24" s="43"/>
      <c r="BQ24" s="44">
        <f t="shared" si="0"/>
        <v>0</v>
      </c>
      <c r="BR24" s="44">
        <f t="shared" si="1"/>
        <v>0</v>
      </c>
      <c r="BS24" s="44">
        <f t="shared" si="2"/>
        <v>0</v>
      </c>
      <c r="BT24" s="43"/>
      <c r="BU24" s="43"/>
      <c r="BV24" s="44">
        <f t="shared" si="9"/>
        <v>0</v>
      </c>
      <c r="BW24" s="44">
        <f t="shared" si="3"/>
        <v>0</v>
      </c>
      <c r="BX24" s="44">
        <f t="shared" si="4"/>
        <v>0</v>
      </c>
      <c r="BY24" s="44"/>
      <c r="BZ24" s="44">
        <f t="shared" si="5"/>
        <v>0</v>
      </c>
      <c r="CA24" s="44">
        <f t="shared" si="6"/>
        <v>0</v>
      </c>
      <c r="CB24" s="44">
        <f t="shared" si="7"/>
        <v>0</v>
      </c>
      <c r="CC24" s="44">
        <f t="shared" si="8"/>
        <v>0</v>
      </c>
      <c r="CD24" s="43"/>
      <c r="CE24" s="43"/>
    </row>
    <row r="25" spans="1:85" s="7" customFormat="1" ht="12.75" customHeight="1">
      <c r="A25" s="67">
        <v>1563</v>
      </c>
      <c r="AH25" s="43"/>
      <c r="AI25" s="43"/>
      <c r="AJ25" s="43"/>
      <c r="AK25" s="43"/>
      <c r="AL25" s="44">
        <f>'Conversions, Sources &amp; Comments'!$E25*H25/104.83</f>
        <v>0</v>
      </c>
      <c r="AM25" s="44">
        <f>'Conversions, Sources &amp; Comments'!$E25*I25/0.467</f>
        <v>0</v>
      </c>
      <c r="AN25" s="44">
        <f>'Conversions, Sources &amp; Comments'!$E25*J25/0.467</f>
        <v>0</v>
      </c>
      <c r="AO25" s="44">
        <f>'Conversions, Sources &amp; Comments'!$E25*K25/0.467</f>
        <v>0</v>
      </c>
      <c r="AP25" s="44">
        <f>'Conversions, Sources &amp; Comments'!$E25*L25/0.467</f>
        <v>0</v>
      </c>
      <c r="AQ25" s="44">
        <f>'Conversions, Sources &amp; Comments'!$E25*M25/0.467</f>
        <v>0</v>
      </c>
      <c r="AR25" s="44">
        <f>'Conversions, Sources &amp; Comments'!$E25*N25/60</f>
        <v>0</v>
      </c>
      <c r="AS25" s="44">
        <f>'Conversions, Sources &amp; Comments'!$E25*O25</f>
        <v>0</v>
      </c>
      <c r="AT25" s="44">
        <f>'Conversions, Sources &amp; Comments'!$E25*P25</f>
        <v>0</v>
      </c>
      <c r="AU25" s="44">
        <f>'Conversions, Sources &amp; Comments'!$E25*Q25/0.467</f>
        <v>0</v>
      </c>
      <c r="AV25" s="44">
        <f>'Conversions, Sources &amp; Comments'!$E25*R25/1.204</f>
        <v>0</v>
      </c>
      <c r="AW25" s="44">
        <f>'Conversions, Sources &amp; Comments'!$E25*S25/0.93</f>
        <v>0</v>
      </c>
      <c r="AX25" s="44">
        <f>'Conversions, Sources &amp; Comments'!$E25*T25/0.93</f>
        <v>0</v>
      </c>
      <c r="AY25" s="44">
        <f>'Conversions, Sources &amp; Comments'!$E25*U25/0.467</f>
        <v>0</v>
      </c>
      <c r="AZ25" s="44">
        <f>'Conversions, Sources &amp; Comments'!$E25*V25/51.4</f>
        <v>0</v>
      </c>
      <c r="BA25" s="44">
        <f>'Conversions, Sources &amp; Comments'!$E25*W25/0.467</f>
        <v>0</v>
      </c>
      <c r="BB25" s="44">
        <f>'Conversions, Sources &amp; Comments'!$E25*X25/0.467</f>
        <v>0</v>
      </c>
      <c r="BC25" s="44">
        <f>'Conversions, Sources &amp; Comments'!$E25*Y25/0.467</f>
        <v>0</v>
      </c>
      <c r="BD25" s="44">
        <f>'Conversions, Sources &amp; Comments'!$E25*Z25/0.467*0.96</f>
        <v>0</v>
      </c>
      <c r="BE25" s="44">
        <f>'Conversions, Sources &amp; Comments'!$E25*AA25/0.467*0.96</f>
        <v>0</v>
      </c>
      <c r="BF25" s="44">
        <f>'Conversions, Sources &amp; Comments'!$E25*AB25/0.467*0.96</f>
        <v>0</v>
      </c>
      <c r="BG25" s="44">
        <f>'Conversions, Sources &amp; Comments'!$E25*AC25/10.274</f>
        <v>0</v>
      </c>
      <c r="BH25" s="44">
        <f>'Conversions, Sources &amp; Comments'!$E25*AD25/3073</f>
        <v>0</v>
      </c>
      <c r="BI25" s="44">
        <f>'Conversions, Sources &amp; Comments'!$E25*AE25/0.565</f>
        <v>0</v>
      </c>
      <c r="BJ25" s="44">
        <f>'Conversions, Sources &amp; Comments'!$E25*AF25/0.565</f>
        <v>0</v>
      </c>
      <c r="BK25" s="44"/>
      <c r="BL25" s="43"/>
      <c r="BM25" s="43"/>
      <c r="BN25" s="43"/>
      <c r="BO25" s="43"/>
      <c r="BP25" s="43"/>
      <c r="BQ25" s="44">
        <f t="shared" si="0"/>
        <v>0</v>
      </c>
      <c r="BR25" s="44">
        <f t="shared" si="1"/>
        <v>0</v>
      </c>
      <c r="BS25" s="44">
        <f t="shared" si="2"/>
        <v>0</v>
      </c>
      <c r="BT25" s="43"/>
      <c r="BU25" s="43"/>
      <c r="BV25" s="44">
        <f t="shared" si="9"/>
        <v>0</v>
      </c>
      <c r="BW25" s="44">
        <f t="shared" si="3"/>
        <v>0</v>
      </c>
      <c r="BX25" s="44">
        <f t="shared" si="4"/>
        <v>0</v>
      </c>
      <c r="BY25" s="44"/>
      <c r="BZ25" s="44">
        <f t="shared" si="5"/>
        <v>0</v>
      </c>
      <c r="CA25" s="44">
        <f t="shared" si="6"/>
        <v>0</v>
      </c>
      <c r="CB25" s="44">
        <f t="shared" si="7"/>
        <v>0</v>
      </c>
      <c r="CC25" s="44">
        <f t="shared" si="8"/>
        <v>0</v>
      </c>
      <c r="CD25" s="43"/>
      <c r="CE25" s="43"/>
    </row>
    <row r="26" spans="1:85" s="7" customFormat="1" ht="12.75" customHeight="1">
      <c r="A26" s="67">
        <v>1564</v>
      </c>
      <c r="C26" s="16">
        <v>313</v>
      </c>
      <c r="D26" s="16"/>
      <c r="E26" s="16">
        <v>206</v>
      </c>
      <c r="F26" s="16">
        <v>192</v>
      </c>
      <c r="G26" s="16">
        <v>96</v>
      </c>
      <c r="H26" s="16">
        <v>219</v>
      </c>
      <c r="I26" s="16">
        <v>6.62</v>
      </c>
      <c r="J26" s="16">
        <v>6.31</v>
      </c>
      <c r="K26" s="16">
        <v>7</v>
      </c>
      <c r="L26" s="16">
        <v>10</v>
      </c>
      <c r="M26" s="16">
        <v>15</v>
      </c>
      <c r="R26" s="16">
        <v>4</v>
      </c>
      <c r="AC26" s="16">
        <v>360</v>
      </c>
      <c r="AH26" s="44">
        <f>F26*'Conversions, Sources &amp; Comments'!$E26/104.83</f>
        <v>0.14645934687907408</v>
      </c>
      <c r="AI26" s="44">
        <f>C26*'Conversions, Sources &amp; Comments'!$E26/104.83</f>
        <v>0.23875924777682389</v>
      </c>
      <c r="AJ26" s="44">
        <f>E26*'Conversions, Sources &amp; Comments'!E26/104.83</f>
        <v>0.15713867425567324</v>
      </c>
      <c r="AK26" s="43"/>
      <c r="AL26" s="44">
        <f>'Conversions, Sources &amp; Comments'!$E26*H26/104.83</f>
        <v>0.16705519253394388</v>
      </c>
      <c r="AM26" s="44">
        <f>'Conversions, Sources &amp; Comments'!$E26*I26/0.467</f>
        <v>1.1335549012610042</v>
      </c>
      <c r="AN26" s="44">
        <f>'Conversions, Sources &amp; Comments'!$E26*J26/0.467</f>
        <v>1.0804730252200809</v>
      </c>
      <c r="AO26" s="44">
        <f>'Conversions, Sources &amp; Comments'!$E26*K26/0.467</f>
        <v>1.1986230073756843</v>
      </c>
      <c r="AP26" s="44">
        <f>'Conversions, Sources &amp; Comments'!$E26*L26/0.467</f>
        <v>1.7123185819652631</v>
      </c>
      <c r="AQ26" s="44">
        <f>'Conversions, Sources &amp; Comments'!$E26*M26/0.467</f>
        <v>2.5684778729478945</v>
      </c>
      <c r="AR26" s="44">
        <f>'Conversions, Sources &amp; Comments'!$E26*N26/60</f>
        <v>0</v>
      </c>
      <c r="AS26" s="44">
        <f>'Conversions, Sources &amp; Comments'!$E26*O26</f>
        <v>0</v>
      </c>
      <c r="AT26" s="44">
        <f>'Conversions, Sources &amp; Comments'!$E26*P26</f>
        <v>0</v>
      </c>
      <c r="AU26" s="44">
        <f>'Conversions, Sources &amp; Comments'!$E26*Q26/0.467</f>
        <v>0</v>
      </c>
      <c r="AV26" s="44">
        <f>'Conversions, Sources &amp; Comments'!$E26*R26/1.204</f>
        <v>0.26566537467700263</v>
      </c>
      <c r="AW26" s="44">
        <f>'Conversions, Sources &amp; Comments'!$E26*S26/0.93</f>
        <v>0</v>
      </c>
      <c r="AX26" s="44">
        <f>'Conversions, Sources &amp; Comments'!$E26*T26/0.93</f>
        <v>0</v>
      </c>
      <c r="AY26" s="44">
        <f>'Conversions, Sources &amp; Comments'!$E26*U26/0.467</f>
        <v>0</v>
      </c>
      <c r="AZ26" s="44">
        <f>'Conversions, Sources &amp; Comments'!$E26*V26/51.4</f>
        <v>0</v>
      </c>
      <c r="BA26" s="44">
        <f>'Conversions, Sources &amp; Comments'!$E26*W26/0.467</f>
        <v>0</v>
      </c>
      <c r="BB26" s="44">
        <f>'Conversions, Sources &amp; Comments'!$E26*X26/0.467</f>
        <v>0</v>
      </c>
      <c r="BC26" s="44">
        <f>'Conversions, Sources &amp; Comments'!$E26*Y26/0.467</f>
        <v>0</v>
      </c>
      <c r="BD26" s="44">
        <f>'Conversions, Sources &amp; Comments'!$E26*Z26/0.467*0.96</f>
        <v>0</v>
      </c>
      <c r="BE26" s="44">
        <f>'Conversions, Sources &amp; Comments'!$E26*AA26/0.467*0.96</f>
        <v>0</v>
      </c>
      <c r="BF26" s="44">
        <f>'Conversions, Sources &amp; Comments'!$E26*AB26/0.467*0.96</f>
        <v>0</v>
      </c>
      <c r="BG26" s="44">
        <f>'Conversions, Sources &amp; Comments'!$E26*AC26/10.274</f>
        <v>2.8019758613977035</v>
      </c>
      <c r="BH26" s="44">
        <f>'Conversions, Sources &amp; Comments'!$E26*AD26/3073</f>
        <v>0</v>
      </c>
      <c r="BI26" s="44">
        <f>'Conversions, Sources &amp; Comments'!$E26*AE26/0.565</f>
        <v>0</v>
      </c>
      <c r="BJ26" s="44">
        <f>'Conversions, Sources &amp; Comments'!$E26*AF26/0.565</f>
        <v>0</v>
      </c>
      <c r="BK26" s="44"/>
      <c r="BL26" s="43"/>
      <c r="BM26" s="44">
        <f>AJ26</f>
        <v>0.15713867425567324</v>
      </c>
      <c r="BN26" s="43"/>
      <c r="BO26" s="43"/>
      <c r="BP26" s="43"/>
      <c r="BQ26" s="44">
        <f t="shared" si="0"/>
        <v>0.16705519253394388</v>
      </c>
      <c r="BR26" s="44">
        <f t="shared" si="1"/>
        <v>1.1335549012610042</v>
      </c>
      <c r="BS26" s="44">
        <f t="shared" si="2"/>
        <v>2.5684778729478945</v>
      </c>
      <c r="BT26" s="43"/>
      <c r="BU26" s="44">
        <f t="shared" ref="BU26:BU89" si="10">BR26/15</f>
        <v>7.5570326750733621E-2</v>
      </c>
      <c r="BV26" s="44">
        <f t="shared" si="9"/>
        <v>0</v>
      </c>
      <c r="BW26" s="44">
        <f t="shared" si="3"/>
        <v>0.26566537467700263</v>
      </c>
      <c r="BX26" s="44">
        <f t="shared" si="4"/>
        <v>2.8019758613977035</v>
      </c>
      <c r="BY26" s="44">
        <f t="shared" ref="BY26:BY72" si="11">CA26/BX26</f>
        <v>1.3</v>
      </c>
      <c r="BZ26" s="44">
        <v>3.5</v>
      </c>
      <c r="CA26" s="44">
        <f t="shared" ref="CA26:CA37" si="12">1.3*BX26</f>
        <v>3.6425686198170149</v>
      </c>
      <c r="CB26" s="44">
        <f t="shared" ref="CB26:CB47" si="13">BX26</f>
        <v>2.8019758613977035</v>
      </c>
      <c r="CC26" s="44">
        <f t="shared" si="8"/>
        <v>0</v>
      </c>
      <c r="CD26" s="43"/>
      <c r="CE26" s="43"/>
    </row>
    <row r="27" spans="1:85" s="7" customFormat="1" ht="12.75" customHeight="1">
      <c r="A27" s="67">
        <v>1565</v>
      </c>
      <c r="C27" s="16"/>
      <c r="D27" s="16"/>
      <c r="E27" s="16"/>
      <c r="F27" s="16"/>
      <c r="G27" s="16"/>
      <c r="I27" s="16">
        <v>6.69</v>
      </c>
      <c r="K27" s="16">
        <v>7</v>
      </c>
      <c r="AH27" s="44">
        <f>F27*'Conversions, Sources &amp; Comments'!$E27/104.83</f>
        <v>0</v>
      </c>
      <c r="AI27" s="43"/>
      <c r="AJ27" s="43"/>
      <c r="AK27" s="43"/>
      <c r="AL27" s="44">
        <f>'Conversions, Sources &amp; Comments'!$E27*H27/104.83</f>
        <v>0</v>
      </c>
      <c r="AM27" s="44">
        <f>'Conversions, Sources &amp; Comments'!$E27*I27/0.467</f>
        <v>1.145541131334761</v>
      </c>
      <c r="AN27" s="44">
        <f>'Conversions, Sources &amp; Comments'!$E27*J27/0.467</f>
        <v>0</v>
      </c>
      <c r="AO27" s="44">
        <f>'Conversions, Sources &amp; Comments'!$E27*K27/0.467</f>
        <v>1.1986230073756843</v>
      </c>
      <c r="AP27" s="44">
        <f>'Conversions, Sources &amp; Comments'!$E27*L27/0.467</f>
        <v>0</v>
      </c>
      <c r="AQ27" s="44">
        <f>'Conversions, Sources &amp; Comments'!$E27*M27/0.467</f>
        <v>0</v>
      </c>
      <c r="AR27" s="44">
        <f>'Conversions, Sources &amp; Comments'!$E27*N27/60</f>
        <v>0</v>
      </c>
      <c r="AS27" s="44">
        <f>'Conversions, Sources &amp; Comments'!$E27*O27</f>
        <v>0</v>
      </c>
      <c r="AT27" s="44">
        <f>'Conversions, Sources &amp; Comments'!$E27*P27</f>
        <v>0</v>
      </c>
      <c r="AU27" s="44">
        <f>'Conversions, Sources &amp; Comments'!$E27*Q27/0.467</f>
        <v>0</v>
      </c>
      <c r="AV27" s="44">
        <f>'Conversions, Sources &amp; Comments'!$E27*R27/1.204</f>
        <v>0</v>
      </c>
      <c r="AW27" s="44">
        <f>'Conversions, Sources &amp; Comments'!$E27*S27/0.93</f>
        <v>0</v>
      </c>
      <c r="AX27" s="44">
        <f>'Conversions, Sources &amp; Comments'!$E27*T27/0.93</f>
        <v>0</v>
      </c>
      <c r="AY27" s="44">
        <f>'Conversions, Sources &amp; Comments'!$E27*U27/0.467</f>
        <v>0</v>
      </c>
      <c r="AZ27" s="44">
        <f>'Conversions, Sources &amp; Comments'!$E27*V27/51.4</f>
        <v>0</v>
      </c>
      <c r="BA27" s="44">
        <f>'Conversions, Sources &amp; Comments'!$E27*W27/0.467</f>
        <v>0</v>
      </c>
      <c r="BB27" s="44">
        <f>'Conversions, Sources &amp; Comments'!$E27*X27/0.467</f>
        <v>0</v>
      </c>
      <c r="BC27" s="44">
        <f>'Conversions, Sources &amp; Comments'!$E27*Y27/0.467</f>
        <v>0</v>
      </c>
      <c r="BD27" s="44">
        <f>'Conversions, Sources &amp; Comments'!$E27*Z27/0.467*0.96</f>
        <v>0</v>
      </c>
      <c r="BE27" s="44">
        <f>'Conversions, Sources &amp; Comments'!$E27*AA27/0.467*0.96</f>
        <v>0</v>
      </c>
      <c r="BF27" s="44">
        <f>'Conversions, Sources &amp; Comments'!$E27*AB27/0.467*0.96</f>
        <v>0</v>
      </c>
      <c r="BG27" s="44">
        <f>'Conversions, Sources &amp; Comments'!$E27*AC27/10.274</f>
        <v>0</v>
      </c>
      <c r="BH27" s="44">
        <f>'Conversions, Sources &amp; Comments'!$E27*AD27/3073</f>
        <v>0</v>
      </c>
      <c r="BI27" s="44">
        <f>'Conversions, Sources &amp; Comments'!$E27*AE27/0.565</f>
        <v>0</v>
      </c>
      <c r="BJ27" s="44">
        <f>'Conversions, Sources &amp; Comments'!$E27*AF27/0.565</f>
        <v>0</v>
      </c>
      <c r="BK27" s="44"/>
      <c r="BL27" s="44">
        <v>3.358541666666667</v>
      </c>
      <c r="BM27" s="44">
        <v>0.26</v>
      </c>
      <c r="BN27" s="44">
        <f t="shared" ref="BN27:BN90" si="14">1.244348*BM27+(0.011645+0.017128)*BL27+0.074702</f>
        <v>0.49486779937500003</v>
      </c>
      <c r="BO27" s="44"/>
      <c r="BP27" s="44">
        <f t="shared" ref="BP27:BP90" si="15">BN27</f>
        <v>0.49486779937500003</v>
      </c>
      <c r="BQ27" s="44">
        <v>0.31</v>
      </c>
      <c r="BR27" s="44">
        <f>AM27</f>
        <v>1.145541131334761</v>
      </c>
      <c r="BS27" s="44">
        <v>2.7</v>
      </c>
      <c r="BT27" s="44">
        <f t="shared" ref="BT27:BT90" si="16">2.86*BR27</f>
        <v>3.2762476356174162</v>
      </c>
      <c r="BU27" s="44">
        <f t="shared" si="10"/>
        <v>7.6369408755650736E-2</v>
      </c>
      <c r="BV27" s="44">
        <f t="shared" si="9"/>
        <v>0</v>
      </c>
      <c r="BW27" s="44">
        <v>0.38</v>
      </c>
      <c r="BX27" s="44">
        <v>2.85</v>
      </c>
      <c r="BY27" s="44">
        <f t="shared" si="11"/>
        <v>1.3</v>
      </c>
      <c r="BZ27" s="44">
        <v>3.5</v>
      </c>
      <c r="CA27" s="44">
        <f t="shared" si="12"/>
        <v>3.7050000000000001</v>
      </c>
      <c r="CB27" s="44">
        <f t="shared" si="13"/>
        <v>2.85</v>
      </c>
      <c r="CC27" s="44">
        <v>2.1207510803421363</v>
      </c>
      <c r="CD27" s="43"/>
      <c r="CE27" s="44">
        <f t="shared" ref="CE27:CE90" si="17">(182*$BP27+$BQ$4*$BQ27+$BR$4*$BR27+$BS$4*$BS27+$BT$4*$BT27+$BU$4*$BU27+$BW$4*$BW27+$BX$4*$BX27+$BZ$4*$BZ27+$CA$4*$CA27+$CB$4*$CB27+5*$CC27)/414.8987</f>
        <v>0.7055564677912195</v>
      </c>
      <c r="CG27" s="43">
        <f>CE27/'Conversions, Sources &amp; Comments'!E26</f>
        <v>8.8232853983443853</v>
      </c>
    </row>
    <row r="28" spans="1:85" s="7" customFormat="1" ht="12.75" customHeight="1">
      <c r="A28" s="67">
        <v>1566</v>
      </c>
      <c r="C28" s="16"/>
      <c r="D28" s="16"/>
      <c r="E28" s="16"/>
      <c r="F28" s="16"/>
      <c r="G28" s="16"/>
      <c r="AH28" s="44">
        <f>F28*'Conversions, Sources &amp; Comments'!$E28/104.83</f>
        <v>0</v>
      </c>
      <c r="AI28" s="43"/>
      <c r="AJ28" s="43"/>
      <c r="AK28" s="43"/>
      <c r="AL28" s="44">
        <f>'Conversions, Sources &amp; Comments'!$E28*H28/104.83</f>
        <v>0</v>
      </c>
      <c r="AM28" s="44">
        <f>'Conversions, Sources &amp; Comments'!$E28*I28/0.467</f>
        <v>0</v>
      </c>
      <c r="AN28" s="44">
        <f>'Conversions, Sources &amp; Comments'!$E28*J28/0.467</f>
        <v>0</v>
      </c>
      <c r="AO28" s="44">
        <f>'Conversions, Sources &amp; Comments'!$E28*K28/0.467</f>
        <v>0</v>
      </c>
      <c r="AP28" s="44">
        <f>'Conversions, Sources &amp; Comments'!$E28*L28/0.467</f>
        <v>0</v>
      </c>
      <c r="AQ28" s="44">
        <f>'Conversions, Sources &amp; Comments'!$E28*M28/0.467</f>
        <v>0</v>
      </c>
      <c r="AR28" s="44">
        <f>'Conversions, Sources &amp; Comments'!$E28*N28/60</f>
        <v>0</v>
      </c>
      <c r="AS28" s="44">
        <f>'Conversions, Sources &amp; Comments'!$E28*O28</f>
        <v>0</v>
      </c>
      <c r="AT28" s="44">
        <f>'Conversions, Sources &amp; Comments'!$E28*P28</f>
        <v>0</v>
      </c>
      <c r="AU28" s="44">
        <f>'Conversions, Sources &amp; Comments'!$E28*Q28/0.467</f>
        <v>0</v>
      </c>
      <c r="AV28" s="44">
        <f>'Conversions, Sources &amp; Comments'!$E28*R28/1.204</f>
        <v>0</v>
      </c>
      <c r="AW28" s="44">
        <f>'Conversions, Sources &amp; Comments'!$E28*S28/0.93</f>
        <v>0</v>
      </c>
      <c r="AX28" s="44">
        <f>'Conversions, Sources &amp; Comments'!$E28*T28/0.93</f>
        <v>0</v>
      </c>
      <c r="AY28" s="44">
        <f>'Conversions, Sources &amp; Comments'!$E28*U28/0.467</f>
        <v>0</v>
      </c>
      <c r="AZ28" s="44">
        <f>'Conversions, Sources &amp; Comments'!$E28*V28/51.4</f>
        <v>0</v>
      </c>
      <c r="BA28" s="44">
        <f>'Conversions, Sources &amp; Comments'!$E28*W28/0.467</f>
        <v>0</v>
      </c>
      <c r="BB28" s="44">
        <f>'Conversions, Sources &amp; Comments'!$E28*X28/0.467</f>
        <v>0</v>
      </c>
      <c r="BC28" s="44">
        <f>'Conversions, Sources &amp; Comments'!$E28*Y28/0.467</f>
        <v>0</v>
      </c>
      <c r="BD28" s="44">
        <f>'Conversions, Sources &amp; Comments'!$E28*Z28/0.467*0.96</f>
        <v>0</v>
      </c>
      <c r="BE28" s="44">
        <f>'Conversions, Sources &amp; Comments'!$E28*AA28/0.467*0.96</f>
        <v>0</v>
      </c>
      <c r="BF28" s="44">
        <f>'Conversions, Sources &amp; Comments'!$E28*AB28/0.467*0.96</f>
        <v>0</v>
      </c>
      <c r="BG28" s="44">
        <f>'Conversions, Sources &amp; Comments'!$E28*AC28/10.274</f>
        <v>0</v>
      </c>
      <c r="BH28" s="44">
        <f>'Conversions, Sources &amp; Comments'!$E28*AD28/3073</f>
        <v>0</v>
      </c>
      <c r="BI28" s="44">
        <f>'Conversions, Sources &amp; Comments'!$E28*AE28/0.565</f>
        <v>0</v>
      </c>
      <c r="BJ28" s="44">
        <f>'Conversions, Sources &amp; Comments'!$E28*AF28/0.565</f>
        <v>0</v>
      </c>
      <c r="BK28" s="44"/>
      <c r="BL28" s="44">
        <v>2.8</v>
      </c>
      <c r="BM28" s="44">
        <v>0.26</v>
      </c>
      <c r="BN28" s="44">
        <f t="shared" si="14"/>
        <v>0.47879687999999998</v>
      </c>
      <c r="BO28" s="44"/>
      <c r="BP28" s="44">
        <f t="shared" si="15"/>
        <v>0.47879687999999998</v>
      </c>
      <c r="BQ28" s="44">
        <v>0.31</v>
      </c>
      <c r="BR28" s="44">
        <v>1.2</v>
      </c>
      <c r="BS28" s="44">
        <v>2.7</v>
      </c>
      <c r="BT28" s="44">
        <f t="shared" si="16"/>
        <v>3.4319999999999999</v>
      </c>
      <c r="BU28" s="44">
        <f t="shared" si="10"/>
        <v>0.08</v>
      </c>
      <c r="BV28" s="44">
        <f t="shared" si="9"/>
        <v>0</v>
      </c>
      <c r="BW28" s="44">
        <v>0.38</v>
      </c>
      <c r="BX28" s="44">
        <v>2.85</v>
      </c>
      <c r="BY28" s="44">
        <f t="shared" si="11"/>
        <v>1.3</v>
      </c>
      <c r="BZ28" s="44">
        <v>3.5</v>
      </c>
      <c r="CA28" s="44">
        <f t="shared" si="12"/>
        <v>3.7050000000000001</v>
      </c>
      <c r="CB28" s="44">
        <f t="shared" si="13"/>
        <v>2.85</v>
      </c>
      <c r="CC28" s="44">
        <v>2.1207510803421363</v>
      </c>
      <c r="CD28" s="43"/>
      <c r="CE28" s="44">
        <f t="shared" si="17"/>
        <v>0.70432659239884476</v>
      </c>
      <c r="CG28" s="43">
        <f>CE28/'Conversions, Sources &amp; Comments'!E27</f>
        <v>8.8079052805413482</v>
      </c>
    </row>
    <row r="29" spans="1:85" s="7" customFormat="1" ht="12.75" customHeight="1">
      <c r="A29" s="67">
        <v>1567</v>
      </c>
      <c r="C29" s="16"/>
      <c r="D29" s="16"/>
      <c r="E29" s="16"/>
      <c r="F29" s="16"/>
      <c r="G29" s="16"/>
      <c r="AH29" s="44">
        <f>F29*'Conversions, Sources &amp; Comments'!$E29/104.83</f>
        <v>0</v>
      </c>
      <c r="AI29" s="43"/>
      <c r="AJ29" s="43"/>
      <c r="AK29" s="43"/>
      <c r="AL29" s="44">
        <f>'Conversions, Sources &amp; Comments'!$E29*H29/104.83</f>
        <v>0</v>
      </c>
      <c r="AM29" s="44">
        <f>'Conversions, Sources &amp; Comments'!$E29*I29/0.467</f>
        <v>0</v>
      </c>
      <c r="AN29" s="44">
        <f>'Conversions, Sources &amp; Comments'!$E29*J29/0.467</f>
        <v>0</v>
      </c>
      <c r="AO29" s="44">
        <f>'Conversions, Sources &amp; Comments'!$E29*K29/0.467</f>
        <v>0</v>
      </c>
      <c r="AP29" s="44">
        <f>'Conversions, Sources &amp; Comments'!$E29*L29/0.467</f>
        <v>0</v>
      </c>
      <c r="AQ29" s="44">
        <f>'Conversions, Sources &amp; Comments'!$E29*M29/0.467</f>
        <v>0</v>
      </c>
      <c r="AR29" s="44">
        <f>'Conversions, Sources &amp; Comments'!$E29*N29/60</f>
        <v>0</v>
      </c>
      <c r="AS29" s="44">
        <f>'Conversions, Sources &amp; Comments'!$E29*O29</f>
        <v>0</v>
      </c>
      <c r="AT29" s="44">
        <f>'Conversions, Sources &amp; Comments'!$E29*P29</f>
        <v>0</v>
      </c>
      <c r="AU29" s="44">
        <f>'Conversions, Sources &amp; Comments'!$E29*Q29/0.467</f>
        <v>0</v>
      </c>
      <c r="AV29" s="44">
        <f>'Conversions, Sources &amp; Comments'!$E29*R29/1.204</f>
        <v>0</v>
      </c>
      <c r="AW29" s="44">
        <f>'Conversions, Sources &amp; Comments'!$E29*S29/0.93</f>
        <v>0</v>
      </c>
      <c r="AX29" s="44">
        <f>'Conversions, Sources &amp; Comments'!$E29*T29/0.93</f>
        <v>0</v>
      </c>
      <c r="AY29" s="44">
        <f>'Conversions, Sources &amp; Comments'!$E29*U29/0.467</f>
        <v>0</v>
      </c>
      <c r="AZ29" s="44">
        <f>'Conversions, Sources &amp; Comments'!$E29*V29/51.4</f>
        <v>0</v>
      </c>
      <c r="BA29" s="44">
        <f>'Conversions, Sources &amp; Comments'!$E29*W29/0.467</f>
        <v>0</v>
      </c>
      <c r="BB29" s="44">
        <f>'Conversions, Sources &amp; Comments'!$E29*X29/0.467</f>
        <v>0</v>
      </c>
      <c r="BC29" s="44">
        <f>'Conversions, Sources &amp; Comments'!$E29*Y29/0.467</f>
        <v>0</v>
      </c>
      <c r="BD29" s="44">
        <f>'Conversions, Sources &amp; Comments'!$E29*Z29/0.467*0.96</f>
        <v>0</v>
      </c>
      <c r="BE29" s="44">
        <f>'Conversions, Sources &amp; Comments'!$E29*AA29/0.467*0.96</f>
        <v>0</v>
      </c>
      <c r="BF29" s="44">
        <f>'Conversions, Sources &amp; Comments'!$E29*AB29/0.467*0.96</f>
        <v>0</v>
      </c>
      <c r="BG29" s="44">
        <f>'Conversions, Sources &amp; Comments'!$E29*AC29/10.274</f>
        <v>0</v>
      </c>
      <c r="BH29" s="44">
        <f>'Conversions, Sources &amp; Comments'!$E29*AD29/3073</f>
        <v>0</v>
      </c>
      <c r="BI29" s="44">
        <f>'Conversions, Sources &amp; Comments'!$E29*AE29/0.565</f>
        <v>0</v>
      </c>
      <c r="BJ29" s="44">
        <f>'Conversions, Sources &amp; Comments'!$E29*AF29/0.565</f>
        <v>0</v>
      </c>
      <c r="BK29" s="44"/>
      <c r="BL29" s="44">
        <v>2.8</v>
      </c>
      <c r="BM29" s="44">
        <v>0.26</v>
      </c>
      <c r="BN29" s="44">
        <f t="shared" si="14"/>
        <v>0.47879687999999998</v>
      </c>
      <c r="BO29" s="44"/>
      <c r="BP29" s="44">
        <f t="shared" si="15"/>
        <v>0.47879687999999998</v>
      </c>
      <c r="BQ29" s="44">
        <v>0.31</v>
      </c>
      <c r="BR29" s="44">
        <v>1.2</v>
      </c>
      <c r="BS29" s="44">
        <v>2.9</v>
      </c>
      <c r="BT29" s="44">
        <f t="shared" si="16"/>
        <v>3.4319999999999999</v>
      </c>
      <c r="BU29" s="44">
        <f t="shared" si="10"/>
        <v>0.08</v>
      </c>
      <c r="BV29" s="44">
        <f t="shared" si="9"/>
        <v>0</v>
      </c>
      <c r="BW29" s="44">
        <v>0.38</v>
      </c>
      <c r="BX29" s="44">
        <v>2.85</v>
      </c>
      <c r="BY29" s="44">
        <f t="shared" si="11"/>
        <v>1.3</v>
      </c>
      <c r="BZ29" s="44">
        <v>3.5</v>
      </c>
      <c r="CA29" s="44">
        <f t="shared" si="12"/>
        <v>3.7050000000000001</v>
      </c>
      <c r="CB29" s="44">
        <f t="shared" si="13"/>
        <v>2.85</v>
      </c>
      <c r="CC29" s="44">
        <v>2.1207510803421363</v>
      </c>
      <c r="CD29" s="43"/>
      <c r="CE29" s="44">
        <f t="shared" si="17"/>
        <v>0.70683322835600759</v>
      </c>
      <c r="CG29" s="43">
        <f>CE29/'Conversions, Sources &amp; Comments'!E28</f>
        <v>8.8392518352813791</v>
      </c>
    </row>
    <row r="30" spans="1:85" s="7" customFormat="1" ht="12.75" customHeight="1">
      <c r="A30" s="67">
        <v>1568</v>
      </c>
      <c r="C30" s="16"/>
      <c r="D30" s="16"/>
      <c r="E30" s="16"/>
      <c r="F30" s="16"/>
      <c r="G30" s="16"/>
      <c r="AH30" s="44">
        <f>F30*'Conversions, Sources &amp; Comments'!$E30/104.83</f>
        <v>0</v>
      </c>
      <c r="AI30" s="43"/>
      <c r="AJ30" s="43"/>
      <c r="AK30" s="43"/>
      <c r="AL30" s="44">
        <f>'Conversions, Sources &amp; Comments'!$E30*H30/104.83</f>
        <v>0</v>
      </c>
      <c r="AM30" s="44">
        <f>'Conversions, Sources &amp; Comments'!$E30*I30/0.467</f>
        <v>0</v>
      </c>
      <c r="AN30" s="44">
        <f>'Conversions, Sources &amp; Comments'!$E30*J30/0.467</f>
        <v>0</v>
      </c>
      <c r="AO30" s="44">
        <f>'Conversions, Sources &amp; Comments'!$E30*K30/0.467</f>
        <v>0</v>
      </c>
      <c r="AP30" s="44">
        <f>'Conversions, Sources &amp; Comments'!$E30*L30/0.467</f>
        <v>0</v>
      </c>
      <c r="AQ30" s="44">
        <f>'Conversions, Sources &amp; Comments'!$E30*M30/0.467</f>
        <v>0</v>
      </c>
      <c r="AR30" s="44">
        <f>'Conversions, Sources &amp; Comments'!$E30*N30/60</f>
        <v>0</v>
      </c>
      <c r="AS30" s="44">
        <f>'Conversions, Sources &amp; Comments'!$E30*O30</f>
        <v>0</v>
      </c>
      <c r="AT30" s="44">
        <f>'Conversions, Sources &amp; Comments'!$E30*P30</f>
        <v>0</v>
      </c>
      <c r="AU30" s="44">
        <f>'Conversions, Sources &amp; Comments'!$E30*Q30/0.467</f>
        <v>0</v>
      </c>
      <c r="AV30" s="44">
        <f>'Conversions, Sources &amp; Comments'!$E30*R30/1.204</f>
        <v>0</v>
      </c>
      <c r="AW30" s="44">
        <f>'Conversions, Sources &amp; Comments'!$E30*S30/0.93</f>
        <v>0</v>
      </c>
      <c r="AX30" s="44">
        <f>'Conversions, Sources &amp; Comments'!$E30*T30/0.93</f>
        <v>0</v>
      </c>
      <c r="AY30" s="44">
        <f>'Conversions, Sources &amp; Comments'!$E30*U30/0.467</f>
        <v>0</v>
      </c>
      <c r="AZ30" s="44">
        <f>'Conversions, Sources &amp; Comments'!$E30*V30/51.4</f>
        <v>0</v>
      </c>
      <c r="BA30" s="44">
        <f>'Conversions, Sources &amp; Comments'!$E30*W30/0.467</f>
        <v>0</v>
      </c>
      <c r="BB30" s="44">
        <f>'Conversions, Sources &amp; Comments'!$E30*X30/0.467</f>
        <v>0</v>
      </c>
      <c r="BC30" s="44">
        <f>'Conversions, Sources &amp; Comments'!$E30*Y30/0.467</f>
        <v>0</v>
      </c>
      <c r="BD30" s="44">
        <f>'Conversions, Sources &amp; Comments'!$E30*Z30/0.467*0.96</f>
        <v>0</v>
      </c>
      <c r="BE30" s="44">
        <f>'Conversions, Sources &amp; Comments'!$E30*AA30/0.467*0.96</f>
        <v>0</v>
      </c>
      <c r="BF30" s="44">
        <f>'Conversions, Sources &amp; Comments'!$E30*AB30/0.467*0.96</f>
        <v>0</v>
      </c>
      <c r="BG30" s="44">
        <f>'Conversions, Sources &amp; Comments'!$E30*AC30/10.274</f>
        <v>0</v>
      </c>
      <c r="BH30" s="44">
        <f>'Conversions, Sources &amp; Comments'!$E30*AD30/3073</f>
        <v>0</v>
      </c>
      <c r="BI30" s="44">
        <f>'Conversions, Sources &amp; Comments'!$E30*AE30/0.565</f>
        <v>0</v>
      </c>
      <c r="BJ30" s="44">
        <f>'Conversions, Sources &amp; Comments'!$E30*AF30/0.565</f>
        <v>0</v>
      </c>
      <c r="BK30" s="44"/>
      <c r="BL30" s="44">
        <v>2.8</v>
      </c>
      <c r="BM30" s="44">
        <v>0.26</v>
      </c>
      <c r="BN30" s="44">
        <f t="shared" si="14"/>
        <v>0.47879687999999998</v>
      </c>
      <c r="BO30" s="44"/>
      <c r="BP30" s="44">
        <f t="shared" si="15"/>
        <v>0.47879687999999998</v>
      </c>
      <c r="BQ30" s="44">
        <v>0.31</v>
      </c>
      <c r="BR30" s="44">
        <v>1.2</v>
      </c>
      <c r="BS30" s="44">
        <v>2.9</v>
      </c>
      <c r="BT30" s="44">
        <f t="shared" si="16"/>
        <v>3.4319999999999999</v>
      </c>
      <c r="BU30" s="44">
        <f t="shared" si="10"/>
        <v>0.08</v>
      </c>
      <c r="BV30" s="44">
        <f t="shared" si="9"/>
        <v>0</v>
      </c>
      <c r="BW30" s="44">
        <v>0.38</v>
      </c>
      <c r="BX30" s="44">
        <v>2.85</v>
      </c>
      <c r="BY30" s="44">
        <f t="shared" si="11"/>
        <v>1.3</v>
      </c>
      <c r="BZ30" s="44">
        <v>3.5</v>
      </c>
      <c r="CA30" s="44">
        <f t="shared" si="12"/>
        <v>3.7050000000000001</v>
      </c>
      <c r="CB30" s="44">
        <f t="shared" si="13"/>
        <v>2.85</v>
      </c>
      <c r="CC30" s="44">
        <v>2.1207510803421363</v>
      </c>
      <c r="CD30" s="43"/>
      <c r="CE30" s="44">
        <f t="shared" si="17"/>
        <v>0.70683322835600759</v>
      </c>
      <c r="CG30" s="43">
        <f>CE30/'Conversions, Sources &amp; Comments'!E29</f>
        <v>8.8392518352813791</v>
      </c>
    </row>
    <row r="31" spans="1:85" s="7" customFormat="1" ht="12.75" customHeight="1">
      <c r="A31" s="67">
        <v>1569</v>
      </c>
      <c r="C31" s="16"/>
      <c r="D31" s="16"/>
      <c r="E31" s="16"/>
      <c r="F31" s="16"/>
      <c r="G31" s="16"/>
      <c r="AH31" s="44">
        <f>F31*'Conversions, Sources &amp; Comments'!$E31/104.83</f>
        <v>0</v>
      </c>
      <c r="AI31" s="43"/>
      <c r="AJ31" s="43"/>
      <c r="AK31" s="43"/>
      <c r="AL31" s="44">
        <f>'Conversions, Sources &amp; Comments'!$E31*H31/104.83</f>
        <v>0</v>
      </c>
      <c r="AM31" s="44">
        <f>'Conversions, Sources &amp; Comments'!$E31*I31/0.467</f>
        <v>0</v>
      </c>
      <c r="AN31" s="44">
        <f>'Conversions, Sources &amp; Comments'!$E31*J31/0.467</f>
        <v>0</v>
      </c>
      <c r="AO31" s="44">
        <f>'Conversions, Sources &amp; Comments'!$E31*K31/0.467</f>
        <v>0</v>
      </c>
      <c r="AP31" s="44">
        <f>'Conversions, Sources &amp; Comments'!$E31*L31/0.467</f>
        <v>0</v>
      </c>
      <c r="AQ31" s="44">
        <f>'Conversions, Sources &amp; Comments'!$E31*M31/0.467</f>
        <v>0</v>
      </c>
      <c r="AR31" s="44">
        <f>'Conversions, Sources &amp; Comments'!$E31*N31/60</f>
        <v>0</v>
      </c>
      <c r="AS31" s="44">
        <f>'Conversions, Sources &amp; Comments'!$E31*O31</f>
        <v>0</v>
      </c>
      <c r="AT31" s="44">
        <f>'Conversions, Sources &amp; Comments'!$E31*P31</f>
        <v>0</v>
      </c>
      <c r="AU31" s="44">
        <f>'Conversions, Sources &amp; Comments'!$E31*Q31/0.467</f>
        <v>0</v>
      </c>
      <c r="AV31" s="44">
        <f>'Conversions, Sources &amp; Comments'!$E31*R31/1.204</f>
        <v>0</v>
      </c>
      <c r="AW31" s="44">
        <f>'Conversions, Sources &amp; Comments'!$E31*S31/0.93</f>
        <v>0</v>
      </c>
      <c r="AX31" s="44">
        <f>'Conversions, Sources &amp; Comments'!$E31*T31/0.93</f>
        <v>0</v>
      </c>
      <c r="AY31" s="44">
        <f>'Conversions, Sources &amp; Comments'!$E31*U31/0.467</f>
        <v>0</v>
      </c>
      <c r="AZ31" s="44">
        <f>'Conversions, Sources &amp; Comments'!$E31*V31/51.4</f>
        <v>0</v>
      </c>
      <c r="BA31" s="44">
        <f>'Conversions, Sources &amp; Comments'!$E31*W31/0.467</f>
        <v>0</v>
      </c>
      <c r="BB31" s="44">
        <f>'Conversions, Sources &amp; Comments'!$E31*X31/0.467</f>
        <v>0</v>
      </c>
      <c r="BC31" s="44">
        <f>'Conversions, Sources &amp; Comments'!$E31*Y31/0.467</f>
        <v>0</v>
      </c>
      <c r="BD31" s="44">
        <f>'Conversions, Sources &amp; Comments'!$E31*Z31/0.467*0.96</f>
        <v>0</v>
      </c>
      <c r="BE31" s="44">
        <f>'Conversions, Sources &amp; Comments'!$E31*AA31/0.467*0.96</f>
        <v>0</v>
      </c>
      <c r="BF31" s="44">
        <f>'Conversions, Sources &amp; Comments'!$E31*AB31/0.467*0.96</f>
        <v>0</v>
      </c>
      <c r="BG31" s="44">
        <f>'Conversions, Sources &amp; Comments'!$E31*AC31/10.274</f>
        <v>0</v>
      </c>
      <c r="BH31" s="44">
        <f>'Conversions, Sources &amp; Comments'!$E31*AD31/3073</f>
        <v>0</v>
      </c>
      <c r="BI31" s="44">
        <f>'Conversions, Sources &amp; Comments'!$E31*AE31/0.565</f>
        <v>0</v>
      </c>
      <c r="BJ31" s="44">
        <f>'Conversions, Sources &amp; Comments'!$E31*AF31/0.565</f>
        <v>0</v>
      </c>
      <c r="BK31" s="44"/>
      <c r="BL31" s="44">
        <v>2.8</v>
      </c>
      <c r="BM31" s="44">
        <v>0.26</v>
      </c>
      <c r="BN31" s="44">
        <f t="shared" si="14"/>
        <v>0.47879687999999998</v>
      </c>
      <c r="BO31" s="44"/>
      <c r="BP31" s="44">
        <f t="shared" si="15"/>
        <v>0.47879687999999998</v>
      </c>
      <c r="BQ31" s="44">
        <v>0.31</v>
      </c>
      <c r="BR31" s="44">
        <v>1.2</v>
      </c>
      <c r="BS31" s="44">
        <v>3</v>
      </c>
      <c r="BT31" s="44">
        <f t="shared" si="16"/>
        <v>3.4319999999999999</v>
      </c>
      <c r="BU31" s="44">
        <f t="shared" si="10"/>
        <v>0.08</v>
      </c>
      <c r="BV31" s="44">
        <f t="shared" si="9"/>
        <v>0</v>
      </c>
      <c r="BW31" s="44">
        <v>0.38</v>
      </c>
      <c r="BX31" s="44">
        <v>2.9</v>
      </c>
      <c r="BY31" s="44">
        <f t="shared" si="11"/>
        <v>1.3</v>
      </c>
      <c r="BZ31" s="44">
        <v>3.5</v>
      </c>
      <c r="CA31" s="44">
        <f t="shared" si="12"/>
        <v>3.77</v>
      </c>
      <c r="CB31" s="44">
        <f t="shared" si="13"/>
        <v>2.9</v>
      </c>
      <c r="CC31" s="44">
        <v>2.1207510803421363</v>
      </c>
      <c r="CD31" s="43"/>
      <c r="CE31" s="44">
        <f t="shared" si="17"/>
        <v>0.70912053366691841</v>
      </c>
      <c r="CG31" s="43">
        <f>CE31/'Conversions, Sources &amp; Comments'!E30</f>
        <v>8.8678555664816532</v>
      </c>
    </row>
    <row r="32" spans="1:85" s="7" customFormat="1" ht="12.75" customHeight="1">
      <c r="A32" s="67">
        <v>1570</v>
      </c>
      <c r="C32" s="16"/>
      <c r="D32" s="16"/>
      <c r="E32" s="16"/>
      <c r="F32" s="16"/>
      <c r="G32" s="16"/>
      <c r="AH32" s="44">
        <f>F32*'Conversions, Sources &amp; Comments'!$E32/104.83</f>
        <v>0</v>
      </c>
      <c r="AI32" s="43"/>
      <c r="AJ32" s="43"/>
      <c r="AK32" s="43"/>
      <c r="AL32" s="44">
        <f>'Conversions, Sources &amp; Comments'!$E32*H32/104.83</f>
        <v>0</v>
      </c>
      <c r="AM32" s="44">
        <f>'Conversions, Sources &amp; Comments'!$E32*I32/0.467</f>
        <v>0</v>
      </c>
      <c r="AN32" s="44">
        <f>'Conversions, Sources &amp; Comments'!$E32*J32/0.467</f>
        <v>0</v>
      </c>
      <c r="AO32" s="44">
        <f>'Conversions, Sources &amp; Comments'!$E32*K32/0.467</f>
        <v>0</v>
      </c>
      <c r="AP32" s="44">
        <f>'Conversions, Sources &amp; Comments'!$E32*L32/0.467</f>
        <v>0</v>
      </c>
      <c r="AQ32" s="44">
        <f>'Conversions, Sources &amp; Comments'!$E32*M32/0.467</f>
        <v>0</v>
      </c>
      <c r="AR32" s="44">
        <f>'Conversions, Sources &amp; Comments'!$E32*N32/60</f>
        <v>0</v>
      </c>
      <c r="AS32" s="44">
        <f>'Conversions, Sources &amp; Comments'!$E32*O32</f>
        <v>0</v>
      </c>
      <c r="AT32" s="44">
        <f>'Conversions, Sources &amp; Comments'!$E32*P32</f>
        <v>0</v>
      </c>
      <c r="AU32" s="44">
        <f>'Conversions, Sources &amp; Comments'!$E32*Q32/0.467</f>
        <v>0</v>
      </c>
      <c r="AV32" s="44">
        <f>'Conversions, Sources &amp; Comments'!$E32*R32/1.204</f>
        <v>0</v>
      </c>
      <c r="AW32" s="44">
        <f>'Conversions, Sources &amp; Comments'!$E32*S32/0.93</f>
        <v>0</v>
      </c>
      <c r="AX32" s="44">
        <f>'Conversions, Sources &amp; Comments'!$E32*T32/0.93</f>
        <v>0</v>
      </c>
      <c r="AY32" s="44">
        <f>'Conversions, Sources &amp; Comments'!$E32*U32/0.467</f>
        <v>0</v>
      </c>
      <c r="AZ32" s="44">
        <f>'Conversions, Sources &amp; Comments'!$E32*V32/51.4</f>
        <v>0</v>
      </c>
      <c r="BA32" s="44">
        <f>'Conversions, Sources &amp; Comments'!$E32*W32/0.467</f>
        <v>0</v>
      </c>
      <c r="BB32" s="44">
        <f>'Conversions, Sources &amp; Comments'!$E32*X32/0.467</f>
        <v>0</v>
      </c>
      <c r="BC32" s="44">
        <f>'Conversions, Sources &amp; Comments'!$E32*Y32/0.467</f>
        <v>0</v>
      </c>
      <c r="BD32" s="44">
        <f>'Conversions, Sources &amp; Comments'!$E32*Z32/0.467*0.96</f>
        <v>0</v>
      </c>
      <c r="BE32" s="44">
        <f>'Conversions, Sources &amp; Comments'!$E32*AA32/0.467*0.96</f>
        <v>0</v>
      </c>
      <c r="BF32" s="44">
        <f>'Conversions, Sources &amp; Comments'!$E32*AB32/0.467*0.96</f>
        <v>0</v>
      </c>
      <c r="BG32" s="44">
        <f>'Conversions, Sources &amp; Comments'!$E32*AC32/10.274</f>
        <v>0</v>
      </c>
      <c r="BH32" s="44">
        <f>'Conversions, Sources &amp; Comments'!$E32*AD32/3073</f>
        <v>0</v>
      </c>
      <c r="BI32" s="44">
        <f>'Conversions, Sources &amp; Comments'!$E32*AE32/0.565</f>
        <v>0</v>
      </c>
      <c r="BJ32" s="44">
        <f>'Conversions, Sources &amp; Comments'!$E32*AF32/0.565</f>
        <v>0</v>
      </c>
      <c r="BK32" s="44"/>
      <c r="BL32" s="44">
        <v>2.8</v>
      </c>
      <c r="BM32" s="44">
        <v>0.26</v>
      </c>
      <c r="BN32" s="44">
        <f t="shared" si="14"/>
        <v>0.47879687999999998</v>
      </c>
      <c r="BO32" s="44"/>
      <c r="BP32" s="44">
        <f t="shared" si="15"/>
        <v>0.47879687999999998</v>
      </c>
      <c r="BQ32" s="44">
        <v>0.31</v>
      </c>
      <c r="BR32" s="44">
        <v>1.2</v>
      </c>
      <c r="BS32" s="44">
        <v>3</v>
      </c>
      <c r="BT32" s="44">
        <f t="shared" si="16"/>
        <v>3.4319999999999999</v>
      </c>
      <c r="BU32" s="44">
        <f t="shared" si="10"/>
        <v>0.08</v>
      </c>
      <c r="BV32" s="44">
        <f t="shared" si="9"/>
        <v>0</v>
      </c>
      <c r="BW32" s="44">
        <v>0.38</v>
      </c>
      <c r="BX32" s="44">
        <v>2.9</v>
      </c>
      <c r="BY32" s="44">
        <f t="shared" si="11"/>
        <v>1.3</v>
      </c>
      <c r="BZ32" s="44">
        <v>3.5</v>
      </c>
      <c r="CA32" s="44">
        <f t="shared" si="12"/>
        <v>3.77</v>
      </c>
      <c r="CB32" s="44">
        <f t="shared" si="13"/>
        <v>2.9</v>
      </c>
      <c r="CC32" s="44">
        <v>2.1207510803421363</v>
      </c>
      <c r="CD32" s="43"/>
      <c r="CE32" s="44">
        <f t="shared" si="17"/>
        <v>0.70912053366691841</v>
      </c>
      <c r="CG32" s="43">
        <f>CE32/'Conversions, Sources &amp; Comments'!E31</f>
        <v>8.8678555664816532</v>
      </c>
    </row>
    <row r="33" spans="1:85" s="7" customFormat="1" ht="12.75" customHeight="1">
      <c r="A33" s="67">
        <v>1571</v>
      </c>
      <c r="C33" s="16"/>
      <c r="D33" s="16"/>
      <c r="E33" s="16"/>
      <c r="F33" s="16"/>
      <c r="G33" s="16"/>
      <c r="AH33" s="44">
        <f>F33*'Conversions, Sources &amp; Comments'!$E33/104.83</f>
        <v>0</v>
      </c>
      <c r="AI33" s="43"/>
      <c r="AJ33" s="43"/>
      <c r="AK33" s="43"/>
      <c r="AL33" s="44">
        <f>'Conversions, Sources &amp; Comments'!$E33*H33/104.83</f>
        <v>0</v>
      </c>
      <c r="AM33" s="44">
        <f>'Conversions, Sources &amp; Comments'!$E33*I33/0.467</f>
        <v>0</v>
      </c>
      <c r="AN33" s="44">
        <f>'Conversions, Sources &amp; Comments'!$E33*J33/0.467</f>
        <v>0</v>
      </c>
      <c r="AO33" s="44">
        <f>'Conversions, Sources &amp; Comments'!$E33*K33/0.467</f>
        <v>0</v>
      </c>
      <c r="AP33" s="44">
        <f>'Conversions, Sources &amp; Comments'!$E33*L33/0.467</f>
        <v>0</v>
      </c>
      <c r="AQ33" s="44">
        <f>'Conversions, Sources &amp; Comments'!$E33*M33/0.467</f>
        <v>0</v>
      </c>
      <c r="AR33" s="44">
        <f>'Conversions, Sources &amp; Comments'!$E33*N33/60</f>
        <v>0</v>
      </c>
      <c r="AS33" s="44">
        <f>'Conversions, Sources &amp; Comments'!$E33*O33</f>
        <v>0</v>
      </c>
      <c r="AT33" s="44">
        <f>'Conversions, Sources &amp; Comments'!$E33*P33</f>
        <v>0</v>
      </c>
      <c r="AU33" s="44">
        <f>'Conversions, Sources &amp; Comments'!$E33*Q33/0.467</f>
        <v>0</v>
      </c>
      <c r="AV33" s="44">
        <f>'Conversions, Sources &amp; Comments'!$E33*R33/1.204</f>
        <v>0</v>
      </c>
      <c r="AW33" s="44">
        <f>'Conversions, Sources &amp; Comments'!$E33*S33/0.93</f>
        <v>0</v>
      </c>
      <c r="AX33" s="44">
        <f>'Conversions, Sources &amp; Comments'!$E33*T33/0.93</f>
        <v>0</v>
      </c>
      <c r="AY33" s="44">
        <f>'Conversions, Sources &amp; Comments'!$E33*U33/0.467</f>
        <v>0</v>
      </c>
      <c r="AZ33" s="44">
        <f>'Conversions, Sources &amp; Comments'!$E33*V33/51.4</f>
        <v>0</v>
      </c>
      <c r="BA33" s="44">
        <f>'Conversions, Sources &amp; Comments'!$E33*W33/0.467</f>
        <v>0</v>
      </c>
      <c r="BB33" s="44">
        <f>'Conversions, Sources &amp; Comments'!$E33*X33/0.467</f>
        <v>0</v>
      </c>
      <c r="BC33" s="44">
        <f>'Conversions, Sources &amp; Comments'!$E33*Y33/0.467</f>
        <v>0</v>
      </c>
      <c r="BD33" s="44">
        <f>'Conversions, Sources &amp; Comments'!$E33*Z33/0.467*0.96</f>
        <v>0</v>
      </c>
      <c r="BE33" s="44">
        <f>'Conversions, Sources &amp; Comments'!$E33*AA33/0.467*0.96</f>
        <v>0</v>
      </c>
      <c r="BF33" s="44">
        <f>'Conversions, Sources &amp; Comments'!$E33*AB33/0.467*0.96</f>
        <v>0</v>
      </c>
      <c r="BG33" s="44">
        <f>'Conversions, Sources &amp; Comments'!$E33*AC33/10.274</f>
        <v>0</v>
      </c>
      <c r="BH33" s="44">
        <f>'Conversions, Sources &amp; Comments'!$E33*AD33/3073</f>
        <v>0</v>
      </c>
      <c r="BI33" s="44">
        <f>'Conversions, Sources &amp; Comments'!$E33*AE33/0.565</f>
        <v>0</v>
      </c>
      <c r="BJ33" s="44">
        <f>'Conversions, Sources &amp; Comments'!$E33*AF33/0.565</f>
        <v>0</v>
      </c>
      <c r="BK33" s="44"/>
      <c r="BL33" s="44">
        <v>2.8</v>
      </c>
      <c r="BM33" s="44">
        <v>0.26</v>
      </c>
      <c r="BN33" s="44">
        <f t="shared" si="14"/>
        <v>0.47879687999999998</v>
      </c>
      <c r="BO33" s="44"/>
      <c r="BP33" s="44">
        <f t="shared" si="15"/>
        <v>0.47879687999999998</v>
      </c>
      <c r="BQ33" s="44">
        <v>0.31</v>
      </c>
      <c r="BR33" s="44">
        <v>1.2</v>
      </c>
      <c r="BS33" s="44">
        <v>3</v>
      </c>
      <c r="BT33" s="44">
        <f t="shared" si="16"/>
        <v>3.4319999999999999</v>
      </c>
      <c r="BU33" s="44">
        <f t="shared" si="10"/>
        <v>0.08</v>
      </c>
      <c r="BV33" s="44">
        <f t="shared" si="9"/>
        <v>0</v>
      </c>
      <c r="BW33" s="44">
        <v>0.38</v>
      </c>
      <c r="BX33" s="44">
        <v>2.9</v>
      </c>
      <c r="BY33" s="44">
        <f t="shared" si="11"/>
        <v>1.3</v>
      </c>
      <c r="BZ33" s="44">
        <v>3.5</v>
      </c>
      <c r="CA33" s="44">
        <f t="shared" si="12"/>
        <v>3.77</v>
      </c>
      <c r="CB33" s="44">
        <f t="shared" si="13"/>
        <v>2.9</v>
      </c>
      <c r="CC33" s="44">
        <v>2.1207510803421363</v>
      </c>
      <c r="CD33" s="43"/>
      <c r="CE33" s="44">
        <f t="shared" si="17"/>
        <v>0.70912053366691841</v>
      </c>
      <c r="CG33" s="43">
        <f>CE33/'Conversions, Sources &amp; Comments'!E32</f>
        <v>8.8678555664816532</v>
      </c>
    </row>
    <row r="34" spans="1:85" s="7" customFormat="1" ht="12.75" customHeight="1">
      <c r="A34" s="67">
        <v>1572</v>
      </c>
      <c r="C34" s="16">
        <v>486</v>
      </c>
      <c r="D34" s="16"/>
      <c r="E34" s="16">
        <v>480</v>
      </c>
      <c r="F34" s="16">
        <v>444</v>
      </c>
      <c r="G34" s="16"/>
      <c r="I34" s="16">
        <v>7.87</v>
      </c>
      <c r="J34" s="16">
        <v>6.68</v>
      </c>
      <c r="K34" s="16">
        <v>8</v>
      </c>
      <c r="L34" s="16">
        <v>12.5</v>
      </c>
      <c r="M34" s="16">
        <v>19</v>
      </c>
      <c r="N34" s="16">
        <v>78</v>
      </c>
      <c r="P34" s="16">
        <v>4</v>
      </c>
      <c r="S34" s="16">
        <v>32</v>
      </c>
      <c r="W34" s="16">
        <v>60</v>
      </c>
      <c r="AC34" s="16">
        <v>384</v>
      </c>
      <c r="AF34" s="16">
        <v>10.5</v>
      </c>
      <c r="AH34" s="44">
        <f>F34*'Conversions, Sources &amp; Comments'!$E34/104.83</f>
        <v>0.33427533466882886</v>
      </c>
      <c r="AI34" s="44">
        <f>C34*'Conversions, Sources &amp; Comments'!E34/104.83</f>
        <v>0.36589597443479921</v>
      </c>
      <c r="AJ34" s="44">
        <f>E34*'Conversions, Sources &amp; Comments'!E34/104.83</f>
        <v>0.36137874018251775</v>
      </c>
      <c r="AK34" s="43"/>
      <c r="AL34" s="44">
        <f>'Conversions, Sources &amp; Comments'!$E34*H34/104.83</f>
        <v>0</v>
      </c>
      <c r="AM34" s="44">
        <f>'Conversions, Sources &amp; Comments'!$E34*I34/0.467</f>
        <v>1.3300402985962407</v>
      </c>
      <c r="AN34" s="44">
        <f>'Conversions, Sources &amp; Comments'!$E34*J34/0.467</f>
        <v>1.128928741375208</v>
      </c>
      <c r="AO34" s="44">
        <f>'Conversions, Sources &amp; Comments'!$E34*K34/0.467</f>
        <v>1.352010468712824</v>
      </c>
      <c r="AP34" s="44">
        <f>'Conversions, Sources &amp; Comments'!$E34*L34/0.467</f>
        <v>2.1125163573637877</v>
      </c>
      <c r="AQ34" s="44">
        <f>'Conversions, Sources &amp; Comments'!$E34*M34/0.467</f>
        <v>3.2110248631929572</v>
      </c>
      <c r="AR34" s="44">
        <f>'Conversions, Sources &amp; Comments'!$E34*N34/60</f>
        <v>0.10260069444444445</v>
      </c>
      <c r="AS34" s="44">
        <f>'Conversions, Sources &amp; Comments'!$E34*O34</f>
        <v>0</v>
      </c>
      <c r="AT34" s="44">
        <f>'Conversions, Sources &amp; Comments'!$E34*P34</f>
        <v>0.31569444444444444</v>
      </c>
      <c r="AU34" s="44">
        <f>'Conversions, Sources &amp; Comments'!$E34*Q34/0.467</f>
        <v>0</v>
      </c>
      <c r="AV34" s="44">
        <f>'Conversions, Sources &amp; Comments'!$E34*R34/1.204</f>
        <v>0</v>
      </c>
      <c r="AW34" s="44">
        <f>'Conversions, Sources &amp; Comments'!$E34*S34/0.93</f>
        <v>2.7156511350059738</v>
      </c>
      <c r="AX34" s="44">
        <f>'Conversions, Sources &amp; Comments'!$E34*T34/0.93</f>
        <v>0</v>
      </c>
      <c r="AY34" s="44">
        <f>'Conversions, Sources &amp; Comments'!$E34*U34/0.467</f>
        <v>0</v>
      </c>
      <c r="AZ34" s="44">
        <f>'Conversions, Sources &amp; Comments'!$E34*V34/51.4</f>
        <v>0</v>
      </c>
      <c r="BA34" s="44">
        <f>'Conversions, Sources &amp; Comments'!$E34*W34/0.467</f>
        <v>10.140078515346181</v>
      </c>
      <c r="BB34" s="44">
        <f>'Conversions, Sources &amp; Comments'!$E34*X34/0.467</f>
        <v>0</v>
      </c>
      <c r="BC34" s="44">
        <f>'Conversions, Sources &amp; Comments'!$E34*Y34/0.467</f>
        <v>0</v>
      </c>
      <c r="BD34" s="44">
        <f>'Conversions, Sources &amp; Comments'!$E34*Z34/0.467*0.96</f>
        <v>0</v>
      </c>
      <c r="BE34" s="44">
        <f>'Conversions, Sources &amp; Comments'!$E34*AA34/0.467*0.96</f>
        <v>0</v>
      </c>
      <c r="BF34" s="44">
        <f>'Conversions, Sources &amp; Comments'!$E34*AB34/0.467*0.96</f>
        <v>0</v>
      </c>
      <c r="BG34" s="44">
        <f>'Conversions, Sources &amp; Comments'!$E34*AC34/10.274</f>
        <v>2.949841022646162</v>
      </c>
      <c r="BH34" s="44">
        <f>'Conversions, Sources &amp; Comments'!$E34*AD34/3073</f>
        <v>0</v>
      </c>
      <c r="BI34" s="44">
        <f>'Conversions, Sources &amp; Comments'!$E34*AE34/0.565</f>
        <v>0</v>
      </c>
      <c r="BJ34" s="44">
        <f>'Conversions, Sources &amp; Comments'!$E34*AF34/0.565</f>
        <v>1.4667219764011801</v>
      </c>
      <c r="BK34" s="44"/>
      <c r="BL34" s="44">
        <v>2.8</v>
      </c>
      <c r="BM34" s="44">
        <f>AJ34</f>
        <v>0.36137874018251775</v>
      </c>
      <c r="BN34" s="44">
        <f t="shared" si="14"/>
        <v>0.60494731258863566</v>
      </c>
      <c r="BO34" s="44"/>
      <c r="BP34" s="44">
        <f t="shared" si="15"/>
        <v>0.60494731258863566</v>
      </c>
      <c r="BQ34" s="44">
        <v>0.31</v>
      </c>
      <c r="BR34" s="44">
        <f t="shared" ref="BR34:BR65" si="18">AM34</f>
        <v>1.3300402985962407</v>
      </c>
      <c r="BS34" s="44">
        <f t="shared" ref="BS34:BS71" si="19">AQ34</f>
        <v>3.2110248631929572</v>
      </c>
      <c r="BT34" s="44">
        <f t="shared" si="16"/>
        <v>3.8039152539852483</v>
      </c>
      <c r="BU34" s="44">
        <f t="shared" si="10"/>
        <v>8.8669353239749379E-2</v>
      </c>
      <c r="BV34" s="44">
        <f t="shared" si="9"/>
        <v>0</v>
      </c>
      <c r="BW34" s="44">
        <v>0.38</v>
      </c>
      <c r="BX34" s="44">
        <f t="shared" ref="BX34:BX50" si="20">BG34</f>
        <v>2.949841022646162</v>
      </c>
      <c r="BY34" s="44">
        <f t="shared" si="11"/>
        <v>1.3</v>
      </c>
      <c r="BZ34" s="44">
        <v>3.5</v>
      </c>
      <c r="CA34" s="44">
        <f t="shared" si="12"/>
        <v>3.8347933294400107</v>
      </c>
      <c r="CB34" s="44">
        <f t="shared" si="13"/>
        <v>2.949841022646162</v>
      </c>
      <c r="CC34" s="44">
        <v>2.1207510803421363</v>
      </c>
      <c r="CD34" s="43"/>
      <c r="CE34" s="44">
        <f t="shared" si="17"/>
        <v>0.78203027632634725</v>
      </c>
      <c r="CG34" s="43">
        <f>CE34/'Conversions, Sources &amp; Comments'!E33</f>
        <v>9.9086986177733394</v>
      </c>
    </row>
    <row r="35" spans="1:85" s="7" customFormat="1" ht="12.75" customHeight="1">
      <c r="A35" s="67">
        <v>1573</v>
      </c>
      <c r="C35" s="16">
        <v>544</v>
      </c>
      <c r="D35" s="16"/>
      <c r="E35" s="16">
        <v>369</v>
      </c>
      <c r="F35" s="16">
        <v>358</v>
      </c>
      <c r="G35" s="16">
        <v>183</v>
      </c>
      <c r="H35" s="16">
        <v>744</v>
      </c>
      <c r="I35" s="16">
        <v>8</v>
      </c>
      <c r="J35" s="16">
        <v>7.08</v>
      </c>
      <c r="K35" s="16">
        <v>8</v>
      </c>
      <c r="L35" s="16">
        <v>11.9</v>
      </c>
      <c r="M35" s="16">
        <v>26</v>
      </c>
      <c r="P35" s="16">
        <v>3.25</v>
      </c>
      <c r="W35" s="16">
        <v>60</v>
      </c>
      <c r="AC35" s="16">
        <v>412</v>
      </c>
      <c r="AE35" s="16">
        <v>27</v>
      </c>
      <c r="AF35" s="16">
        <v>8.5</v>
      </c>
      <c r="AH35" s="44">
        <f>F35*'Conversions, Sources &amp; Comments'!$E35/104.83</f>
        <v>0.26952831038612779</v>
      </c>
      <c r="AI35" s="44">
        <f>C35*'Conversions, Sources &amp; Comments'!E35/104.83</f>
        <v>0.40956257220685344</v>
      </c>
      <c r="AJ35" s="44">
        <f>E35*'Conversions, Sources &amp; Comments'!E35/104.83</f>
        <v>0.27780990651531051</v>
      </c>
      <c r="AK35" s="43"/>
      <c r="AL35" s="44">
        <f>'Conversions, Sources &amp; Comments'!$E35*H35/104.83</f>
        <v>0.56013704728290248</v>
      </c>
      <c r="AM35" s="44">
        <f>'Conversions, Sources &amp; Comments'!$E35*I35/0.467</f>
        <v>1.352010468712824</v>
      </c>
      <c r="AN35" s="44">
        <f>'Conversions, Sources &amp; Comments'!$E35*J35/0.467</f>
        <v>1.1965292648108494</v>
      </c>
      <c r="AO35" s="44">
        <f>'Conversions, Sources &amp; Comments'!$E35*K35/0.467</f>
        <v>1.352010468712824</v>
      </c>
      <c r="AP35" s="44">
        <f>'Conversions, Sources &amp; Comments'!$E35*L35/0.467</f>
        <v>2.011115572210326</v>
      </c>
      <c r="AQ35" s="44">
        <f>'Conversions, Sources &amp; Comments'!$E35*M35/0.467</f>
        <v>4.3940340233166779</v>
      </c>
      <c r="AR35" s="44">
        <f>'Conversions, Sources &amp; Comments'!$E35*N35/60</f>
        <v>0</v>
      </c>
      <c r="AS35" s="44">
        <f>'Conversions, Sources &amp; Comments'!$E35*O35</f>
        <v>0</v>
      </c>
      <c r="AT35" s="44">
        <f>'Conversions, Sources &amp; Comments'!$E35*P35</f>
        <v>0.2565017361111111</v>
      </c>
      <c r="AU35" s="44">
        <f>'Conversions, Sources &amp; Comments'!$E35*Q35/0.467</f>
        <v>0</v>
      </c>
      <c r="AV35" s="44">
        <f>'Conversions, Sources &amp; Comments'!$E35*R35/1.204</f>
        <v>0</v>
      </c>
      <c r="AW35" s="44">
        <f>'Conversions, Sources &amp; Comments'!$E35*S35/0.93</f>
        <v>0</v>
      </c>
      <c r="AX35" s="44">
        <f>'Conversions, Sources &amp; Comments'!$E35*T35/0.93</f>
        <v>0</v>
      </c>
      <c r="AY35" s="44">
        <f>'Conversions, Sources &amp; Comments'!$E35*U35/0.467</f>
        <v>0</v>
      </c>
      <c r="AZ35" s="44">
        <f>'Conversions, Sources &amp; Comments'!$E35*V35/51.4</f>
        <v>0</v>
      </c>
      <c r="BA35" s="44">
        <f>'Conversions, Sources &amp; Comments'!$E35*W35/0.467</f>
        <v>10.140078515346181</v>
      </c>
      <c r="BB35" s="44">
        <f>'Conversions, Sources &amp; Comments'!$E35*X35/0.467</f>
        <v>0</v>
      </c>
      <c r="BC35" s="44">
        <f>'Conversions, Sources &amp; Comments'!$E35*Y35/0.467</f>
        <v>0</v>
      </c>
      <c r="BD35" s="44">
        <f>'Conversions, Sources &amp; Comments'!$E35*Z35/0.467*0.96</f>
        <v>0</v>
      </c>
      <c r="BE35" s="44">
        <f>'Conversions, Sources &amp; Comments'!$E35*AA35/0.467*0.96</f>
        <v>0</v>
      </c>
      <c r="BF35" s="44">
        <f>'Conversions, Sources &amp; Comments'!$E35*AB35/0.467*0.96</f>
        <v>0</v>
      </c>
      <c r="BG35" s="44">
        <f>'Conversions, Sources &amp; Comments'!$E35*AC35/10.274</f>
        <v>3.164933597214111</v>
      </c>
      <c r="BH35" s="44">
        <f>'Conversions, Sources &amp; Comments'!$E35*AD35/3073</f>
        <v>0</v>
      </c>
      <c r="BI35" s="44">
        <f>'Conversions, Sources &amp; Comments'!$E35*AE35/0.565</f>
        <v>3.771570796460177</v>
      </c>
      <c r="BJ35" s="44">
        <f>'Conversions, Sources &amp; Comments'!$E35*AF35/0.565</f>
        <v>1.1873463618485744</v>
      </c>
      <c r="BK35" s="44"/>
      <c r="BL35" s="44">
        <v>2.2098611111111111</v>
      </c>
      <c r="BM35" s="44">
        <f>AJ35</f>
        <v>0.27780990651531051</v>
      </c>
      <c r="BN35" s="44">
        <f t="shared" si="14"/>
        <v>0.48397853530251361</v>
      </c>
      <c r="BO35" s="44"/>
      <c r="BP35" s="44">
        <f t="shared" si="15"/>
        <v>0.48397853530251361</v>
      </c>
      <c r="BQ35" s="44">
        <f>AL35</f>
        <v>0.56013704728290248</v>
      </c>
      <c r="BR35" s="44">
        <f t="shared" si="18"/>
        <v>1.352010468712824</v>
      </c>
      <c r="BS35" s="44">
        <f t="shared" si="19"/>
        <v>4.3940340233166779</v>
      </c>
      <c r="BT35" s="44">
        <f t="shared" si="16"/>
        <v>3.8667499405186767</v>
      </c>
      <c r="BU35" s="44">
        <f t="shared" si="10"/>
        <v>9.0134031247521604E-2</v>
      </c>
      <c r="BV35" s="44">
        <f t="shared" si="9"/>
        <v>0</v>
      </c>
      <c r="BW35" s="44">
        <v>0.38</v>
      </c>
      <c r="BX35" s="44">
        <f t="shared" si="20"/>
        <v>3.164933597214111</v>
      </c>
      <c r="BY35" s="44">
        <f t="shared" si="11"/>
        <v>1.3</v>
      </c>
      <c r="BZ35" s="44">
        <f>BI35</f>
        <v>3.771570796460177</v>
      </c>
      <c r="CA35" s="44">
        <f t="shared" si="12"/>
        <v>4.1144136763783443</v>
      </c>
      <c r="CB35" s="44">
        <f t="shared" si="13"/>
        <v>3.164933597214111</v>
      </c>
      <c r="CC35" s="44">
        <v>2.1207510803421363</v>
      </c>
      <c r="CD35" s="43"/>
      <c r="CE35" s="44">
        <f t="shared" si="17"/>
        <v>0.78521161419697239</v>
      </c>
      <c r="CG35" s="43">
        <f>CE35/'Conversions, Sources &amp; Comments'!E34</f>
        <v>9.9490076941807324</v>
      </c>
    </row>
    <row r="36" spans="1:85" s="7" customFormat="1" ht="12.75" customHeight="1">
      <c r="A36" s="67">
        <v>1574</v>
      </c>
      <c r="C36" s="16">
        <v>549</v>
      </c>
      <c r="D36" s="16"/>
      <c r="E36" s="16"/>
      <c r="F36" s="16">
        <v>295</v>
      </c>
      <c r="G36" s="16"/>
      <c r="H36" s="16">
        <v>768</v>
      </c>
      <c r="I36" s="16">
        <v>7.99</v>
      </c>
      <c r="J36" s="16">
        <v>7.32</v>
      </c>
      <c r="K36" s="16">
        <v>8</v>
      </c>
      <c r="L36" s="16">
        <v>12</v>
      </c>
      <c r="M36" s="16">
        <v>24</v>
      </c>
      <c r="P36" s="16">
        <v>2</v>
      </c>
      <c r="W36" s="16">
        <v>72</v>
      </c>
      <c r="AC36" s="16">
        <v>504</v>
      </c>
      <c r="AE36" s="16">
        <v>24</v>
      </c>
      <c r="AH36" s="44">
        <f>F36*'Conversions, Sources &amp; Comments'!$E36/104.83</f>
        <v>0.22209735073717235</v>
      </c>
      <c r="AI36" s="44">
        <f>C36*'Conversions, Sources &amp; Comments'!E36/104.83</f>
        <v>0.41332693408375465</v>
      </c>
      <c r="AJ36" s="43"/>
      <c r="AK36" s="43"/>
      <c r="AL36" s="44">
        <f>'Conversions, Sources &amp; Comments'!$E36*H36/104.83</f>
        <v>0.5782059842920283</v>
      </c>
      <c r="AM36" s="44">
        <f>'Conversions, Sources &amp; Comments'!$E36*I36/0.467</f>
        <v>1.350320455626933</v>
      </c>
      <c r="AN36" s="44">
        <f>'Conversions, Sources &amp; Comments'!$E36*J36/0.467</f>
        <v>1.237089578872234</v>
      </c>
      <c r="AO36" s="44">
        <f>'Conversions, Sources &amp; Comments'!$E36*K36/0.467</f>
        <v>1.352010468712824</v>
      </c>
      <c r="AP36" s="44">
        <f>'Conversions, Sources &amp; Comments'!$E36*L36/0.467</f>
        <v>2.0280157030692361</v>
      </c>
      <c r="AQ36" s="44">
        <f>'Conversions, Sources &amp; Comments'!$E36*M36/0.467</f>
        <v>4.0560314061384721</v>
      </c>
      <c r="AR36" s="44">
        <f>'Conversions, Sources &amp; Comments'!$E36*N36/60</f>
        <v>0</v>
      </c>
      <c r="AS36" s="44">
        <f>'Conversions, Sources &amp; Comments'!$E36*O36</f>
        <v>0</v>
      </c>
      <c r="AT36" s="44">
        <f>'Conversions, Sources &amp; Comments'!$E36*P36</f>
        <v>0.15784722222222222</v>
      </c>
      <c r="AU36" s="44">
        <f>'Conversions, Sources &amp; Comments'!$E36*Q36/0.467</f>
        <v>0</v>
      </c>
      <c r="AV36" s="44">
        <f>'Conversions, Sources &amp; Comments'!$E36*R36/1.204</f>
        <v>0</v>
      </c>
      <c r="AW36" s="44">
        <f>'Conversions, Sources &amp; Comments'!$E36*S36/0.93</f>
        <v>0</v>
      </c>
      <c r="AX36" s="44">
        <f>'Conversions, Sources &amp; Comments'!$E36*T36/0.93</f>
        <v>0</v>
      </c>
      <c r="AY36" s="44">
        <f>'Conversions, Sources &amp; Comments'!$E36*U36/0.467</f>
        <v>0</v>
      </c>
      <c r="AZ36" s="44">
        <f>'Conversions, Sources &amp; Comments'!$E36*V36/51.4</f>
        <v>0</v>
      </c>
      <c r="BA36" s="44">
        <f>'Conversions, Sources &amp; Comments'!$E36*W36/0.467</f>
        <v>12.168094218415417</v>
      </c>
      <c r="BB36" s="44">
        <f>'Conversions, Sources &amp; Comments'!$E36*X36/0.467</f>
        <v>0</v>
      </c>
      <c r="BC36" s="44">
        <f>'Conversions, Sources &amp; Comments'!$E36*Y36/0.467</f>
        <v>0</v>
      </c>
      <c r="BD36" s="44">
        <f>'Conversions, Sources &amp; Comments'!$E36*Z36/0.467*0.96</f>
        <v>0</v>
      </c>
      <c r="BE36" s="44">
        <f>'Conversions, Sources &amp; Comments'!$E36*AA36/0.467*0.96</f>
        <v>0</v>
      </c>
      <c r="BF36" s="44">
        <f>'Conversions, Sources &amp; Comments'!$E36*AB36/0.467*0.96</f>
        <v>0</v>
      </c>
      <c r="BG36" s="44">
        <f>'Conversions, Sources &amp; Comments'!$E36*AC36/10.274</f>
        <v>3.8716663422230879</v>
      </c>
      <c r="BH36" s="44">
        <f>'Conversions, Sources &amp; Comments'!$E36*AD36/3073</f>
        <v>0</v>
      </c>
      <c r="BI36" s="44">
        <f>'Conversions, Sources &amp; Comments'!$E36*AE36/0.565</f>
        <v>3.3525073746312684</v>
      </c>
      <c r="BJ36" s="44">
        <f>'Conversions, Sources &amp; Comments'!$E36*AF36/0.565</f>
        <v>0</v>
      </c>
      <c r="BK36" s="44"/>
      <c r="BL36" s="44">
        <v>2.8412500000000001</v>
      </c>
      <c r="BM36" s="44">
        <v>0.24</v>
      </c>
      <c r="BN36" s="44">
        <f t="shared" si="14"/>
        <v>0.45509680624999999</v>
      </c>
      <c r="BO36" s="44"/>
      <c r="BP36" s="44">
        <f t="shared" si="15"/>
        <v>0.45509680624999999</v>
      </c>
      <c r="BQ36" s="44">
        <f>AL36</f>
        <v>0.5782059842920283</v>
      </c>
      <c r="BR36" s="44">
        <f t="shared" si="18"/>
        <v>1.350320455626933</v>
      </c>
      <c r="BS36" s="44">
        <f t="shared" si="19"/>
        <v>4.0560314061384721</v>
      </c>
      <c r="BT36" s="44">
        <f t="shared" si="16"/>
        <v>3.8619165030930285</v>
      </c>
      <c r="BU36" s="44">
        <f t="shared" si="10"/>
        <v>9.0021363708462199E-2</v>
      </c>
      <c r="BV36" s="44">
        <f t="shared" si="9"/>
        <v>0</v>
      </c>
      <c r="BW36" s="44">
        <v>0.38</v>
      </c>
      <c r="BX36" s="44">
        <f t="shared" si="20"/>
        <v>3.8716663422230879</v>
      </c>
      <c r="BY36" s="44">
        <f t="shared" si="11"/>
        <v>1.3</v>
      </c>
      <c r="BZ36" s="44">
        <f>BI36</f>
        <v>3.3525073746312684</v>
      </c>
      <c r="CA36" s="44">
        <f t="shared" si="12"/>
        <v>5.0331662448900145</v>
      </c>
      <c r="CB36" s="44">
        <f t="shared" si="13"/>
        <v>3.8716663422230879</v>
      </c>
      <c r="CC36" s="44">
        <v>2.1207510803421363</v>
      </c>
      <c r="CD36" s="43"/>
      <c r="CE36" s="44">
        <f t="shared" si="17"/>
        <v>0.77995494152903033</v>
      </c>
      <c r="CG36" s="43">
        <f>CE36/'Conversions, Sources &amp; Comments'!E35</f>
        <v>9.8824031306801903</v>
      </c>
    </row>
    <row r="37" spans="1:85" s="7" customFormat="1" ht="12.75" customHeight="1">
      <c r="A37" s="67">
        <v>1575</v>
      </c>
      <c r="C37" s="16">
        <v>530</v>
      </c>
      <c r="D37" s="16"/>
      <c r="E37" s="16">
        <v>280</v>
      </c>
      <c r="F37" s="16">
        <v>283</v>
      </c>
      <c r="G37" s="16">
        <v>137</v>
      </c>
      <c r="I37" s="16">
        <v>8</v>
      </c>
      <c r="J37" s="16">
        <v>6.86</v>
      </c>
      <c r="K37" s="16">
        <v>8</v>
      </c>
      <c r="L37" s="16">
        <v>12</v>
      </c>
      <c r="M37" s="16">
        <v>24</v>
      </c>
      <c r="P37" s="16">
        <v>2.6</v>
      </c>
      <c r="S37" s="16">
        <v>42</v>
      </c>
      <c r="AC37" s="16">
        <v>504</v>
      </c>
      <c r="AF37" s="16">
        <v>9</v>
      </c>
      <c r="AH37" s="44">
        <f>F37*'Conversions, Sources &amp; Comments'!$E37/104.83</f>
        <v>0.21306288223260944</v>
      </c>
      <c r="AI37" s="44">
        <f>C37*'Conversions, Sources &amp; Comments'!E37/104.83</f>
        <v>0.39902235895152999</v>
      </c>
      <c r="AJ37" s="44">
        <f>E37*'Conversions, Sources &amp; Comments'!E37/104.83</f>
        <v>0.21080426510646869</v>
      </c>
      <c r="AK37" s="43"/>
      <c r="AL37" s="44">
        <f>'Conversions, Sources &amp; Comments'!$E37*H37/104.83</f>
        <v>0</v>
      </c>
      <c r="AM37" s="44">
        <f>'Conversions, Sources &amp; Comments'!$E37*I37/0.467</f>
        <v>1.352010468712824</v>
      </c>
      <c r="AN37" s="44">
        <f>'Conversions, Sources &amp; Comments'!$E37*J37/0.467</f>
        <v>1.1593489769212468</v>
      </c>
      <c r="AO37" s="44">
        <f>'Conversions, Sources &amp; Comments'!$E37*K37/0.467</f>
        <v>1.352010468712824</v>
      </c>
      <c r="AP37" s="44">
        <f>'Conversions, Sources &amp; Comments'!$E37*L37/0.467</f>
        <v>2.0280157030692361</v>
      </c>
      <c r="AQ37" s="44">
        <f>'Conversions, Sources &amp; Comments'!$E37*M37/0.467</f>
        <v>4.0560314061384721</v>
      </c>
      <c r="AR37" s="44">
        <f>'Conversions, Sources &amp; Comments'!$E37*N37/60</f>
        <v>0</v>
      </c>
      <c r="AS37" s="44">
        <f>'Conversions, Sources &amp; Comments'!$E37*O37</f>
        <v>0</v>
      </c>
      <c r="AT37" s="44">
        <f>'Conversions, Sources &amp; Comments'!$E37*P37</f>
        <v>0.20520138888888889</v>
      </c>
      <c r="AU37" s="44">
        <f>'Conversions, Sources &amp; Comments'!$E37*Q37/0.467</f>
        <v>0</v>
      </c>
      <c r="AV37" s="44">
        <f>'Conversions, Sources &amp; Comments'!$E37*R37/1.204</f>
        <v>0</v>
      </c>
      <c r="AW37" s="44">
        <f>'Conversions, Sources &amp; Comments'!$E37*S37/0.93</f>
        <v>3.5642921146953404</v>
      </c>
      <c r="AX37" s="44">
        <f>'Conversions, Sources &amp; Comments'!$E37*T37/0.93</f>
        <v>0</v>
      </c>
      <c r="AY37" s="44">
        <f>'Conversions, Sources &amp; Comments'!$E37*U37/0.467</f>
        <v>0</v>
      </c>
      <c r="AZ37" s="44">
        <f>'Conversions, Sources &amp; Comments'!$E37*V37/51.4</f>
        <v>0</v>
      </c>
      <c r="BA37" s="44">
        <f>'Conversions, Sources &amp; Comments'!$E37*W37/0.467</f>
        <v>0</v>
      </c>
      <c r="BB37" s="44">
        <f>'Conversions, Sources &amp; Comments'!$E37*X37/0.467</f>
        <v>0</v>
      </c>
      <c r="BC37" s="44">
        <f>'Conversions, Sources &amp; Comments'!$E37*Y37/0.467</f>
        <v>0</v>
      </c>
      <c r="BD37" s="44">
        <f>'Conversions, Sources &amp; Comments'!$E37*Z37/0.467*0.96</f>
        <v>0</v>
      </c>
      <c r="BE37" s="44">
        <f>'Conversions, Sources &amp; Comments'!$E37*AA37/0.467*0.96</f>
        <v>0</v>
      </c>
      <c r="BF37" s="44">
        <f>'Conversions, Sources &amp; Comments'!$E37*AB37/0.467*0.96</f>
        <v>0</v>
      </c>
      <c r="BG37" s="44">
        <f>'Conversions, Sources &amp; Comments'!$E37*AC37/10.274</f>
        <v>3.8716663422230879</v>
      </c>
      <c r="BH37" s="44">
        <f>'Conversions, Sources &amp; Comments'!$E37*AD37/3073</f>
        <v>0</v>
      </c>
      <c r="BI37" s="44">
        <f>'Conversions, Sources &amp; Comments'!$E37*AE37/0.565</f>
        <v>0</v>
      </c>
      <c r="BJ37" s="44">
        <f>'Conversions, Sources &amp; Comments'!$E37*AF37/0.565</f>
        <v>1.2571902654867257</v>
      </c>
      <c r="BK37" s="44"/>
      <c r="BL37" s="44">
        <v>3.3147916666666668</v>
      </c>
      <c r="BM37" s="44">
        <f>AJ37</f>
        <v>0.21080426510646869</v>
      </c>
      <c r="BN37" s="44">
        <f t="shared" si="14"/>
        <v>0.43239236630170413</v>
      </c>
      <c r="BO37" s="44"/>
      <c r="BP37" s="44">
        <f t="shared" si="15"/>
        <v>0.43239236630170413</v>
      </c>
      <c r="BQ37" s="44">
        <v>0.4</v>
      </c>
      <c r="BR37" s="44">
        <f t="shared" si="18"/>
        <v>1.352010468712824</v>
      </c>
      <c r="BS37" s="44">
        <f t="shared" si="19"/>
        <v>4.0560314061384721</v>
      </c>
      <c r="BT37" s="44">
        <f t="shared" si="16"/>
        <v>3.8667499405186767</v>
      </c>
      <c r="BU37" s="44">
        <f t="shared" si="10"/>
        <v>9.0134031247521604E-2</v>
      </c>
      <c r="BV37" s="44">
        <f t="shared" si="9"/>
        <v>0</v>
      </c>
      <c r="BW37" s="44">
        <v>0.38</v>
      </c>
      <c r="BX37" s="44">
        <f t="shared" si="20"/>
        <v>3.8716663422230879</v>
      </c>
      <c r="BY37" s="44">
        <f t="shared" si="11"/>
        <v>1.3</v>
      </c>
      <c r="BZ37" s="44">
        <v>3.3525073746312688</v>
      </c>
      <c r="CA37" s="44">
        <f t="shared" si="12"/>
        <v>5.0331662448900145</v>
      </c>
      <c r="CB37" s="44">
        <f t="shared" si="13"/>
        <v>3.8716663422230879</v>
      </c>
      <c r="CC37" s="44">
        <v>2.1207510803421363</v>
      </c>
      <c r="CD37" s="43"/>
      <c r="CE37" s="44">
        <f t="shared" si="17"/>
        <v>0.74784111151004562</v>
      </c>
      <c r="CG37" s="43">
        <f>CE37/'Conversions, Sources &amp; Comments'!E36</f>
        <v>9.4755055043947714</v>
      </c>
    </row>
    <row r="38" spans="1:85" s="7" customFormat="1" ht="12.75" customHeight="1">
      <c r="A38" s="67">
        <v>1576</v>
      </c>
      <c r="C38" s="16">
        <v>317</v>
      </c>
      <c r="D38" s="16"/>
      <c r="E38" s="16">
        <v>378</v>
      </c>
      <c r="F38" s="16">
        <v>161</v>
      </c>
      <c r="G38" s="16"/>
      <c r="I38" s="16">
        <v>7.99</v>
      </c>
      <c r="J38" s="16">
        <v>6.1</v>
      </c>
      <c r="K38" s="16">
        <v>8</v>
      </c>
      <c r="L38" s="16">
        <v>12</v>
      </c>
      <c r="M38" s="16">
        <v>22</v>
      </c>
      <c r="N38" s="16">
        <v>72</v>
      </c>
      <c r="P38" s="16">
        <v>3</v>
      </c>
      <c r="R38" s="16">
        <v>4.7</v>
      </c>
      <c r="S38" s="16">
        <v>38</v>
      </c>
      <c r="W38" s="16">
        <v>72</v>
      </c>
      <c r="X38" s="16">
        <v>30</v>
      </c>
      <c r="AC38" s="16">
        <v>420</v>
      </c>
      <c r="AF38" s="16">
        <v>12.4</v>
      </c>
      <c r="AH38" s="44">
        <f>F38*'Conversions, Sources &amp; Comments'!$E38/104.83</f>
        <v>0.12121245243621948</v>
      </c>
      <c r="AI38" s="44">
        <f>C38*'Conversions, Sources &amp; Comments'!E38/104.83</f>
        <v>0.23866054299553774</v>
      </c>
      <c r="AJ38" s="44">
        <f>E38*'Conversions, Sources &amp; Comments'!E38/104.83</f>
        <v>0.28458575789373269</v>
      </c>
      <c r="AK38" s="43"/>
      <c r="AL38" s="44">
        <f>'Conversions, Sources &amp; Comments'!$E38*H38/104.83</f>
        <v>0</v>
      </c>
      <c r="AM38" s="44">
        <f>'Conversions, Sources &amp; Comments'!$E38*I38/0.467</f>
        <v>1.350320455626933</v>
      </c>
      <c r="AN38" s="44">
        <f>'Conversions, Sources &amp; Comments'!$E38*J38/0.467</f>
        <v>1.0309079823935283</v>
      </c>
      <c r="AO38" s="44">
        <f>'Conversions, Sources &amp; Comments'!$E38*K38/0.467</f>
        <v>1.352010468712824</v>
      </c>
      <c r="AP38" s="44">
        <f>'Conversions, Sources &amp; Comments'!$E38*L38/0.467</f>
        <v>2.0280157030692361</v>
      </c>
      <c r="AQ38" s="44">
        <f>'Conversions, Sources &amp; Comments'!$E38*M38/0.467</f>
        <v>3.7180287889602663</v>
      </c>
      <c r="AR38" s="44">
        <f>'Conversions, Sources &amp; Comments'!$E38*N38/60</f>
        <v>9.4708333333333339E-2</v>
      </c>
      <c r="AS38" s="44">
        <f>'Conversions, Sources &amp; Comments'!$E38*O38</f>
        <v>0</v>
      </c>
      <c r="AT38" s="44">
        <f>'Conversions, Sources &amp; Comments'!$E38*P38</f>
        <v>0.23677083333333332</v>
      </c>
      <c r="AU38" s="44">
        <f>'Conversions, Sources &amp; Comments'!$E38*Q38/0.467</f>
        <v>0</v>
      </c>
      <c r="AV38" s="44">
        <f>'Conversions, Sources &amp; Comments'!$E38*R38/1.204</f>
        <v>0.3080905084902178</v>
      </c>
      <c r="AW38" s="44">
        <f>'Conversions, Sources &amp; Comments'!$E38*S38/0.93</f>
        <v>3.2248357228195936</v>
      </c>
      <c r="AX38" s="44">
        <f>'Conversions, Sources &amp; Comments'!$E38*T38/0.93</f>
        <v>0</v>
      </c>
      <c r="AY38" s="44">
        <f>'Conversions, Sources &amp; Comments'!$E38*U38/0.467</f>
        <v>0</v>
      </c>
      <c r="AZ38" s="44">
        <f>'Conversions, Sources &amp; Comments'!$E38*V38/51.4</f>
        <v>0</v>
      </c>
      <c r="BA38" s="44">
        <f>'Conversions, Sources &amp; Comments'!$E38*W38/0.467</f>
        <v>12.168094218415417</v>
      </c>
      <c r="BB38" s="44">
        <f>'Conversions, Sources &amp; Comments'!$E38*X38/0.467</f>
        <v>5.0700392576730904</v>
      </c>
      <c r="BC38" s="44">
        <f>'Conversions, Sources &amp; Comments'!$E38*Y38/0.467</f>
        <v>0</v>
      </c>
      <c r="BD38" s="44">
        <f>'Conversions, Sources &amp; Comments'!$E38*Z38/0.467*0.96</f>
        <v>0</v>
      </c>
      <c r="BE38" s="44">
        <f>'Conversions, Sources &amp; Comments'!$E38*AA38/0.467*0.96</f>
        <v>0</v>
      </c>
      <c r="BF38" s="44">
        <f>'Conversions, Sources &amp; Comments'!$E38*AB38/0.467*0.96</f>
        <v>0</v>
      </c>
      <c r="BG38" s="44">
        <f>'Conversions, Sources &amp; Comments'!$E38*AC38/10.274</f>
        <v>3.2263886185192399</v>
      </c>
      <c r="BH38" s="44">
        <f>'Conversions, Sources &amp; Comments'!$E38*AD38/3073</f>
        <v>0</v>
      </c>
      <c r="BI38" s="44">
        <f>'Conversions, Sources &amp; Comments'!$E38*AE38/0.565</f>
        <v>0</v>
      </c>
      <c r="BJ38" s="44">
        <f>'Conversions, Sources &amp; Comments'!$E38*AF38/0.565</f>
        <v>1.7321288102261556</v>
      </c>
      <c r="BK38" s="44"/>
      <c r="BL38" s="44">
        <v>3.3147916666666668</v>
      </c>
      <c r="BM38" s="44">
        <f>AJ38</f>
        <v>0.28458575789373269</v>
      </c>
      <c r="BN38" s="44">
        <f t="shared" si="14"/>
        <v>0.52420221928855049</v>
      </c>
      <c r="BO38" s="44"/>
      <c r="BP38" s="44">
        <f t="shared" si="15"/>
        <v>0.52420221928855049</v>
      </c>
      <c r="BQ38" s="44">
        <v>0.4</v>
      </c>
      <c r="BR38" s="44">
        <f t="shared" si="18"/>
        <v>1.350320455626933</v>
      </c>
      <c r="BS38" s="44">
        <f t="shared" si="19"/>
        <v>3.7180287889602663</v>
      </c>
      <c r="BT38" s="44">
        <f t="shared" si="16"/>
        <v>3.8619165030930285</v>
      </c>
      <c r="BU38" s="44">
        <f t="shared" si="10"/>
        <v>9.0021363708462199E-2</v>
      </c>
      <c r="BV38" s="44">
        <f t="shared" si="9"/>
        <v>0</v>
      </c>
      <c r="BW38" s="44">
        <f>AV38</f>
        <v>0.3080905084902178</v>
      </c>
      <c r="BX38" s="44">
        <f t="shared" si="20"/>
        <v>3.2263886185192399</v>
      </c>
      <c r="BY38" s="44">
        <f t="shared" si="11"/>
        <v>1.5714285714285712</v>
      </c>
      <c r="BZ38" s="44">
        <v>3.3525073746312688</v>
      </c>
      <c r="CA38" s="44">
        <f>BB38</f>
        <v>5.0700392576730904</v>
      </c>
      <c r="CB38" s="44">
        <f t="shared" si="13"/>
        <v>3.2263886185192399</v>
      </c>
      <c r="CC38" s="44">
        <v>2.1207510803421363</v>
      </c>
      <c r="CD38" s="43"/>
      <c r="CE38" s="44">
        <f t="shared" si="17"/>
        <v>0.74429746319925894</v>
      </c>
      <c r="CG38" s="43">
        <f>CE38/'Conversions, Sources &amp; Comments'!E37</f>
        <v>9.4306057809672925</v>
      </c>
    </row>
    <row r="39" spans="1:85" s="7" customFormat="1" ht="12.75" customHeight="1">
      <c r="A39" s="67">
        <v>1577</v>
      </c>
      <c r="C39" s="16">
        <v>260</v>
      </c>
      <c r="D39" s="16"/>
      <c r="E39" s="16">
        <v>165</v>
      </c>
      <c r="F39" s="16">
        <v>156</v>
      </c>
      <c r="G39" s="16">
        <v>122</v>
      </c>
      <c r="I39" s="16">
        <v>7.94</v>
      </c>
      <c r="J39" s="16">
        <v>6</v>
      </c>
      <c r="K39" s="16">
        <v>7.98</v>
      </c>
      <c r="L39" s="16">
        <v>11.7</v>
      </c>
      <c r="M39" s="16">
        <v>22</v>
      </c>
      <c r="P39" s="16">
        <v>2.48</v>
      </c>
      <c r="R39" s="16">
        <v>5</v>
      </c>
      <c r="S39" s="16">
        <v>41</v>
      </c>
      <c r="W39" s="16">
        <v>66</v>
      </c>
      <c r="AC39" s="16">
        <v>408</v>
      </c>
      <c r="AH39" s="44">
        <f>F39*'Conversions, Sources &amp; Comments'!$E39/104.83</f>
        <v>0.11744809055931826</v>
      </c>
      <c r="AI39" s="44">
        <f>C39*'Conversions, Sources &amp; Comments'!E39/104.83</f>
        <v>0.19574681759886375</v>
      </c>
      <c r="AJ39" s="44">
        <f>E39*'Conversions, Sources &amp; Comments'!E39/104.83</f>
        <v>0.12422394193774046</v>
      </c>
      <c r="AK39" s="43"/>
      <c r="AL39" s="44">
        <f>'Conversions, Sources &amp; Comments'!$E39*H39/104.83</f>
        <v>0</v>
      </c>
      <c r="AM39" s="44">
        <f>'Conversions, Sources &amp; Comments'!$E39*I39/0.467</f>
        <v>1.341870390197478</v>
      </c>
      <c r="AN39" s="44">
        <f>'Conversions, Sources &amp; Comments'!$E39*J39/0.467</f>
        <v>1.014007851534618</v>
      </c>
      <c r="AO39" s="44">
        <f>'Conversions, Sources &amp; Comments'!$E39*K39/0.467</f>
        <v>1.348630442541042</v>
      </c>
      <c r="AP39" s="44">
        <f>'Conversions, Sources &amp; Comments'!$E39*L39/0.467</f>
        <v>1.9773153104925052</v>
      </c>
      <c r="AQ39" s="44">
        <f>'Conversions, Sources &amp; Comments'!$E39*M39/0.467</f>
        <v>3.7180287889602663</v>
      </c>
      <c r="AR39" s="44">
        <f>'Conversions, Sources &amp; Comments'!$E39*N39/60</f>
        <v>0</v>
      </c>
      <c r="AS39" s="44">
        <f>'Conversions, Sources &amp; Comments'!$E39*O39</f>
        <v>0</v>
      </c>
      <c r="AT39" s="44">
        <f>'Conversions, Sources &amp; Comments'!$E39*P39</f>
        <v>0.19573055555555555</v>
      </c>
      <c r="AU39" s="44">
        <f>'Conversions, Sources &amp; Comments'!$E39*Q39/0.467</f>
        <v>0</v>
      </c>
      <c r="AV39" s="44">
        <f>'Conversions, Sources &amp; Comments'!$E39*R39/1.204</f>
        <v>0.3277558600959764</v>
      </c>
      <c r="AW39" s="44">
        <f>'Conversions, Sources &amp; Comments'!$E39*S39/0.93</f>
        <v>3.4794280167264038</v>
      </c>
      <c r="AX39" s="44">
        <f>'Conversions, Sources &amp; Comments'!$E39*T39/0.93</f>
        <v>0</v>
      </c>
      <c r="AY39" s="44">
        <f>'Conversions, Sources &amp; Comments'!$E39*U39/0.467</f>
        <v>0</v>
      </c>
      <c r="AZ39" s="44">
        <f>'Conversions, Sources &amp; Comments'!$E39*V39/51.4</f>
        <v>0</v>
      </c>
      <c r="BA39" s="44">
        <f>'Conversions, Sources &amp; Comments'!$E39*W39/0.467</f>
        <v>11.154086366880799</v>
      </c>
      <c r="BB39" s="44">
        <f>'Conversions, Sources &amp; Comments'!$E39*X39/0.467</f>
        <v>0</v>
      </c>
      <c r="BC39" s="44">
        <f>'Conversions, Sources &amp; Comments'!$E39*Y39/0.467</f>
        <v>0</v>
      </c>
      <c r="BD39" s="44">
        <f>'Conversions, Sources &amp; Comments'!$E39*Z39/0.467*0.96</f>
        <v>0</v>
      </c>
      <c r="BE39" s="44">
        <f>'Conversions, Sources &amp; Comments'!$E39*AA39/0.467*0.96</f>
        <v>0</v>
      </c>
      <c r="BF39" s="44">
        <f>'Conversions, Sources &amp; Comments'!$E39*AB39/0.467*0.96</f>
        <v>0</v>
      </c>
      <c r="BG39" s="44">
        <f>'Conversions, Sources &amp; Comments'!$E39*AC39/10.274</f>
        <v>3.1342060865615475</v>
      </c>
      <c r="BH39" s="44">
        <f>'Conversions, Sources &amp; Comments'!$E39*AD39/3073</f>
        <v>0</v>
      </c>
      <c r="BI39" s="44">
        <f>'Conversions, Sources &amp; Comments'!$E39*AE39/0.565</f>
        <v>0</v>
      </c>
      <c r="BJ39" s="44">
        <f>'Conversions, Sources &amp; Comments'!$E39*AF39/0.565</f>
        <v>0</v>
      </c>
      <c r="BK39" s="44"/>
      <c r="BL39" s="44">
        <v>3.3147916666666668</v>
      </c>
      <c r="BM39" s="44">
        <f>AJ39</f>
        <v>0.12422394193774046</v>
      </c>
      <c r="BN39" s="44">
        <f t="shared" si="14"/>
        <v>0.32465631432734349</v>
      </c>
      <c r="BO39" s="44"/>
      <c r="BP39" s="44">
        <f t="shared" si="15"/>
        <v>0.32465631432734349</v>
      </c>
      <c r="BQ39" s="44">
        <v>0.4</v>
      </c>
      <c r="BR39" s="44">
        <f t="shared" si="18"/>
        <v>1.341870390197478</v>
      </c>
      <c r="BS39" s="44">
        <f t="shared" si="19"/>
        <v>3.7180287889602663</v>
      </c>
      <c r="BT39" s="44">
        <f t="shared" si="16"/>
        <v>3.8377493159647869</v>
      </c>
      <c r="BU39" s="44">
        <f t="shared" si="10"/>
        <v>8.9458026013165201E-2</v>
      </c>
      <c r="BV39" s="44">
        <f t="shared" si="9"/>
        <v>0</v>
      </c>
      <c r="BW39" s="44">
        <f>AV39</f>
        <v>0.3277558600959764</v>
      </c>
      <c r="BX39" s="44">
        <f t="shared" si="20"/>
        <v>3.1342060865615475</v>
      </c>
      <c r="BY39" s="44">
        <f t="shared" si="11"/>
        <v>1.3</v>
      </c>
      <c r="BZ39" s="44">
        <v>3.3525073746312688</v>
      </c>
      <c r="CA39" s="44">
        <f>1.3*BX39</f>
        <v>4.0744679125300118</v>
      </c>
      <c r="CB39" s="44">
        <f t="shared" si="13"/>
        <v>3.1342060865615475</v>
      </c>
      <c r="CC39" s="44">
        <v>2.1207510803421363</v>
      </c>
      <c r="CD39" s="43"/>
      <c r="CE39" s="44">
        <f t="shared" si="17"/>
        <v>0.65709362281934991</v>
      </c>
      <c r="CG39" s="43">
        <f>CE39/'Conversions, Sources &amp; Comments'!E38</f>
        <v>8.3256913054101531</v>
      </c>
    </row>
    <row r="40" spans="1:85" s="7" customFormat="1" ht="12.75" customHeight="1">
      <c r="A40" s="67">
        <v>1578</v>
      </c>
      <c r="C40" s="16">
        <v>315</v>
      </c>
      <c r="D40" s="16"/>
      <c r="E40" s="16">
        <v>233</v>
      </c>
      <c r="F40" s="16">
        <v>181</v>
      </c>
      <c r="G40" s="16"/>
      <c r="I40" s="16">
        <v>7.79</v>
      </c>
      <c r="J40" s="16">
        <v>6.44</v>
      </c>
      <c r="K40" s="16">
        <v>7.98</v>
      </c>
      <c r="L40" s="16">
        <v>11.8</v>
      </c>
      <c r="M40" s="16">
        <v>22</v>
      </c>
      <c r="O40" s="16">
        <v>15</v>
      </c>
      <c r="P40" s="16">
        <v>3.25</v>
      </c>
      <c r="S40" s="16">
        <v>33.700000000000003</v>
      </c>
      <c r="W40" s="16">
        <v>72</v>
      </c>
      <c r="AC40" s="16">
        <v>360</v>
      </c>
      <c r="AD40" s="16">
        <v>408</v>
      </c>
      <c r="AE40" s="16">
        <v>24</v>
      </c>
      <c r="AF40" s="16">
        <v>10</v>
      </c>
      <c r="AH40" s="44">
        <f>F40*'Conversions, Sources &amp; Comments'!$E40/104.83</f>
        <v>0.13626989994382438</v>
      </c>
      <c r="AI40" s="44">
        <f>C40*'Conversions, Sources &amp; Comments'!E40/104.83</f>
        <v>0.23715479824477725</v>
      </c>
      <c r="AJ40" s="44">
        <f>E40*'Conversions, Sources &amp; Comments'!E40/104.83</f>
        <v>0.17541926346359715</v>
      </c>
      <c r="AK40" s="43"/>
      <c r="AL40" s="44">
        <f>'Conversions, Sources &amp; Comments'!$E40*H40/104.83</f>
        <v>0</v>
      </c>
      <c r="AM40" s="44">
        <f>'Conversions, Sources &amp; Comments'!$E40*I40/0.467</f>
        <v>1.3165201939091125</v>
      </c>
      <c r="AN40" s="44">
        <f>'Conversions, Sources &amp; Comments'!$E40*J40/0.467</f>
        <v>1.0883684273138234</v>
      </c>
      <c r="AO40" s="44">
        <f>'Conversions, Sources &amp; Comments'!$E40*K40/0.467</f>
        <v>1.348630442541042</v>
      </c>
      <c r="AP40" s="44">
        <f>'Conversions, Sources &amp; Comments'!$E40*L40/0.467</f>
        <v>1.9942154413514155</v>
      </c>
      <c r="AQ40" s="44">
        <f>'Conversions, Sources &amp; Comments'!$E40*M40/0.467</f>
        <v>3.7180287889602663</v>
      </c>
      <c r="AR40" s="44">
        <f>'Conversions, Sources &amp; Comments'!$E40*N40/60</f>
        <v>0</v>
      </c>
      <c r="AS40" s="44">
        <f>'Conversions, Sources &amp; Comments'!$E40*O40</f>
        <v>1.1838541666666667</v>
      </c>
      <c r="AT40" s="44">
        <f>'Conversions, Sources &amp; Comments'!$E40*P40</f>
        <v>0.2565017361111111</v>
      </c>
      <c r="AU40" s="44">
        <f>'Conversions, Sources &amp; Comments'!$E40*Q40/0.467</f>
        <v>0</v>
      </c>
      <c r="AV40" s="44">
        <f>'Conversions, Sources &amp; Comments'!$E40*R40/1.204</f>
        <v>0</v>
      </c>
      <c r="AW40" s="44">
        <f>'Conversions, Sources &amp; Comments'!$E40*S40/0.93</f>
        <v>2.8599201015531661</v>
      </c>
      <c r="AX40" s="44">
        <f>'Conversions, Sources &amp; Comments'!$E40*T40/0.93</f>
        <v>0</v>
      </c>
      <c r="AY40" s="44">
        <f>'Conversions, Sources &amp; Comments'!$E40*U40/0.467</f>
        <v>0</v>
      </c>
      <c r="AZ40" s="44">
        <f>'Conversions, Sources &amp; Comments'!$E40*V40/51.4</f>
        <v>0</v>
      </c>
      <c r="BA40" s="44">
        <f>'Conversions, Sources &amp; Comments'!$E40*W40/0.467</f>
        <v>12.168094218415417</v>
      </c>
      <c r="BB40" s="44">
        <f>'Conversions, Sources &amp; Comments'!$E40*X40/0.467</f>
        <v>0</v>
      </c>
      <c r="BC40" s="44">
        <f>'Conversions, Sources &amp; Comments'!$E40*Y40/0.467</f>
        <v>0</v>
      </c>
      <c r="BD40" s="44">
        <f>'Conversions, Sources &amp; Comments'!$E40*Z40/0.467*0.96</f>
        <v>0</v>
      </c>
      <c r="BE40" s="44">
        <f>'Conversions, Sources &amp; Comments'!$E40*AA40/0.467*0.96</f>
        <v>0</v>
      </c>
      <c r="BF40" s="44">
        <f>'Conversions, Sources &amp; Comments'!$E40*AB40/0.467*0.96</f>
        <v>0</v>
      </c>
      <c r="BG40" s="44">
        <f>'Conversions, Sources &amp; Comments'!$E40*AC40/10.274</f>
        <v>2.7654759587307769</v>
      </c>
      <c r="BH40" s="44">
        <f>'Conversions, Sources &amp; Comments'!$E40*AD40/3073</f>
        <v>1.0478631087970496E-2</v>
      </c>
      <c r="BI40" s="44">
        <f>'Conversions, Sources &amp; Comments'!$E40*AE40/0.565</f>
        <v>3.3525073746312684</v>
      </c>
      <c r="BJ40" s="44">
        <f>'Conversions, Sources &amp; Comments'!$E40*AF40/0.565</f>
        <v>1.3968780727630288</v>
      </c>
      <c r="BK40" s="44"/>
      <c r="BL40" s="44">
        <v>3.3147916666666668</v>
      </c>
      <c r="BM40" s="44">
        <f>AJ40</f>
        <v>0.17541926346359715</v>
      </c>
      <c r="BN40" s="44">
        <f t="shared" si="14"/>
        <v>0.38836111027740017</v>
      </c>
      <c r="BO40" s="44"/>
      <c r="BP40" s="44">
        <f t="shared" si="15"/>
        <v>0.38836111027740017</v>
      </c>
      <c r="BQ40" s="44">
        <v>0.4</v>
      </c>
      <c r="BR40" s="44">
        <f t="shared" si="18"/>
        <v>1.3165201939091125</v>
      </c>
      <c r="BS40" s="44">
        <f t="shared" si="19"/>
        <v>3.7180287889602663</v>
      </c>
      <c r="BT40" s="44">
        <f t="shared" si="16"/>
        <v>3.7652477545800616</v>
      </c>
      <c r="BU40" s="44">
        <f t="shared" si="10"/>
        <v>8.7768012927274167E-2</v>
      </c>
      <c r="BV40" s="44">
        <f t="shared" si="9"/>
        <v>0</v>
      </c>
      <c r="BW40" s="44">
        <v>0.42</v>
      </c>
      <c r="BX40" s="44">
        <f t="shared" si="20"/>
        <v>2.7654759587307769</v>
      </c>
      <c r="BY40" s="44">
        <f t="shared" si="11"/>
        <v>1.3</v>
      </c>
      <c r="BZ40" s="44">
        <f>BI40</f>
        <v>3.3525073746312684</v>
      </c>
      <c r="CA40" s="44">
        <f>1.3*BX40</f>
        <v>3.5951187463500101</v>
      </c>
      <c r="CB40" s="44">
        <f t="shared" si="13"/>
        <v>2.7654759587307769</v>
      </c>
      <c r="CC40" s="44">
        <f>1000*BH40/4.941</f>
        <v>2.1207510803421368</v>
      </c>
      <c r="CD40" s="43"/>
      <c r="CE40" s="44">
        <f t="shared" si="17"/>
        <v>0.71516805864064836</v>
      </c>
      <c r="CG40" s="43">
        <f>CE40/'Conversions, Sources &amp; Comments'!E39</f>
        <v>9.061522256423526</v>
      </c>
    </row>
    <row r="41" spans="1:85" s="7" customFormat="1" ht="12.75" customHeight="1">
      <c r="A41" s="67">
        <v>1579</v>
      </c>
      <c r="C41" s="16">
        <v>549</v>
      </c>
      <c r="D41" s="16"/>
      <c r="E41" s="16">
        <v>549</v>
      </c>
      <c r="F41" s="16">
        <v>323</v>
      </c>
      <c r="G41" s="16"/>
      <c r="H41" s="16">
        <v>549</v>
      </c>
      <c r="I41" s="16">
        <v>7.97</v>
      </c>
      <c r="J41" s="16">
        <v>6</v>
      </c>
      <c r="K41" s="16">
        <v>7.92</v>
      </c>
      <c r="L41" s="16">
        <v>12</v>
      </c>
      <c r="M41" s="16">
        <v>24</v>
      </c>
      <c r="O41" s="16">
        <v>14</v>
      </c>
      <c r="S41" s="16">
        <v>41</v>
      </c>
      <c r="AC41" s="16">
        <v>384</v>
      </c>
      <c r="AH41" s="44">
        <f>F41*'Conversions, Sources &amp; Comments'!$E41/104.83</f>
        <v>0.24317777724781922</v>
      </c>
      <c r="AI41" s="44">
        <f>C41*'Conversions, Sources &amp; Comments'!E41/104.83</f>
        <v>0.41332693408375465</v>
      </c>
      <c r="AJ41" s="44">
        <f>E41*'Conversions, Sources &amp; Comments'!E41/104.83</f>
        <v>0.41332693408375465</v>
      </c>
      <c r="AK41" s="43"/>
      <c r="AL41" s="44">
        <f>'Conversions, Sources &amp; Comments'!$E41*H41/104.83</f>
        <v>0.41332693408375465</v>
      </c>
      <c r="AM41" s="44">
        <f>'Conversions, Sources &amp; Comments'!$E41*I41/0.467</f>
        <v>1.346940429455151</v>
      </c>
      <c r="AN41" s="44">
        <f>'Conversions, Sources &amp; Comments'!$E41*J41/0.467</f>
        <v>1.014007851534618</v>
      </c>
      <c r="AO41" s="44">
        <f>'Conversions, Sources &amp; Comments'!$E41*K41/0.467</f>
        <v>1.338490364025696</v>
      </c>
      <c r="AP41" s="44">
        <f>'Conversions, Sources &amp; Comments'!$E41*L41/0.467</f>
        <v>2.0280157030692361</v>
      </c>
      <c r="AQ41" s="44">
        <f>'Conversions, Sources &amp; Comments'!$E41*M41/0.467</f>
        <v>4.0560314061384721</v>
      </c>
      <c r="AR41" s="44">
        <f>'Conversions, Sources &amp; Comments'!$E41*N41/60</f>
        <v>0</v>
      </c>
      <c r="AS41" s="44">
        <f>'Conversions, Sources &amp; Comments'!$E41*O41</f>
        <v>1.1049305555555555</v>
      </c>
      <c r="AT41" s="44">
        <f>'Conversions, Sources &amp; Comments'!$E41*P41</f>
        <v>0</v>
      </c>
      <c r="AU41" s="44">
        <f>'Conversions, Sources &amp; Comments'!$E41*Q41/0.467</f>
        <v>0</v>
      </c>
      <c r="AV41" s="44">
        <f>'Conversions, Sources &amp; Comments'!$E41*R41/1.204</f>
        <v>0</v>
      </c>
      <c r="AW41" s="44">
        <f>'Conversions, Sources &amp; Comments'!$E41*S41/0.93</f>
        <v>3.4794280167264038</v>
      </c>
      <c r="AX41" s="44">
        <f>'Conversions, Sources &amp; Comments'!$E41*T41/0.93</f>
        <v>0</v>
      </c>
      <c r="AY41" s="44">
        <f>'Conversions, Sources &amp; Comments'!$E41*U41/0.467</f>
        <v>0</v>
      </c>
      <c r="AZ41" s="44">
        <f>'Conversions, Sources &amp; Comments'!$E41*V41/51.4</f>
        <v>0</v>
      </c>
      <c r="BA41" s="44">
        <f>'Conversions, Sources &amp; Comments'!$E41*W41/0.467</f>
        <v>0</v>
      </c>
      <c r="BB41" s="44">
        <f>'Conversions, Sources &amp; Comments'!$E41*X41/0.467</f>
        <v>0</v>
      </c>
      <c r="BC41" s="44">
        <f>'Conversions, Sources &amp; Comments'!$E41*Y41/0.467</f>
        <v>0</v>
      </c>
      <c r="BD41" s="44">
        <f>'Conversions, Sources &amp; Comments'!$E41*Z41/0.467*0.96</f>
        <v>0</v>
      </c>
      <c r="BE41" s="44">
        <f>'Conversions, Sources &amp; Comments'!$E41*AA41/0.467*0.96</f>
        <v>0</v>
      </c>
      <c r="BF41" s="44">
        <f>'Conversions, Sources &amp; Comments'!$E41*AB41/0.467*0.96</f>
        <v>0</v>
      </c>
      <c r="BG41" s="44">
        <f>'Conversions, Sources &amp; Comments'!$E41*AC41/10.274</f>
        <v>2.949841022646162</v>
      </c>
      <c r="BH41" s="44">
        <f>'Conversions, Sources &amp; Comments'!$E41*AD41/3073</f>
        <v>0</v>
      </c>
      <c r="BI41" s="44">
        <f>'Conversions, Sources &amp; Comments'!$E41*AE41/0.565</f>
        <v>0</v>
      </c>
      <c r="BJ41" s="44">
        <f>'Conversions, Sources &amp; Comments'!$E41*AF41/0.565</f>
        <v>0</v>
      </c>
      <c r="BK41" s="44"/>
      <c r="BL41" s="44">
        <v>3.3147916666666668</v>
      </c>
      <c r="BM41" s="44">
        <f>AJ41</f>
        <v>0.41332693408375465</v>
      </c>
      <c r="BN41" s="44">
        <f t="shared" si="14"/>
        <v>0.684401044398252</v>
      </c>
      <c r="BO41" s="44"/>
      <c r="BP41" s="44">
        <f t="shared" si="15"/>
        <v>0.684401044398252</v>
      </c>
      <c r="BQ41" s="44">
        <f>AL41</f>
        <v>0.41332693408375465</v>
      </c>
      <c r="BR41" s="44">
        <f t="shared" si="18"/>
        <v>1.346940429455151</v>
      </c>
      <c r="BS41" s="44">
        <f t="shared" si="19"/>
        <v>4.0560314061384721</v>
      </c>
      <c r="BT41" s="44">
        <f t="shared" si="16"/>
        <v>3.8522496282417316</v>
      </c>
      <c r="BU41" s="44">
        <f t="shared" si="10"/>
        <v>8.9796028630343402E-2</v>
      </c>
      <c r="BV41" s="44">
        <f t="shared" si="9"/>
        <v>0</v>
      </c>
      <c r="BW41" s="44">
        <v>0.42</v>
      </c>
      <c r="BX41" s="44">
        <f t="shared" si="20"/>
        <v>2.949841022646162</v>
      </c>
      <c r="BY41" s="44">
        <f t="shared" si="11"/>
        <v>1.3</v>
      </c>
      <c r="BZ41" s="44">
        <v>3.5</v>
      </c>
      <c r="CA41" s="44">
        <f>1.3*BX41</f>
        <v>3.8347933294400107</v>
      </c>
      <c r="CB41" s="44">
        <f t="shared" si="13"/>
        <v>2.949841022646162</v>
      </c>
      <c r="CC41" s="44">
        <v>2.8</v>
      </c>
      <c r="CD41" s="43"/>
      <c r="CE41" s="44">
        <f t="shared" si="17"/>
        <v>0.86796254763037339</v>
      </c>
      <c r="CG41" s="43">
        <f>CE41/'Conversions, Sources &amp; Comments'!E40</f>
        <v>10.997501703367687</v>
      </c>
    </row>
    <row r="42" spans="1:85" s="7" customFormat="1" ht="12.75" customHeight="1">
      <c r="A42" s="67">
        <v>1580</v>
      </c>
      <c r="C42" s="16">
        <v>501</v>
      </c>
      <c r="D42" s="16"/>
      <c r="E42" s="16"/>
      <c r="F42" s="16"/>
      <c r="G42" s="16"/>
      <c r="H42" s="16">
        <v>576</v>
      </c>
      <c r="I42" s="16">
        <v>7.93</v>
      </c>
      <c r="J42" s="16">
        <v>6.33</v>
      </c>
      <c r="K42" s="16">
        <v>8</v>
      </c>
      <c r="L42" s="16">
        <v>12</v>
      </c>
      <c r="M42" s="16">
        <v>20</v>
      </c>
      <c r="N42" s="16">
        <v>48</v>
      </c>
      <c r="O42" s="16">
        <v>28.5</v>
      </c>
      <c r="P42" s="16">
        <v>3.05</v>
      </c>
      <c r="S42" s="16">
        <v>42</v>
      </c>
      <c r="W42" s="16">
        <v>72</v>
      </c>
      <c r="AC42" s="16">
        <v>432</v>
      </c>
      <c r="AF42" s="16">
        <v>11.5</v>
      </c>
      <c r="AH42" s="44">
        <f>F42*'Conversions, Sources &amp; Comments'!$E42/104.83</f>
        <v>0</v>
      </c>
      <c r="AI42" s="44">
        <f>C42*'Conversions, Sources &amp; Comments'!E42/104.83</f>
        <v>0.37718906006550285</v>
      </c>
      <c r="AJ42" s="43"/>
      <c r="AK42" s="43"/>
      <c r="AL42" s="44">
        <f>'Conversions, Sources &amp; Comments'!$E42*H42/104.83</f>
        <v>0.43365448821902131</v>
      </c>
      <c r="AM42" s="44">
        <f>'Conversions, Sources &amp; Comments'!$E42*I42/0.467</f>
        <v>1.3401803771115868</v>
      </c>
      <c r="AN42" s="44">
        <f>'Conversions, Sources &amp; Comments'!$E42*J42/0.467</f>
        <v>1.0697782833690219</v>
      </c>
      <c r="AO42" s="44">
        <f>'Conversions, Sources &amp; Comments'!$E42*K42/0.467</f>
        <v>1.352010468712824</v>
      </c>
      <c r="AP42" s="44">
        <f>'Conversions, Sources &amp; Comments'!$E42*L42/0.467</f>
        <v>2.0280157030692361</v>
      </c>
      <c r="AQ42" s="44">
        <f>'Conversions, Sources &amp; Comments'!$E42*M42/0.467</f>
        <v>3.3800261717820606</v>
      </c>
      <c r="AR42" s="44">
        <f>'Conversions, Sources &amp; Comments'!$E42*N42/60</f>
        <v>6.3138888888888883E-2</v>
      </c>
      <c r="AS42" s="44">
        <f>'Conversions, Sources &amp; Comments'!$E42*O42</f>
        <v>2.2493229166666668</v>
      </c>
      <c r="AT42" s="44">
        <f>'Conversions, Sources &amp; Comments'!$E42*P42</f>
        <v>0.24071701388888889</v>
      </c>
      <c r="AU42" s="44">
        <f>'Conversions, Sources &amp; Comments'!$E42*Q42/0.467</f>
        <v>0</v>
      </c>
      <c r="AV42" s="44">
        <f>'Conversions, Sources &amp; Comments'!$E42*R42/1.204</f>
        <v>0</v>
      </c>
      <c r="AW42" s="44">
        <f>'Conversions, Sources &amp; Comments'!$E42*S42/0.93</f>
        <v>3.5642921146953404</v>
      </c>
      <c r="AX42" s="44">
        <f>'Conversions, Sources &amp; Comments'!$E42*T42/0.93</f>
        <v>0</v>
      </c>
      <c r="AY42" s="44">
        <f>'Conversions, Sources &amp; Comments'!$E42*U42/0.467</f>
        <v>0</v>
      </c>
      <c r="AZ42" s="44">
        <f>'Conversions, Sources &amp; Comments'!$E42*V42/51.4</f>
        <v>0</v>
      </c>
      <c r="BA42" s="44">
        <f>'Conversions, Sources &amp; Comments'!$E42*W42/0.467</f>
        <v>12.168094218415417</v>
      </c>
      <c r="BB42" s="44">
        <f>'Conversions, Sources &amp; Comments'!$E42*X42/0.467</f>
        <v>0</v>
      </c>
      <c r="BC42" s="44">
        <f>'Conversions, Sources &amp; Comments'!$E42*Y42/0.467</f>
        <v>0</v>
      </c>
      <c r="BD42" s="44">
        <f>'Conversions, Sources &amp; Comments'!$E42*Z42/0.467*0.96</f>
        <v>0</v>
      </c>
      <c r="BE42" s="44">
        <f>'Conversions, Sources &amp; Comments'!$E42*AA42/0.467*0.96</f>
        <v>0</v>
      </c>
      <c r="BF42" s="44">
        <f>'Conversions, Sources &amp; Comments'!$E42*AB42/0.467*0.96</f>
        <v>0</v>
      </c>
      <c r="BG42" s="44">
        <f>'Conversions, Sources &amp; Comments'!$E42*AC42/10.274</f>
        <v>3.3185711504769322</v>
      </c>
      <c r="BH42" s="44">
        <f>'Conversions, Sources &amp; Comments'!$E42*AD42/3073</f>
        <v>0</v>
      </c>
      <c r="BI42" s="44">
        <f>'Conversions, Sources &amp; Comments'!$E42*AE42/0.565</f>
        <v>0</v>
      </c>
      <c r="BJ42" s="44">
        <f>'Conversions, Sources &amp; Comments'!$E42*AF42/0.565</f>
        <v>1.6064097836774831</v>
      </c>
      <c r="BK42" s="44"/>
      <c r="BL42" s="44">
        <v>3.3147916666666668</v>
      </c>
      <c r="BM42" s="44">
        <v>0.35</v>
      </c>
      <c r="BN42" s="44">
        <f t="shared" si="14"/>
        <v>0.60560030062500003</v>
      </c>
      <c r="BO42" s="44"/>
      <c r="BP42" s="44">
        <f t="shared" si="15"/>
        <v>0.60560030062500003</v>
      </c>
      <c r="BQ42" s="44">
        <f>AL42</f>
        <v>0.43365448821902131</v>
      </c>
      <c r="BR42" s="44">
        <f t="shared" si="18"/>
        <v>1.3401803771115868</v>
      </c>
      <c r="BS42" s="44">
        <f t="shared" si="19"/>
        <v>3.3800261717820606</v>
      </c>
      <c r="BT42" s="44">
        <f t="shared" si="16"/>
        <v>3.8329158785391382</v>
      </c>
      <c r="BU42" s="44">
        <f t="shared" si="10"/>
        <v>8.9345358474105782E-2</v>
      </c>
      <c r="BV42" s="44">
        <f t="shared" si="9"/>
        <v>0</v>
      </c>
      <c r="BW42" s="44">
        <v>0.42</v>
      </c>
      <c r="BX42" s="44">
        <f t="shared" si="20"/>
        <v>3.3185711504769322</v>
      </c>
      <c r="BY42" s="44">
        <f t="shared" si="11"/>
        <v>1.3</v>
      </c>
      <c r="BZ42" s="44">
        <v>3.5</v>
      </c>
      <c r="CA42" s="44">
        <f>1.3*BX42</f>
        <v>4.3141424956200121</v>
      </c>
      <c r="CB42" s="44">
        <f t="shared" si="13"/>
        <v>3.3185711504769322</v>
      </c>
      <c r="CC42" s="44">
        <v>2.8</v>
      </c>
      <c r="CD42" s="43"/>
      <c r="CE42" s="44">
        <f t="shared" si="17"/>
        <v>0.83437372948976751</v>
      </c>
      <c r="CG42" s="43">
        <f>CE42/'Conversions, Sources &amp; Comments'!E41</f>
        <v>10.571915270261902</v>
      </c>
    </row>
    <row r="43" spans="1:85" s="7" customFormat="1" ht="12.75" customHeight="1">
      <c r="A43" s="67">
        <v>1581</v>
      </c>
      <c r="C43" s="16">
        <v>521</v>
      </c>
      <c r="D43" s="16"/>
      <c r="E43" s="16"/>
      <c r="F43" s="16">
        <v>323</v>
      </c>
      <c r="G43" s="16"/>
      <c r="I43" s="16">
        <v>7.98</v>
      </c>
      <c r="J43" s="16">
        <v>5.92</v>
      </c>
      <c r="K43" s="16">
        <v>8</v>
      </c>
      <c r="L43" s="16">
        <v>12</v>
      </c>
      <c r="M43" s="16">
        <v>18.8</v>
      </c>
      <c r="P43" s="16">
        <v>3.4</v>
      </c>
      <c r="W43" s="16">
        <v>72</v>
      </c>
      <c r="AC43" s="16">
        <v>396</v>
      </c>
      <c r="AD43" s="16">
        <v>624</v>
      </c>
      <c r="AF43" s="16">
        <v>8</v>
      </c>
      <c r="AH43" s="44">
        <f>F43*'Conversions, Sources &amp; Comments'!$E43/104.83</f>
        <v>0.24317777724781922</v>
      </c>
      <c r="AI43" s="44">
        <f>C43*'Conversions, Sources &amp; Comments'!E43/104.83</f>
        <v>0.39224650757310781</v>
      </c>
      <c r="AJ43" s="43"/>
      <c r="AK43" s="43"/>
      <c r="AL43" s="44">
        <f>'Conversions, Sources &amp; Comments'!$E43*H43/104.83</f>
        <v>0</v>
      </c>
      <c r="AM43" s="44">
        <f>'Conversions, Sources &amp; Comments'!$E43*I43/0.467</f>
        <v>1.348630442541042</v>
      </c>
      <c r="AN43" s="44">
        <f>'Conversions, Sources &amp; Comments'!$E43*J43/0.467</f>
        <v>1.00048774684749</v>
      </c>
      <c r="AO43" s="44">
        <f>'Conversions, Sources &amp; Comments'!$E43*K43/0.467</f>
        <v>1.352010468712824</v>
      </c>
      <c r="AP43" s="44">
        <f>'Conversions, Sources &amp; Comments'!$E43*L43/0.467</f>
        <v>2.0280157030692361</v>
      </c>
      <c r="AQ43" s="44">
        <f>'Conversions, Sources &amp; Comments'!$E43*M43/0.467</f>
        <v>3.1772246014751366</v>
      </c>
      <c r="AR43" s="44">
        <f>'Conversions, Sources &amp; Comments'!$E43*N43/60</f>
        <v>0</v>
      </c>
      <c r="AS43" s="44">
        <f>'Conversions, Sources &amp; Comments'!$E43*O43</f>
        <v>0</v>
      </c>
      <c r="AT43" s="44">
        <f>'Conversions, Sources &amp; Comments'!$E43*P43</f>
        <v>0.26834027777777775</v>
      </c>
      <c r="AU43" s="44">
        <f>'Conversions, Sources &amp; Comments'!$E43*Q43/0.467</f>
        <v>0</v>
      </c>
      <c r="AV43" s="44">
        <f>'Conversions, Sources &amp; Comments'!$E43*R43/1.204</f>
        <v>0</v>
      </c>
      <c r="AW43" s="44">
        <f>'Conversions, Sources &amp; Comments'!$E43*S43/0.93</f>
        <v>0</v>
      </c>
      <c r="AX43" s="44">
        <f>'Conversions, Sources &amp; Comments'!$E43*T43/0.93</f>
        <v>0</v>
      </c>
      <c r="AY43" s="44">
        <f>'Conversions, Sources &amp; Comments'!$E43*U43/0.467</f>
        <v>0</v>
      </c>
      <c r="AZ43" s="44">
        <f>'Conversions, Sources &amp; Comments'!$E43*V43/51.4</f>
        <v>0</v>
      </c>
      <c r="BA43" s="44">
        <f>'Conversions, Sources &amp; Comments'!$E43*W43/0.467</f>
        <v>12.168094218415417</v>
      </c>
      <c r="BB43" s="44">
        <f>'Conversions, Sources &amp; Comments'!$E43*X43/0.467</f>
        <v>0</v>
      </c>
      <c r="BC43" s="44">
        <f>'Conversions, Sources &amp; Comments'!$E43*Y43/0.467</f>
        <v>0</v>
      </c>
      <c r="BD43" s="44">
        <f>'Conversions, Sources &amp; Comments'!$E43*Z43/0.467*0.96</f>
        <v>0</v>
      </c>
      <c r="BE43" s="44">
        <f>'Conversions, Sources &amp; Comments'!$E43*AA43/0.467*0.96</f>
        <v>0</v>
      </c>
      <c r="BF43" s="44">
        <f>'Conversions, Sources &amp; Comments'!$E43*AB43/0.467*0.96</f>
        <v>0</v>
      </c>
      <c r="BG43" s="44">
        <f>'Conversions, Sources &amp; Comments'!$E43*AC43/10.274</f>
        <v>3.0420235546038548</v>
      </c>
      <c r="BH43" s="44">
        <f>'Conversions, Sources &amp; Comments'!$E43*AD43/3073</f>
        <v>1.6026141663954878E-2</v>
      </c>
      <c r="BI43" s="44">
        <f>'Conversions, Sources &amp; Comments'!$E43*AE43/0.565</f>
        <v>0</v>
      </c>
      <c r="BJ43" s="44">
        <f>'Conversions, Sources &amp; Comments'!$E43*AF43/0.565</f>
        <v>1.1175024582104229</v>
      </c>
      <c r="BK43" s="44"/>
      <c r="BL43" s="44">
        <v>3.3147916666666668</v>
      </c>
      <c r="BM43" s="44">
        <v>0.35</v>
      </c>
      <c r="BN43" s="44">
        <f t="shared" si="14"/>
        <v>0.60560030062500003</v>
      </c>
      <c r="BO43" s="44"/>
      <c r="BP43" s="44">
        <f t="shared" si="15"/>
        <v>0.60560030062500003</v>
      </c>
      <c r="BQ43" s="44">
        <v>0.38</v>
      </c>
      <c r="BR43" s="44">
        <f t="shared" si="18"/>
        <v>1.348630442541042</v>
      </c>
      <c r="BS43" s="44">
        <f t="shared" si="19"/>
        <v>3.1772246014751366</v>
      </c>
      <c r="BT43" s="44">
        <f t="shared" si="16"/>
        <v>3.8570830656673802</v>
      </c>
      <c r="BU43" s="44">
        <f t="shared" si="10"/>
        <v>8.9908696169402808E-2</v>
      </c>
      <c r="BV43" s="44">
        <f t="shared" ref="BV43:BV74" si="21">AY43</f>
        <v>0</v>
      </c>
      <c r="BW43" s="44">
        <v>0.42</v>
      </c>
      <c r="BX43" s="44">
        <f t="shared" si="20"/>
        <v>3.0420235546038548</v>
      </c>
      <c r="BY43" s="44">
        <f t="shared" si="11"/>
        <v>1.3</v>
      </c>
      <c r="BZ43" s="44">
        <v>3.5</v>
      </c>
      <c r="CA43" s="44">
        <f>1.3*BX43</f>
        <v>3.9546306209850113</v>
      </c>
      <c r="CB43" s="44">
        <f t="shared" si="13"/>
        <v>3.0420235546038548</v>
      </c>
      <c r="CC43" s="44">
        <f>1000*BH43/4.941</f>
        <v>3.2435016522879736</v>
      </c>
      <c r="CD43" s="43"/>
      <c r="CE43" s="44">
        <f t="shared" si="17"/>
        <v>0.8256361580542626</v>
      </c>
      <c r="CG43" s="43">
        <f>CE43/'Conversions, Sources &amp; Comments'!E42</f>
        <v>10.4612060501376</v>
      </c>
    </row>
    <row r="44" spans="1:85" s="7" customFormat="1" ht="12.75" customHeight="1">
      <c r="A44" s="67">
        <v>1582</v>
      </c>
      <c r="C44" s="16">
        <v>549</v>
      </c>
      <c r="D44" s="16"/>
      <c r="E44" s="16">
        <v>384</v>
      </c>
      <c r="F44" s="16">
        <v>346</v>
      </c>
      <c r="G44" s="16">
        <v>146</v>
      </c>
      <c r="H44" s="16">
        <v>439</v>
      </c>
      <c r="I44" s="16">
        <v>7.97</v>
      </c>
      <c r="J44" s="16">
        <v>6</v>
      </c>
      <c r="K44" s="16">
        <v>8</v>
      </c>
      <c r="L44" s="16">
        <v>12</v>
      </c>
      <c r="M44" s="16">
        <v>16.399999999999999</v>
      </c>
      <c r="N44" s="16">
        <v>49.5</v>
      </c>
      <c r="P44" s="16">
        <v>2.5299999999999998</v>
      </c>
      <c r="S44" s="16">
        <v>36</v>
      </c>
      <c r="W44" s="16">
        <v>72</v>
      </c>
      <c r="X44" s="16">
        <v>30</v>
      </c>
      <c r="AC44" s="16">
        <v>396</v>
      </c>
      <c r="AD44" s="16">
        <v>618</v>
      </c>
      <c r="AH44" s="44">
        <f>F44*'Conversions, Sources &amp; Comments'!$E44/104.83</f>
        <v>0.26049384188156482</v>
      </c>
      <c r="AI44" s="44">
        <f>C44*'Conversions, Sources &amp; Comments'!E44/104.83</f>
        <v>0.41332693408375465</v>
      </c>
      <c r="AJ44" s="44">
        <f>E44*'Conversions, Sources &amp; Comments'!E44/104.83</f>
        <v>0.28910299214601415</v>
      </c>
      <c r="AK44" s="43"/>
      <c r="AL44" s="44">
        <f>'Conversions, Sources &amp; Comments'!$E44*H44/104.83</f>
        <v>0.33051097279192765</v>
      </c>
      <c r="AM44" s="44">
        <f>'Conversions, Sources &amp; Comments'!$E44*I44/0.467</f>
        <v>1.346940429455151</v>
      </c>
      <c r="AN44" s="44">
        <f>'Conversions, Sources &amp; Comments'!$E44*J44/0.467</f>
        <v>1.014007851534618</v>
      </c>
      <c r="AO44" s="44">
        <f>'Conversions, Sources &amp; Comments'!$E44*K44/0.467</f>
        <v>1.352010468712824</v>
      </c>
      <c r="AP44" s="44">
        <f>'Conversions, Sources &amp; Comments'!$E44*L44/0.467</f>
        <v>2.0280157030692361</v>
      </c>
      <c r="AQ44" s="44">
        <f>'Conversions, Sources &amp; Comments'!$E44*M44/0.467</f>
        <v>2.7716214608612892</v>
      </c>
      <c r="AR44" s="44">
        <f>'Conversions, Sources &amp; Comments'!$E44*N44/60</f>
        <v>6.5111979166666667E-2</v>
      </c>
      <c r="AS44" s="44">
        <f>'Conversions, Sources &amp; Comments'!$E44*O44</f>
        <v>0</v>
      </c>
      <c r="AT44" s="44">
        <f>'Conversions, Sources &amp; Comments'!$E44*P44</f>
        <v>0.19967673611111109</v>
      </c>
      <c r="AU44" s="44">
        <f>'Conversions, Sources &amp; Comments'!$E44*Q44/0.467</f>
        <v>0</v>
      </c>
      <c r="AV44" s="44">
        <f>'Conversions, Sources &amp; Comments'!$E44*R44/1.204</f>
        <v>0</v>
      </c>
      <c r="AW44" s="44">
        <f>'Conversions, Sources &amp; Comments'!$E44*S44/0.93</f>
        <v>3.0551075268817205</v>
      </c>
      <c r="AX44" s="44">
        <f>'Conversions, Sources &amp; Comments'!$E44*T44/0.93</f>
        <v>0</v>
      </c>
      <c r="AY44" s="44">
        <f>'Conversions, Sources &amp; Comments'!$E44*U44/0.467</f>
        <v>0</v>
      </c>
      <c r="AZ44" s="44">
        <f>'Conversions, Sources &amp; Comments'!$E44*V44/51.4</f>
        <v>0</v>
      </c>
      <c r="BA44" s="44">
        <f>'Conversions, Sources &amp; Comments'!$E44*W44/0.467</f>
        <v>12.168094218415417</v>
      </c>
      <c r="BB44" s="44">
        <f>'Conversions, Sources &amp; Comments'!$E44*X44/0.467</f>
        <v>5.0700392576730904</v>
      </c>
      <c r="BC44" s="44">
        <f>'Conversions, Sources &amp; Comments'!$E44*Y44/0.467</f>
        <v>0</v>
      </c>
      <c r="BD44" s="44">
        <f>'Conversions, Sources &amp; Comments'!$E44*Z44/0.467*0.96</f>
        <v>0</v>
      </c>
      <c r="BE44" s="44">
        <f>'Conversions, Sources &amp; Comments'!$E44*AA44/0.467*0.96</f>
        <v>0</v>
      </c>
      <c r="BF44" s="44">
        <f>'Conversions, Sources &amp; Comments'!$E44*AB44/0.467*0.96</f>
        <v>0</v>
      </c>
      <c r="BG44" s="44">
        <f>'Conversions, Sources &amp; Comments'!$E44*AC44/10.274</f>
        <v>3.0420235546038548</v>
      </c>
      <c r="BH44" s="44">
        <f>'Conversions, Sources &amp; Comments'!$E44*AD44/3073</f>
        <v>1.587204414795531E-2</v>
      </c>
      <c r="BI44" s="44">
        <f>'Conversions, Sources &amp; Comments'!$E44*AE44/0.565</f>
        <v>0</v>
      </c>
      <c r="BJ44" s="44">
        <f>'Conversions, Sources &amp; Comments'!$E44*AF44/0.565</f>
        <v>0</v>
      </c>
      <c r="BK44" s="44"/>
      <c r="BL44" s="44">
        <v>3.3147916666666668</v>
      </c>
      <c r="BM44" s="44">
        <f t="shared" ref="BM44:BM64" si="22">AJ44</f>
        <v>0.28910299214601415</v>
      </c>
      <c r="BN44" s="44">
        <f t="shared" si="14"/>
        <v>0.52982323069590842</v>
      </c>
      <c r="BO44" s="44"/>
      <c r="BP44" s="44">
        <f t="shared" si="15"/>
        <v>0.52982323069590842</v>
      </c>
      <c r="BQ44" s="44">
        <f>AL44</f>
        <v>0.33051097279192765</v>
      </c>
      <c r="BR44" s="44">
        <f t="shared" si="18"/>
        <v>1.346940429455151</v>
      </c>
      <c r="BS44" s="44">
        <f t="shared" si="19"/>
        <v>2.7716214608612892</v>
      </c>
      <c r="BT44" s="44">
        <f t="shared" si="16"/>
        <v>3.8522496282417316</v>
      </c>
      <c r="BU44" s="44">
        <f t="shared" si="10"/>
        <v>8.9796028630343402E-2</v>
      </c>
      <c r="BV44" s="44">
        <f t="shared" si="21"/>
        <v>0</v>
      </c>
      <c r="BW44" s="44">
        <v>0.42</v>
      </c>
      <c r="BX44" s="44">
        <f t="shared" si="20"/>
        <v>3.0420235546038548</v>
      </c>
      <c r="BY44" s="44">
        <f t="shared" si="11"/>
        <v>1.6666666666666663</v>
      </c>
      <c r="BZ44" s="44">
        <v>3.5</v>
      </c>
      <c r="CA44" s="44">
        <f>BB44</f>
        <v>5.0700392576730904</v>
      </c>
      <c r="CB44" s="44">
        <f t="shared" si="13"/>
        <v>3.0420235546038548</v>
      </c>
      <c r="CC44" s="44">
        <f>1000*BH44/4.941</f>
        <v>3.2123141364005887</v>
      </c>
      <c r="CD44" s="43"/>
      <c r="CE44" s="44">
        <f t="shared" si="17"/>
        <v>0.78754300296837754</v>
      </c>
      <c r="CG44" s="43">
        <f>CE44/'Conversions, Sources &amp; Comments'!E43</f>
        <v>9.97854750791433</v>
      </c>
    </row>
    <row r="45" spans="1:85" s="7" customFormat="1" ht="12.75" customHeight="1">
      <c r="A45" s="67">
        <v>1583</v>
      </c>
      <c r="C45" s="16">
        <v>549</v>
      </c>
      <c r="D45" s="16"/>
      <c r="E45" s="16">
        <v>439</v>
      </c>
      <c r="F45" s="16">
        <v>350</v>
      </c>
      <c r="G45" s="16">
        <v>249</v>
      </c>
      <c r="I45" s="16">
        <v>7.98</v>
      </c>
      <c r="J45" s="16">
        <v>6</v>
      </c>
      <c r="K45" s="16">
        <v>8</v>
      </c>
      <c r="L45" s="16">
        <v>12</v>
      </c>
      <c r="M45" s="16">
        <v>18.899999999999999</v>
      </c>
      <c r="N45" s="16">
        <v>50.6</v>
      </c>
      <c r="P45" s="16">
        <v>3</v>
      </c>
      <c r="W45" s="16">
        <v>72</v>
      </c>
      <c r="AC45" s="16">
        <v>408</v>
      </c>
      <c r="AF45" s="16">
        <v>8</v>
      </c>
      <c r="AH45" s="44">
        <f>F45*'Conversions, Sources &amp; Comments'!$E45/104.83</f>
        <v>0.26350533138308585</v>
      </c>
      <c r="AI45" s="44">
        <f>C45*'Conversions, Sources &amp; Comments'!E45/104.83</f>
        <v>0.41332693408375465</v>
      </c>
      <c r="AJ45" s="44">
        <f>E45*'Conversions, Sources &amp; Comments'!E45/104.83</f>
        <v>0.33051097279192765</v>
      </c>
      <c r="AK45" s="43"/>
      <c r="AL45" s="44">
        <f>'Conversions, Sources &amp; Comments'!$E45*H45/104.83</f>
        <v>0</v>
      </c>
      <c r="AM45" s="44">
        <f>'Conversions, Sources &amp; Comments'!$E45*I45/0.467</f>
        <v>1.348630442541042</v>
      </c>
      <c r="AN45" s="44">
        <f>'Conversions, Sources &amp; Comments'!$E45*J45/0.467</f>
        <v>1.014007851534618</v>
      </c>
      <c r="AO45" s="44">
        <f>'Conversions, Sources &amp; Comments'!$E45*K45/0.467</f>
        <v>1.352010468712824</v>
      </c>
      <c r="AP45" s="44">
        <f>'Conversions, Sources &amp; Comments'!$E45*L45/0.467</f>
        <v>2.0280157030692361</v>
      </c>
      <c r="AQ45" s="44">
        <f>'Conversions, Sources &amp; Comments'!$E45*M45/0.467</f>
        <v>3.1941247323340467</v>
      </c>
      <c r="AR45" s="44">
        <f>'Conversions, Sources &amp; Comments'!$E45*N45/60</f>
        <v>6.6558912037037038E-2</v>
      </c>
      <c r="AS45" s="44">
        <f>'Conversions, Sources &amp; Comments'!$E45*O45</f>
        <v>0</v>
      </c>
      <c r="AT45" s="44">
        <f>'Conversions, Sources &amp; Comments'!$E45*P45</f>
        <v>0.23677083333333332</v>
      </c>
      <c r="AU45" s="44">
        <f>'Conversions, Sources &amp; Comments'!$E45*Q45/0.467</f>
        <v>0</v>
      </c>
      <c r="AV45" s="44">
        <f>'Conversions, Sources &amp; Comments'!$E45*R45/1.204</f>
        <v>0</v>
      </c>
      <c r="AW45" s="44">
        <f>'Conversions, Sources &amp; Comments'!$E45*S45/0.93</f>
        <v>0</v>
      </c>
      <c r="AX45" s="44">
        <f>'Conversions, Sources &amp; Comments'!$E45*T45/0.93</f>
        <v>0</v>
      </c>
      <c r="AY45" s="44">
        <f>'Conversions, Sources &amp; Comments'!$E45*U45/0.467</f>
        <v>0</v>
      </c>
      <c r="AZ45" s="44">
        <f>'Conversions, Sources &amp; Comments'!$E45*V45/51.4</f>
        <v>0</v>
      </c>
      <c r="BA45" s="44">
        <f>'Conversions, Sources &amp; Comments'!$E45*W45/0.467</f>
        <v>12.168094218415417</v>
      </c>
      <c r="BB45" s="44">
        <f>'Conversions, Sources &amp; Comments'!$E45*X45/0.467</f>
        <v>0</v>
      </c>
      <c r="BC45" s="44">
        <f>'Conversions, Sources &amp; Comments'!$E45*Y45/0.467</f>
        <v>0</v>
      </c>
      <c r="BD45" s="44">
        <f>'Conversions, Sources &amp; Comments'!$E45*Z45/0.467*0.96</f>
        <v>0</v>
      </c>
      <c r="BE45" s="44">
        <f>'Conversions, Sources &amp; Comments'!$E45*AA45/0.467*0.96</f>
        <v>0</v>
      </c>
      <c r="BF45" s="44">
        <f>'Conversions, Sources &amp; Comments'!$E45*AB45/0.467*0.96</f>
        <v>0</v>
      </c>
      <c r="BG45" s="44">
        <f>'Conversions, Sources &amp; Comments'!$E45*AC45/10.274</f>
        <v>3.1342060865615475</v>
      </c>
      <c r="BH45" s="44">
        <f>'Conversions, Sources &amp; Comments'!$E45*AD45/3073</f>
        <v>0</v>
      </c>
      <c r="BI45" s="44">
        <f>'Conversions, Sources &amp; Comments'!$E45*AE45/0.565</f>
        <v>0</v>
      </c>
      <c r="BJ45" s="44">
        <f>'Conversions, Sources &amp; Comments'!$E45*AF45/0.565</f>
        <v>1.1175024582104229</v>
      </c>
      <c r="BK45" s="44"/>
      <c r="BL45" s="44">
        <v>3.3147916666666668</v>
      </c>
      <c r="BM45" s="44">
        <f t="shared" si="22"/>
        <v>0.33051097279192765</v>
      </c>
      <c r="BN45" s="44">
        <f t="shared" si="14"/>
        <v>0.58134916859668961</v>
      </c>
      <c r="BO45" s="44"/>
      <c r="BP45" s="44">
        <f t="shared" si="15"/>
        <v>0.58134916859668961</v>
      </c>
      <c r="BQ45" s="44">
        <v>0.3305109727919277</v>
      </c>
      <c r="BR45" s="44">
        <f t="shared" si="18"/>
        <v>1.348630442541042</v>
      </c>
      <c r="BS45" s="44">
        <f t="shared" si="19"/>
        <v>3.1941247323340467</v>
      </c>
      <c r="BT45" s="44">
        <f t="shared" si="16"/>
        <v>3.8570830656673802</v>
      </c>
      <c r="BU45" s="44">
        <f t="shared" si="10"/>
        <v>8.9908696169402808E-2</v>
      </c>
      <c r="BV45" s="44">
        <f t="shared" si="21"/>
        <v>0</v>
      </c>
      <c r="BW45" s="44">
        <v>0.42</v>
      </c>
      <c r="BX45" s="44">
        <f t="shared" si="20"/>
        <v>3.1342060865615475</v>
      </c>
      <c r="BY45" s="44">
        <f t="shared" si="11"/>
        <v>1.3</v>
      </c>
      <c r="BZ45" s="44">
        <v>3.5</v>
      </c>
      <c r="CA45" s="44">
        <f t="shared" ref="CA45:CA52" si="23">1.3*BX45</f>
        <v>4.0744679125300118</v>
      </c>
      <c r="CB45" s="44">
        <f t="shared" si="13"/>
        <v>3.1342060865615475</v>
      </c>
      <c r="CC45" s="44">
        <v>3.1</v>
      </c>
      <c r="CD45" s="43"/>
      <c r="CE45" s="44">
        <f t="shared" si="17"/>
        <v>0.80918434246470117</v>
      </c>
      <c r="CG45" s="43">
        <f>CE45/'Conversions, Sources &amp; Comments'!E44</f>
        <v>10.25275365727382</v>
      </c>
    </row>
    <row r="46" spans="1:85" s="7" customFormat="1" ht="12.75" customHeight="1">
      <c r="A46" s="67">
        <v>1584</v>
      </c>
      <c r="C46" s="16">
        <v>439</v>
      </c>
      <c r="D46" s="16"/>
      <c r="E46" s="16">
        <v>366</v>
      </c>
      <c r="F46" s="16">
        <v>305</v>
      </c>
      <c r="G46" s="16"/>
      <c r="H46" s="16">
        <v>439</v>
      </c>
      <c r="I46" s="16">
        <v>7.75</v>
      </c>
      <c r="J46" s="16">
        <v>6</v>
      </c>
      <c r="K46" s="16">
        <v>8</v>
      </c>
      <c r="L46" s="16">
        <v>12</v>
      </c>
      <c r="M46" s="16">
        <v>29.1</v>
      </c>
      <c r="N46" s="16">
        <v>50</v>
      </c>
      <c r="O46" s="16">
        <v>22.9</v>
      </c>
      <c r="P46" s="16">
        <v>2.6</v>
      </c>
      <c r="R46" s="16">
        <v>4.87</v>
      </c>
      <c r="S46" s="16">
        <v>28</v>
      </c>
      <c r="W46" s="16">
        <v>72</v>
      </c>
      <c r="AC46" s="16">
        <v>408</v>
      </c>
      <c r="AD46" s="16">
        <v>588</v>
      </c>
      <c r="AH46" s="44">
        <f>F46*'Conversions, Sources &amp; Comments'!$E46/104.83</f>
        <v>0.22962607449097483</v>
      </c>
      <c r="AI46" s="44">
        <f>C46*'Conversions, Sources &amp; Comments'!E46/104.83</f>
        <v>0.33051097279192765</v>
      </c>
      <c r="AJ46" s="44">
        <f>E46*'Conversions, Sources &amp; Comments'!E46/104.83</f>
        <v>0.27555128938916978</v>
      </c>
      <c r="AK46" s="43"/>
      <c r="AL46" s="44">
        <f>'Conversions, Sources &amp; Comments'!$E46*H46/104.83</f>
        <v>0.33051097279192765</v>
      </c>
      <c r="AM46" s="44">
        <f>'Conversions, Sources &amp; Comments'!$E46*I46/0.467</f>
        <v>1.3097601415655484</v>
      </c>
      <c r="AN46" s="44">
        <f>'Conversions, Sources &amp; Comments'!$E46*J46/0.467</f>
        <v>1.014007851534618</v>
      </c>
      <c r="AO46" s="44">
        <f>'Conversions, Sources &amp; Comments'!$E46*K46/0.467</f>
        <v>1.352010468712824</v>
      </c>
      <c r="AP46" s="44">
        <f>'Conversions, Sources &amp; Comments'!$E46*L46/0.467</f>
        <v>2.0280157030692361</v>
      </c>
      <c r="AQ46" s="44">
        <f>'Conversions, Sources &amp; Comments'!$E46*M46/0.467</f>
        <v>4.917938079942898</v>
      </c>
      <c r="AR46" s="44">
        <f>'Conversions, Sources &amp; Comments'!$E46*N46/60</f>
        <v>6.5769675925925919E-2</v>
      </c>
      <c r="AS46" s="44">
        <f>'Conversions, Sources &amp; Comments'!$E46*O46</f>
        <v>1.8073506944444444</v>
      </c>
      <c r="AT46" s="44">
        <f>'Conversions, Sources &amp; Comments'!$E46*P46</f>
        <v>0.20520138888888889</v>
      </c>
      <c r="AU46" s="44">
        <f>'Conversions, Sources &amp; Comments'!$E46*Q46/0.467</f>
        <v>0</v>
      </c>
      <c r="AV46" s="44">
        <f>'Conversions, Sources &amp; Comments'!$E46*R46/1.204</f>
        <v>0.31923420773348099</v>
      </c>
      <c r="AW46" s="44">
        <f>'Conversions, Sources &amp; Comments'!$E46*S46/0.93</f>
        <v>2.3761947431302266</v>
      </c>
      <c r="AX46" s="44">
        <f>'Conversions, Sources &amp; Comments'!$E46*T46/0.93</f>
        <v>0</v>
      </c>
      <c r="AY46" s="44">
        <f>'Conversions, Sources &amp; Comments'!$E46*U46/0.467</f>
        <v>0</v>
      </c>
      <c r="AZ46" s="44">
        <f>'Conversions, Sources &amp; Comments'!$E46*V46/51.4</f>
        <v>0</v>
      </c>
      <c r="BA46" s="44">
        <f>'Conversions, Sources &amp; Comments'!$E46*W46/0.467</f>
        <v>12.168094218415417</v>
      </c>
      <c r="BB46" s="44">
        <f>'Conversions, Sources &amp; Comments'!$E46*X46/0.467</f>
        <v>0</v>
      </c>
      <c r="BC46" s="44">
        <f>'Conversions, Sources &amp; Comments'!$E46*Y46/0.467</f>
        <v>0</v>
      </c>
      <c r="BD46" s="44">
        <f>'Conversions, Sources &amp; Comments'!$E46*Z46/0.467*0.96</f>
        <v>0</v>
      </c>
      <c r="BE46" s="44">
        <f>'Conversions, Sources &amp; Comments'!$E46*AA46/0.467*0.96</f>
        <v>0</v>
      </c>
      <c r="BF46" s="44">
        <f>'Conversions, Sources &amp; Comments'!$E46*AB46/0.467*0.96</f>
        <v>0</v>
      </c>
      <c r="BG46" s="44">
        <f>'Conversions, Sources &amp; Comments'!$E46*AC46/10.274</f>
        <v>3.1342060865615475</v>
      </c>
      <c r="BH46" s="44">
        <f>'Conversions, Sources &amp; Comments'!$E46*AD46/3073</f>
        <v>1.5101556567957478E-2</v>
      </c>
      <c r="BI46" s="44">
        <f>'Conversions, Sources &amp; Comments'!$E46*AE46/0.565</f>
        <v>0</v>
      </c>
      <c r="BJ46" s="44">
        <f>'Conversions, Sources &amp; Comments'!$E46*AF46/0.565</f>
        <v>0</v>
      </c>
      <c r="BK46" s="44"/>
      <c r="BL46" s="44">
        <v>3.3147916666666668</v>
      </c>
      <c r="BM46" s="44">
        <f t="shared" si="22"/>
        <v>0.27555128938916978</v>
      </c>
      <c r="BN46" s="44">
        <f t="shared" si="14"/>
        <v>0.51296019647383473</v>
      </c>
      <c r="BO46" s="44"/>
      <c r="BP46" s="44">
        <f t="shared" si="15"/>
        <v>0.51296019647383473</v>
      </c>
      <c r="BQ46" s="44">
        <f t="shared" ref="BQ46:BQ54" si="24">AL46</f>
        <v>0.33051097279192765</v>
      </c>
      <c r="BR46" s="44">
        <f t="shared" si="18"/>
        <v>1.3097601415655484</v>
      </c>
      <c r="BS46" s="44">
        <f t="shared" si="19"/>
        <v>4.917938079942898</v>
      </c>
      <c r="BT46" s="44">
        <f t="shared" si="16"/>
        <v>3.7459140048774682</v>
      </c>
      <c r="BU46" s="44">
        <f t="shared" si="10"/>
        <v>8.731734277103656E-2</v>
      </c>
      <c r="BV46" s="44">
        <f t="shared" si="21"/>
        <v>0</v>
      </c>
      <c r="BW46" s="44">
        <f t="shared" ref="BW46:BW77" si="25">AV46</f>
        <v>0.31923420773348099</v>
      </c>
      <c r="BX46" s="44">
        <f t="shared" si="20"/>
        <v>3.1342060865615475</v>
      </c>
      <c r="BY46" s="44">
        <f t="shared" si="11"/>
        <v>1.3</v>
      </c>
      <c r="BZ46" s="44">
        <v>3.5</v>
      </c>
      <c r="CA46" s="44">
        <f t="shared" si="23"/>
        <v>4.0744679125300118</v>
      </c>
      <c r="CB46" s="44">
        <f t="shared" si="13"/>
        <v>3.1342060865615475</v>
      </c>
      <c r="CC46" s="44">
        <f t="shared" ref="CC46:CC54" si="26">1000*BH46/4.941</f>
        <v>3.0563765569636669</v>
      </c>
      <c r="CD46" s="43"/>
      <c r="CE46" s="44">
        <f t="shared" si="17"/>
        <v>0.75190792235379911</v>
      </c>
      <c r="CG46" s="43">
        <f>CE46/'Conversions, Sources &amp; Comments'!E45</f>
        <v>9.5270339479935835</v>
      </c>
    </row>
    <row r="47" spans="1:85" s="7" customFormat="1" ht="12.75" customHeight="1">
      <c r="A47" s="67">
        <v>1585</v>
      </c>
      <c r="C47" s="16">
        <v>530</v>
      </c>
      <c r="D47" s="16"/>
      <c r="E47" s="16">
        <v>439</v>
      </c>
      <c r="F47" s="16">
        <v>299</v>
      </c>
      <c r="G47" s="16">
        <v>203</v>
      </c>
      <c r="H47" s="16">
        <v>494</v>
      </c>
      <c r="I47" s="16">
        <v>7.58</v>
      </c>
      <c r="J47" s="16">
        <v>5.98</v>
      </c>
      <c r="K47" s="16">
        <v>7.95</v>
      </c>
      <c r="L47" s="16">
        <v>12</v>
      </c>
      <c r="M47" s="16">
        <v>19.2</v>
      </c>
      <c r="N47" s="16">
        <v>52.2</v>
      </c>
      <c r="O47" s="16">
        <v>33.5</v>
      </c>
      <c r="R47" s="16">
        <v>4.17</v>
      </c>
      <c r="S47" s="16">
        <v>29.5</v>
      </c>
      <c r="AC47" s="16">
        <v>408</v>
      </c>
      <c r="AD47" s="16">
        <v>582</v>
      </c>
      <c r="AE47" s="16">
        <v>27.5</v>
      </c>
      <c r="AF47" s="16">
        <v>7.2</v>
      </c>
      <c r="AH47" s="44">
        <f>F47*'Conversions, Sources &amp; Comments'!$E47/104.83</f>
        <v>0.22510884023869332</v>
      </c>
      <c r="AI47" s="44">
        <f>C47*'Conversions, Sources &amp; Comments'!E47/104.83</f>
        <v>0.39902235895152999</v>
      </c>
      <c r="AJ47" s="44">
        <f>E47*'Conversions, Sources &amp; Comments'!E47/104.83</f>
        <v>0.33051097279192765</v>
      </c>
      <c r="AK47" s="43"/>
      <c r="AL47" s="44">
        <f>'Conversions, Sources &amp; Comments'!$E47*H47/104.83</f>
        <v>0.37191895343784115</v>
      </c>
      <c r="AM47" s="44">
        <f>'Conversions, Sources &amp; Comments'!$E47*I47/0.467</f>
        <v>1.2810299191054009</v>
      </c>
      <c r="AN47" s="44">
        <f>'Conversions, Sources &amp; Comments'!$E47*J47/0.467</f>
        <v>1.010627825362836</v>
      </c>
      <c r="AO47" s="44">
        <f>'Conversions, Sources &amp; Comments'!$E47*K47/0.467</f>
        <v>1.343560403283369</v>
      </c>
      <c r="AP47" s="44">
        <f>'Conversions, Sources &amp; Comments'!$E47*L47/0.467</f>
        <v>2.0280157030692361</v>
      </c>
      <c r="AQ47" s="44">
        <f>'Conversions, Sources &amp; Comments'!$E47*M47/0.467</f>
        <v>3.2448251249107773</v>
      </c>
      <c r="AR47" s="44">
        <f>'Conversions, Sources &amp; Comments'!$E47*N47/60</f>
        <v>6.8663541666666675E-2</v>
      </c>
      <c r="AS47" s="44">
        <f>'Conversions, Sources &amp; Comments'!$E47*O47</f>
        <v>2.643940972222222</v>
      </c>
      <c r="AT47" s="44">
        <f>'Conversions, Sources &amp; Comments'!$E47*P47</f>
        <v>0</v>
      </c>
      <c r="AU47" s="44">
        <f>'Conversions, Sources &amp; Comments'!$E47*Q47/0.467</f>
        <v>0</v>
      </c>
      <c r="AV47" s="44">
        <f>'Conversions, Sources &amp; Comments'!$E47*R47/1.204</f>
        <v>0.27334838732004429</v>
      </c>
      <c r="AW47" s="44">
        <f>'Conversions, Sources &amp; Comments'!$E47*S47/0.93</f>
        <v>2.5034908900836319</v>
      </c>
      <c r="AX47" s="44">
        <f>'Conversions, Sources &amp; Comments'!$E47*T47/0.93</f>
        <v>0</v>
      </c>
      <c r="AY47" s="44">
        <f>'Conversions, Sources &amp; Comments'!$E47*U47/0.467</f>
        <v>0</v>
      </c>
      <c r="AZ47" s="44">
        <f>'Conversions, Sources &amp; Comments'!$E47*V47/51.4</f>
        <v>0</v>
      </c>
      <c r="BA47" s="44">
        <f>'Conversions, Sources &amp; Comments'!$E47*W47/0.467</f>
        <v>0</v>
      </c>
      <c r="BB47" s="44">
        <f>'Conversions, Sources &amp; Comments'!$E47*X47/0.467</f>
        <v>0</v>
      </c>
      <c r="BC47" s="44">
        <f>'Conversions, Sources &amp; Comments'!$E47*Y47/0.467</f>
        <v>0</v>
      </c>
      <c r="BD47" s="44">
        <f>'Conversions, Sources &amp; Comments'!$E47*Z47/0.467*0.96</f>
        <v>0</v>
      </c>
      <c r="BE47" s="44">
        <f>'Conversions, Sources &amp; Comments'!$E47*AA47/0.467*0.96</f>
        <v>0</v>
      </c>
      <c r="BF47" s="44">
        <f>'Conversions, Sources &amp; Comments'!$E47*AB47/0.467*0.96</f>
        <v>0</v>
      </c>
      <c r="BG47" s="44">
        <f>'Conversions, Sources &amp; Comments'!$E47*AC47/10.274</f>
        <v>3.1342060865615475</v>
      </c>
      <c r="BH47" s="44">
        <f>'Conversions, Sources &amp; Comments'!$E47*AD47/3073</f>
        <v>1.4947459051957912E-2</v>
      </c>
      <c r="BI47" s="44">
        <f>'Conversions, Sources &amp; Comments'!$E47*AE47/0.565</f>
        <v>3.841414700098329</v>
      </c>
      <c r="BJ47" s="44">
        <f>'Conversions, Sources &amp; Comments'!$E47*AF47/0.565</f>
        <v>1.0057522123893807</v>
      </c>
      <c r="BK47" s="44"/>
      <c r="BL47" s="44">
        <v>3.3147916666666668</v>
      </c>
      <c r="BM47" s="44">
        <f t="shared" si="22"/>
        <v>0.33051097279192765</v>
      </c>
      <c r="BN47" s="44">
        <f t="shared" si="14"/>
        <v>0.58134916859668961</v>
      </c>
      <c r="BO47" s="44"/>
      <c r="BP47" s="44">
        <f t="shared" si="15"/>
        <v>0.58134916859668961</v>
      </c>
      <c r="BQ47" s="44">
        <f t="shared" si="24"/>
        <v>0.37191895343784115</v>
      </c>
      <c r="BR47" s="44">
        <f t="shared" si="18"/>
        <v>1.2810299191054009</v>
      </c>
      <c r="BS47" s="44">
        <f t="shared" si="19"/>
        <v>3.2448251249107773</v>
      </c>
      <c r="BT47" s="44">
        <f t="shared" si="16"/>
        <v>3.6637455686414464</v>
      </c>
      <c r="BU47" s="44">
        <f t="shared" si="10"/>
        <v>8.5401994607026729E-2</v>
      </c>
      <c r="BV47" s="44">
        <f t="shared" si="21"/>
        <v>0</v>
      </c>
      <c r="BW47" s="44">
        <f t="shared" si="25"/>
        <v>0.27334838732004429</v>
      </c>
      <c r="BX47" s="44">
        <f t="shared" si="20"/>
        <v>3.1342060865615475</v>
      </c>
      <c r="BY47" s="44">
        <f t="shared" si="11"/>
        <v>1.3</v>
      </c>
      <c r="BZ47" s="44">
        <f>BI47</f>
        <v>3.841414700098329</v>
      </c>
      <c r="CA47" s="44">
        <f t="shared" si="23"/>
        <v>4.0744679125300118</v>
      </c>
      <c r="CB47" s="44">
        <f t="shared" si="13"/>
        <v>3.1342060865615475</v>
      </c>
      <c r="CC47" s="44">
        <f t="shared" si="26"/>
        <v>3.0251890410762825</v>
      </c>
      <c r="CD47" s="43"/>
      <c r="CE47" s="44">
        <f t="shared" si="17"/>
        <v>0.7466677936251952</v>
      </c>
      <c r="CG47" s="43">
        <f>CE47/'Conversions, Sources &amp; Comments'!E46</f>
        <v>9.4606390041379775</v>
      </c>
    </row>
    <row r="48" spans="1:85" s="7" customFormat="1" ht="12.75" customHeight="1">
      <c r="A48" s="67">
        <v>1586</v>
      </c>
      <c r="C48" s="16">
        <v>619</v>
      </c>
      <c r="D48" s="16"/>
      <c r="E48" s="16">
        <v>576</v>
      </c>
      <c r="F48" s="16">
        <v>378</v>
      </c>
      <c r="G48" s="16">
        <v>219</v>
      </c>
      <c r="H48" s="16">
        <v>713</v>
      </c>
      <c r="I48" s="16">
        <v>7.83</v>
      </c>
      <c r="J48" s="16">
        <v>6.05</v>
      </c>
      <c r="K48" s="16">
        <v>7.98</v>
      </c>
      <c r="M48" s="16">
        <v>20.8</v>
      </c>
      <c r="N48" s="16">
        <v>46.3</v>
      </c>
      <c r="O48" s="16">
        <v>29</v>
      </c>
      <c r="R48" s="16">
        <v>4.8</v>
      </c>
      <c r="S48" s="16">
        <v>30</v>
      </c>
      <c r="Z48" s="16">
        <v>19.899999999999999</v>
      </c>
      <c r="AC48" s="16">
        <v>384</v>
      </c>
      <c r="AD48" s="16">
        <v>543</v>
      </c>
      <c r="AE48" s="16">
        <v>24</v>
      </c>
      <c r="AF48" s="16">
        <v>18</v>
      </c>
      <c r="AH48" s="44">
        <f>F48*'Conversions, Sources &amp; Comments'!$E48/104.83</f>
        <v>0.28458575789373269</v>
      </c>
      <c r="AI48" s="44">
        <f>C48*'Conversions, Sources &amp; Comments'!E48/104.83</f>
        <v>0.46602800036037184</v>
      </c>
      <c r="AJ48" s="44">
        <f>E48*'Conversions, Sources &amp; Comments'!E48/104.83</f>
        <v>0.43365448821902131</v>
      </c>
      <c r="AK48" s="43"/>
      <c r="AL48" s="44">
        <f>'Conversions, Sources &amp; Comments'!$E48*H48/104.83</f>
        <v>0.53679800364611496</v>
      </c>
      <c r="AM48" s="44">
        <f>'Conversions, Sources &amp; Comments'!$E48*I48/0.467</f>
        <v>1.3232802462526767</v>
      </c>
      <c r="AN48" s="44">
        <f>'Conversions, Sources &amp; Comments'!$E48*J48/0.467</f>
        <v>1.0224579169640733</v>
      </c>
      <c r="AO48" s="44">
        <f>'Conversions, Sources &amp; Comments'!$E48*K48/0.467</f>
        <v>1.348630442541042</v>
      </c>
      <c r="AP48" s="44">
        <f>'Conversions, Sources &amp; Comments'!$E48*L48/0.467</f>
        <v>0</v>
      </c>
      <c r="AQ48" s="44">
        <f>'Conversions, Sources &amp; Comments'!$E48*M48/0.467</f>
        <v>3.5152272186533429</v>
      </c>
      <c r="AR48" s="44">
        <f>'Conversions, Sources &amp; Comments'!$E48*N48/60</f>
        <v>6.09027199074074E-2</v>
      </c>
      <c r="AS48" s="44">
        <f>'Conversions, Sources &amp; Comments'!$E48*O48</f>
        <v>2.2887847222222222</v>
      </c>
      <c r="AT48" s="44">
        <f>'Conversions, Sources &amp; Comments'!$E48*P48</f>
        <v>0</v>
      </c>
      <c r="AU48" s="44">
        <f>'Conversions, Sources &amp; Comments'!$E48*Q48/0.467</f>
        <v>0</v>
      </c>
      <c r="AV48" s="44">
        <f>'Conversions, Sources &amp; Comments'!$E48*R48/1.204</f>
        <v>0.31464562569213728</v>
      </c>
      <c r="AW48" s="44">
        <f>'Conversions, Sources &amp; Comments'!$E48*S48/0.93</f>
        <v>2.5459229390681002</v>
      </c>
      <c r="AX48" s="44">
        <f>'Conversions, Sources &amp; Comments'!$E48*T48/0.93</f>
        <v>0</v>
      </c>
      <c r="AY48" s="44">
        <f>'Conversions, Sources &amp; Comments'!$E48*U48/0.467</f>
        <v>0</v>
      </c>
      <c r="AZ48" s="44">
        <f>'Conversions, Sources &amp; Comments'!$E48*V48/51.4</f>
        <v>0</v>
      </c>
      <c r="BA48" s="44">
        <f>'Conversions, Sources &amp; Comments'!$E48*W48/0.467</f>
        <v>0</v>
      </c>
      <c r="BB48" s="44">
        <f>'Conversions, Sources &amp; Comments'!$E48*X48/0.467</f>
        <v>0</v>
      </c>
      <c r="BC48" s="44">
        <f>'Conversions, Sources &amp; Comments'!$E48*Y48/0.467</f>
        <v>0</v>
      </c>
      <c r="BD48" s="44">
        <f>'Conversions, Sources &amp; Comments'!$E48*Z48/0.467*0.96</f>
        <v>3.2286009992862237</v>
      </c>
      <c r="BE48" s="44">
        <f>'Conversions, Sources &amp; Comments'!$E48*AA48/0.467*0.96</f>
        <v>0</v>
      </c>
      <c r="BF48" s="44">
        <f>'Conversions, Sources &amp; Comments'!$E48*AB48/0.467*0.96</f>
        <v>0</v>
      </c>
      <c r="BG48" s="44">
        <f>'Conversions, Sources &amp; Comments'!$E48*AC48/10.274</f>
        <v>2.949841022646162</v>
      </c>
      <c r="BH48" s="44">
        <f>'Conversions, Sources &amp; Comments'!$E48*AD48/3073</f>
        <v>1.3945825197960735E-2</v>
      </c>
      <c r="BI48" s="44">
        <f>'Conversions, Sources &amp; Comments'!$E48*AE48/0.565</f>
        <v>3.3525073746312684</v>
      </c>
      <c r="BJ48" s="44">
        <f>'Conversions, Sources &amp; Comments'!$E48*AF48/0.565</f>
        <v>2.5143805309734515</v>
      </c>
      <c r="BK48" s="44"/>
      <c r="BL48" s="44">
        <v>3.3147916666666668</v>
      </c>
      <c r="BM48" s="44">
        <f t="shared" si="22"/>
        <v>0.43365448821902131</v>
      </c>
      <c r="BN48" s="44">
        <f t="shared" si="14"/>
        <v>0.70969559573136276</v>
      </c>
      <c r="BO48" s="44"/>
      <c r="BP48" s="44">
        <f t="shared" si="15"/>
        <v>0.70969559573136276</v>
      </c>
      <c r="BQ48" s="44">
        <f t="shared" si="24"/>
        <v>0.53679800364611496</v>
      </c>
      <c r="BR48" s="44">
        <f t="shared" si="18"/>
        <v>1.3232802462526767</v>
      </c>
      <c r="BS48" s="44">
        <f t="shared" si="19"/>
        <v>3.5152272186533429</v>
      </c>
      <c r="BT48" s="44">
        <f t="shared" si="16"/>
        <v>3.7845815042826554</v>
      </c>
      <c r="BU48" s="44">
        <f t="shared" si="10"/>
        <v>8.8218683083511787E-2</v>
      </c>
      <c r="BV48" s="44">
        <f t="shared" si="21"/>
        <v>0</v>
      </c>
      <c r="BW48" s="44">
        <f t="shared" si="25"/>
        <v>0.31464562569213728</v>
      </c>
      <c r="BX48" s="44">
        <f t="shared" si="20"/>
        <v>2.949841022646162</v>
      </c>
      <c r="BY48" s="44">
        <f t="shared" si="11"/>
        <v>1.3</v>
      </c>
      <c r="BZ48" s="44">
        <f>BI48</f>
        <v>3.3525073746312684</v>
      </c>
      <c r="CA48" s="44">
        <f t="shared" si="23"/>
        <v>3.8347933294400107</v>
      </c>
      <c r="CB48" s="44">
        <f>BD48</f>
        <v>3.2286009992862237</v>
      </c>
      <c r="CC48" s="44">
        <f t="shared" si="26"/>
        <v>2.822470187808285</v>
      </c>
      <c r="CD48" s="43"/>
      <c r="CE48" s="44">
        <f t="shared" si="17"/>
        <v>0.83925199451485488</v>
      </c>
      <c r="CG48" s="43">
        <f>CE48/'Conversions, Sources &amp; Comments'!E47</f>
        <v>10.633725227464945</v>
      </c>
    </row>
    <row r="49" spans="1:85" s="7" customFormat="1" ht="12.75" customHeight="1">
      <c r="A49" s="67">
        <v>1587</v>
      </c>
      <c r="C49" s="16">
        <v>366</v>
      </c>
      <c r="D49" s="16"/>
      <c r="E49" s="16">
        <v>192</v>
      </c>
      <c r="F49" s="16">
        <v>260</v>
      </c>
      <c r="G49" s="16">
        <v>165</v>
      </c>
      <c r="H49" s="16">
        <v>496</v>
      </c>
      <c r="I49" s="16">
        <v>7.94</v>
      </c>
      <c r="J49" s="16">
        <v>6.04</v>
      </c>
      <c r="K49" s="16">
        <v>8</v>
      </c>
      <c r="M49" s="16">
        <v>19.5</v>
      </c>
      <c r="O49" s="16">
        <v>21.7</v>
      </c>
      <c r="R49" s="16">
        <v>5</v>
      </c>
      <c r="S49" s="16">
        <v>36</v>
      </c>
      <c r="W49" s="16">
        <v>72</v>
      </c>
      <c r="AC49" s="16">
        <v>408</v>
      </c>
      <c r="AD49" s="16">
        <v>576</v>
      </c>
      <c r="AH49" s="44">
        <f>F49*'Conversions, Sources &amp; Comments'!$E49/104.83</f>
        <v>0.19574681759886375</v>
      </c>
      <c r="AI49" s="44">
        <f>C49*'Conversions, Sources &amp; Comments'!E49/104.83</f>
        <v>0.27555128938916978</v>
      </c>
      <c r="AJ49" s="44">
        <f>E49*'Conversions, Sources &amp; Comments'!E49/104.83</f>
        <v>0.14455149607300707</v>
      </c>
      <c r="AK49" s="43"/>
      <c r="AL49" s="44">
        <f>'Conversions, Sources &amp; Comments'!$E49*H49/104.83</f>
        <v>0.37342469818860163</v>
      </c>
      <c r="AM49" s="44">
        <f>'Conversions, Sources &amp; Comments'!$E49*I49/0.467</f>
        <v>1.341870390197478</v>
      </c>
      <c r="AN49" s="44">
        <f>'Conversions, Sources &amp; Comments'!$E49*J49/0.467</f>
        <v>1.0207679038781823</v>
      </c>
      <c r="AO49" s="44">
        <f>'Conversions, Sources &amp; Comments'!$E49*K49/0.467</f>
        <v>1.352010468712824</v>
      </c>
      <c r="AP49" s="44">
        <f>'Conversions, Sources &amp; Comments'!$E49*L49/0.467</f>
        <v>0</v>
      </c>
      <c r="AQ49" s="44">
        <f>'Conversions, Sources &amp; Comments'!$E49*M49/0.467</f>
        <v>3.2955255174875089</v>
      </c>
      <c r="AR49" s="44">
        <f>'Conversions, Sources &amp; Comments'!$E49*N49/60</f>
        <v>0</v>
      </c>
      <c r="AS49" s="44">
        <f>'Conversions, Sources &amp; Comments'!$E49*O49</f>
        <v>1.712642361111111</v>
      </c>
      <c r="AT49" s="44">
        <f>'Conversions, Sources &amp; Comments'!$E49*P49</f>
        <v>0</v>
      </c>
      <c r="AU49" s="44">
        <f>'Conversions, Sources &amp; Comments'!$E49*Q49/0.467</f>
        <v>0</v>
      </c>
      <c r="AV49" s="44">
        <f>'Conversions, Sources &amp; Comments'!$E49*R49/1.204</f>
        <v>0.3277558600959764</v>
      </c>
      <c r="AW49" s="44">
        <f>'Conversions, Sources &amp; Comments'!$E49*S49/0.93</f>
        <v>3.0551075268817205</v>
      </c>
      <c r="AX49" s="44">
        <f>'Conversions, Sources &amp; Comments'!$E49*T49/0.93</f>
        <v>0</v>
      </c>
      <c r="AY49" s="44">
        <f>'Conversions, Sources &amp; Comments'!$E49*U49/0.467</f>
        <v>0</v>
      </c>
      <c r="AZ49" s="44">
        <f>'Conversions, Sources &amp; Comments'!$E49*V49/51.4</f>
        <v>0</v>
      </c>
      <c r="BA49" s="44">
        <f>'Conversions, Sources &amp; Comments'!$E49*W49/0.467</f>
        <v>12.168094218415417</v>
      </c>
      <c r="BB49" s="44">
        <f>'Conversions, Sources &amp; Comments'!$E49*X49/0.467</f>
        <v>0</v>
      </c>
      <c r="BC49" s="44">
        <f>'Conversions, Sources &amp; Comments'!$E49*Y49/0.467</f>
        <v>0</v>
      </c>
      <c r="BD49" s="44">
        <f>'Conversions, Sources &amp; Comments'!$E49*Z49/0.467*0.96</f>
        <v>0</v>
      </c>
      <c r="BE49" s="44">
        <f>'Conversions, Sources &amp; Comments'!$E49*AA49/0.467*0.96</f>
        <v>0</v>
      </c>
      <c r="BF49" s="44">
        <f>'Conversions, Sources &amp; Comments'!$E49*AB49/0.467*0.96</f>
        <v>0</v>
      </c>
      <c r="BG49" s="44">
        <f>'Conversions, Sources &amp; Comments'!$E49*AC49/10.274</f>
        <v>3.1342060865615475</v>
      </c>
      <c r="BH49" s="44">
        <f>'Conversions, Sources &amp; Comments'!$E49*AD49/3073</f>
        <v>1.4793361535958347E-2</v>
      </c>
      <c r="BI49" s="44">
        <f>'Conversions, Sources &amp; Comments'!$E49*AE49/0.565</f>
        <v>0</v>
      </c>
      <c r="BJ49" s="44">
        <f>'Conversions, Sources &amp; Comments'!$E49*AF49/0.565</f>
        <v>0</v>
      </c>
      <c r="BK49" s="44"/>
      <c r="BL49" s="44">
        <v>3.3147916666666668</v>
      </c>
      <c r="BM49" s="44">
        <f t="shared" si="22"/>
        <v>0.14455149607300707</v>
      </c>
      <c r="BN49" s="44">
        <f t="shared" si="14"/>
        <v>0.34995086566045419</v>
      </c>
      <c r="BO49" s="44"/>
      <c r="BP49" s="44">
        <f t="shared" si="15"/>
        <v>0.34995086566045419</v>
      </c>
      <c r="BQ49" s="44">
        <f t="shared" si="24"/>
        <v>0.37342469818860163</v>
      </c>
      <c r="BR49" s="44">
        <f t="shared" si="18"/>
        <v>1.341870390197478</v>
      </c>
      <c r="BS49" s="44">
        <f t="shared" si="19"/>
        <v>3.2955255174875089</v>
      </c>
      <c r="BT49" s="44">
        <f t="shared" si="16"/>
        <v>3.8377493159647869</v>
      </c>
      <c r="BU49" s="44">
        <f t="shared" si="10"/>
        <v>8.9458026013165201E-2</v>
      </c>
      <c r="BV49" s="44">
        <f t="shared" si="21"/>
        <v>0</v>
      </c>
      <c r="BW49" s="44">
        <f t="shared" si="25"/>
        <v>0.3277558600959764</v>
      </c>
      <c r="BX49" s="44">
        <f t="shared" si="20"/>
        <v>3.1342060865615475</v>
      </c>
      <c r="BY49" s="44">
        <f t="shared" si="11"/>
        <v>1.3</v>
      </c>
      <c r="BZ49" s="44">
        <f t="shared" ref="BZ49:BZ65" si="27">BZ$48+(A49-1586)*(BZ$66-BZ$48)/18</f>
        <v>3.4456325794821367</v>
      </c>
      <c r="CA49" s="44">
        <f t="shared" si="23"/>
        <v>4.0744679125300118</v>
      </c>
      <c r="CB49" s="44">
        <f>BX49</f>
        <v>3.1342060865615475</v>
      </c>
      <c r="CC49" s="44">
        <f t="shared" si="26"/>
        <v>2.9940015251888985</v>
      </c>
      <c r="CD49" s="43"/>
      <c r="CE49" s="44">
        <f t="shared" si="17"/>
        <v>0.67120924642883162</v>
      </c>
      <c r="CG49" s="43">
        <f>CE49/'Conversions, Sources &amp; Comments'!E48</f>
        <v>8.5045430255830841</v>
      </c>
    </row>
    <row r="50" spans="1:85" s="7" customFormat="1" ht="12.75" customHeight="1">
      <c r="A50" s="67">
        <v>1588</v>
      </c>
      <c r="C50" s="16">
        <v>375</v>
      </c>
      <c r="D50" s="16"/>
      <c r="E50" s="16">
        <v>256</v>
      </c>
      <c r="F50" s="16">
        <v>210</v>
      </c>
      <c r="G50" s="16">
        <v>165</v>
      </c>
      <c r="H50" s="16">
        <v>381</v>
      </c>
      <c r="I50" s="16">
        <v>7.99</v>
      </c>
      <c r="J50" s="16">
        <v>6</v>
      </c>
      <c r="K50" s="16">
        <v>8</v>
      </c>
      <c r="M50" s="16">
        <v>20.2</v>
      </c>
      <c r="N50" s="16">
        <v>52.5</v>
      </c>
      <c r="O50" s="16">
        <v>24</v>
      </c>
      <c r="P50" s="16">
        <v>2.8</v>
      </c>
      <c r="R50" s="16">
        <v>4</v>
      </c>
      <c r="S50" s="16">
        <v>42</v>
      </c>
      <c r="W50" s="16">
        <v>72</v>
      </c>
      <c r="Z50" s="16">
        <v>19.7</v>
      </c>
      <c r="AC50" s="16">
        <v>408</v>
      </c>
      <c r="AD50" s="16">
        <v>600</v>
      </c>
      <c r="AF50" s="16">
        <v>16</v>
      </c>
      <c r="AH50" s="44">
        <f>F50*'Conversions, Sources &amp; Comments'!$E50/104.83</f>
        <v>0.15810319882985152</v>
      </c>
      <c r="AI50" s="44">
        <f>C50*'Conversions, Sources &amp; Comments'!E50/104.83</f>
        <v>0.28232714076759197</v>
      </c>
      <c r="AJ50" s="44">
        <f>E50*'Conversions, Sources &amp; Comments'!E50/104.83</f>
        <v>0.19273532809734278</v>
      </c>
      <c r="AK50" s="43"/>
      <c r="AL50" s="44">
        <f>'Conversions, Sources &amp; Comments'!$E50*H50/104.83</f>
        <v>0.28684437501987348</v>
      </c>
      <c r="AM50" s="44">
        <f>'Conversions, Sources &amp; Comments'!$E50*I50/0.467</f>
        <v>1.350320455626933</v>
      </c>
      <c r="AN50" s="44">
        <f>'Conversions, Sources &amp; Comments'!$E50*J50/0.467</f>
        <v>1.014007851534618</v>
      </c>
      <c r="AO50" s="44">
        <f>'Conversions, Sources &amp; Comments'!$E50*K50/0.467</f>
        <v>1.352010468712824</v>
      </c>
      <c r="AP50" s="44">
        <f>'Conversions, Sources &amp; Comments'!$E50*L50/0.467</f>
        <v>0</v>
      </c>
      <c r="AQ50" s="44">
        <f>'Conversions, Sources &amp; Comments'!$E50*M50/0.467</f>
        <v>3.4138264334998807</v>
      </c>
      <c r="AR50" s="44">
        <f>'Conversions, Sources &amp; Comments'!$E50*N50/60</f>
        <v>6.905815972222222E-2</v>
      </c>
      <c r="AS50" s="44">
        <f>'Conversions, Sources &amp; Comments'!$E50*O50</f>
        <v>1.8941666666666666</v>
      </c>
      <c r="AT50" s="44">
        <f>'Conversions, Sources &amp; Comments'!$E50*P50</f>
        <v>0.22098611111111111</v>
      </c>
      <c r="AU50" s="44">
        <f>'Conversions, Sources &amp; Comments'!$E50*Q50/0.467</f>
        <v>0</v>
      </c>
      <c r="AV50" s="44">
        <f>'Conversions, Sources &amp; Comments'!$E50*R50/1.204</f>
        <v>0.2622046880767811</v>
      </c>
      <c r="AW50" s="44">
        <f>'Conversions, Sources &amp; Comments'!$E50*S50/0.93</f>
        <v>3.5642921146953404</v>
      </c>
      <c r="AX50" s="44">
        <f>'Conversions, Sources &amp; Comments'!$E50*T50/0.93</f>
        <v>0</v>
      </c>
      <c r="AY50" s="44">
        <f>'Conversions, Sources &amp; Comments'!$E50*U50/0.467</f>
        <v>0</v>
      </c>
      <c r="AZ50" s="44">
        <f>'Conversions, Sources &amp; Comments'!$E50*V50/51.4</f>
        <v>0</v>
      </c>
      <c r="BA50" s="44">
        <f>'Conversions, Sources &amp; Comments'!$E50*W50/0.467</f>
        <v>12.168094218415417</v>
      </c>
      <c r="BB50" s="44">
        <f>'Conversions, Sources &amp; Comments'!$E50*X50/0.467</f>
        <v>0</v>
      </c>
      <c r="BC50" s="44">
        <f>'Conversions, Sources &amp; Comments'!$E50*Y50/0.467</f>
        <v>0</v>
      </c>
      <c r="BD50" s="44">
        <f>'Conversions, Sources &amp; Comments'!$E50*Z50/0.467*0.96</f>
        <v>3.1961527480371159</v>
      </c>
      <c r="BE50" s="44">
        <f>'Conversions, Sources &amp; Comments'!$E50*AA50/0.467*0.96</f>
        <v>0</v>
      </c>
      <c r="BF50" s="44">
        <f>'Conversions, Sources &amp; Comments'!$E50*AB50/0.467*0.96</f>
        <v>0</v>
      </c>
      <c r="BG50" s="44">
        <f>'Conversions, Sources &amp; Comments'!$E50*AC50/10.274</f>
        <v>3.1342060865615475</v>
      </c>
      <c r="BH50" s="44">
        <f>'Conversions, Sources &amp; Comments'!$E50*AD50/3073</f>
        <v>1.540975159995661E-2</v>
      </c>
      <c r="BI50" s="44">
        <f>'Conversions, Sources &amp; Comments'!$E50*AE50/0.565</f>
        <v>0</v>
      </c>
      <c r="BJ50" s="44">
        <f>'Conversions, Sources &amp; Comments'!$E50*AF50/0.565</f>
        <v>2.2350049164208459</v>
      </c>
      <c r="BK50" s="44"/>
      <c r="BL50" s="44">
        <v>3.3147916666666668</v>
      </c>
      <c r="BM50" s="44">
        <f t="shared" si="22"/>
        <v>0.19273532809734278</v>
      </c>
      <c r="BN50" s="44">
        <f t="shared" si="14"/>
        <v>0.40990832067227229</v>
      </c>
      <c r="BO50" s="44"/>
      <c r="BP50" s="44">
        <f t="shared" si="15"/>
        <v>0.40990832067227229</v>
      </c>
      <c r="BQ50" s="44">
        <f t="shared" si="24"/>
        <v>0.28684437501987348</v>
      </c>
      <c r="BR50" s="44">
        <f t="shared" si="18"/>
        <v>1.350320455626933</v>
      </c>
      <c r="BS50" s="44">
        <f t="shared" si="19"/>
        <v>3.4138264334998807</v>
      </c>
      <c r="BT50" s="44">
        <f t="shared" si="16"/>
        <v>3.8619165030930285</v>
      </c>
      <c r="BU50" s="44">
        <f t="shared" si="10"/>
        <v>9.0021363708462199E-2</v>
      </c>
      <c r="BV50" s="44">
        <f t="shared" si="21"/>
        <v>0</v>
      </c>
      <c r="BW50" s="44">
        <f t="shared" si="25"/>
        <v>0.2622046880767811</v>
      </c>
      <c r="BX50" s="44">
        <f t="shared" si="20"/>
        <v>3.1342060865615475</v>
      </c>
      <c r="BY50" s="44">
        <f t="shared" si="11"/>
        <v>1.3</v>
      </c>
      <c r="BZ50" s="44">
        <f t="shared" si="27"/>
        <v>3.5387577843330056</v>
      </c>
      <c r="CA50" s="44">
        <f t="shared" si="23"/>
        <v>4.0744679125300118</v>
      </c>
      <c r="CB50" s="44">
        <f>BD50</f>
        <v>3.1961527480371159</v>
      </c>
      <c r="CC50" s="44">
        <f t="shared" si="26"/>
        <v>3.1187515887384358</v>
      </c>
      <c r="CD50" s="43"/>
      <c r="CE50" s="44">
        <f t="shared" si="17"/>
        <v>0.66330378362399389</v>
      </c>
      <c r="CG50" s="43">
        <f>CE50/'Conversions, Sources &amp; Comments'!E49</f>
        <v>8.4043770208407498</v>
      </c>
    </row>
    <row r="51" spans="1:85" s="7" customFormat="1" ht="12.75" customHeight="1">
      <c r="A51" s="67">
        <v>1589</v>
      </c>
      <c r="C51" s="16">
        <v>553</v>
      </c>
      <c r="D51" s="16"/>
      <c r="E51" s="16">
        <v>439</v>
      </c>
      <c r="F51" s="16">
        <v>254</v>
      </c>
      <c r="G51" s="16">
        <v>247</v>
      </c>
      <c r="H51" s="16">
        <v>433</v>
      </c>
      <c r="I51" s="16">
        <v>8</v>
      </c>
      <c r="J51" s="16">
        <v>6</v>
      </c>
      <c r="K51" s="16">
        <v>8</v>
      </c>
      <c r="L51" s="16">
        <v>12</v>
      </c>
      <c r="M51" s="16">
        <v>23.6</v>
      </c>
      <c r="N51" s="16">
        <v>58</v>
      </c>
      <c r="O51" s="16">
        <v>27.7</v>
      </c>
      <c r="R51" s="16">
        <v>4</v>
      </c>
      <c r="S51" s="16">
        <v>48</v>
      </c>
      <c r="W51" s="16">
        <v>54</v>
      </c>
      <c r="Z51" s="16">
        <v>21</v>
      </c>
      <c r="AD51" s="16">
        <v>663</v>
      </c>
      <c r="AH51" s="44">
        <f>F51*'Conversions, Sources &amp; Comments'!$E51/104.83</f>
        <v>0.1912295833465823</v>
      </c>
      <c r="AI51" s="44">
        <f>C51*'Conversions, Sources &amp; Comments'!E51/104.83</f>
        <v>0.41633842358527567</v>
      </c>
      <c r="AJ51" s="44">
        <f>E51*'Conversions, Sources &amp; Comments'!E51/104.83</f>
        <v>0.33051097279192765</v>
      </c>
      <c r="AK51" s="43"/>
      <c r="AL51" s="44">
        <f>'Conversions, Sources &amp; Comments'!$E51*H51/104.83</f>
        <v>0.32599373853964625</v>
      </c>
      <c r="AM51" s="44">
        <f>'Conversions, Sources &amp; Comments'!$E51*I51/0.467</f>
        <v>1.352010468712824</v>
      </c>
      <c r="AN51" s="44">
        <f>'Conversions, Sources &amp; Comments'!$E51*J51/0.467</f>
        <v>1.014007851534618</v>
      </c>
      <c r="AO51" s="44">
        <f>'Conversions, Sources &amp; Comments'!$E51*K51/0.467</f>
        <v>1.352010468712824</v>
      </c>
      <c r="AP51" s="44">
        <f>'Conversions, Sources &amp; Comments'!$E51*L51/0.467</f>
        <v>2.0280157030692361</v>
      </c>
      <c r="AQ51" s="44">
        <f>'Conversions, Sources &amp; Comments'!$E51*M51/0.467</f>
        <v>3.988430882702831</v>
      </c>
      <c r="AR51" s="44">
        <f>'Conversions, Sources &amp; Comments'!$E51*N51/60</f>
        <v>7.6292824074074075E-2</v>
      </c>
      <c r="AS51" s="44">
        <f>'Conversions, Sources &amp; Comments'!$E51*O51</f>
        <v>2.1861840277777778</v>
      </c>
      <c r="AT51" s="44">
        <f>'Conversions, Sources &amp; Comments'!$E51*P51</f>
        <v>0</v>
      </c>
      <c r="AU51" s="44">
        <f>'Conversions, Sources &amp; Comments'!$E51*Q51/0.467</f>
        <v>0</v>
      </c>
      <c r="AV51" s="44">
        <f>'Conversions, Sources &amp; Comments'!$E51*R51/1.204</f>
        <v>0.2622046880767811</v>
      </c>
      <c r="AW51" s="44">
        <f>'Conversions, Sources &amp; Comments'!$E51*S51/0.93</f>
        <v>4.0734767025089598</v>
      </c>
      <c r="AX51" s="44">
        <f>'Conversions, Sources &amp; Comments'!$E51*T51/0.93</f>
        <v>0</v>
      </c>
      <c r="AY51" s="44">
        <f>'Conversions, Sources &amp; Comments'!$E51*U51/0.467</f>
        <v>0</v>
      </c>
      <c r="AZ51" s="44">
        <f>'Conversions, Sources &amp; Comments'!$E51*V51/51.4</f>
        <v>0</v>
      </c>
      <c r="BA51" s="44">
        <f>'Conversions, Sources &amp; Comments'!$E51*W51/0.467</f>
        <v>9.1260706638115625</v>
      </c>
      <c r="BB51" s="44">
        <f>'Conversions, Sources &amp; Comments'!$E51*X51/0.467</f>
        <v>0</v>
      </c>
      <c r="BC51" s="44">
        <f>'Conversions, Sources &amp; Comments'!$E51*Y51/0.467</f>
        <v>0</v>
      </c>
      <c r="BD51" s="44">
        <f>'Conversions, Sources &amp; Comments'!$E51*Z51/0.467*0.96</f>
        <v>3.4070663811563167</v>
      </c>
      <c r="BE51" s="44">
        <f>'Conversions, Sources &amp; Comments'!$E51*AA51/0.467*0.96</f>
        <v>0</v>
      </c>
      <c r="BF51" s="44">
        <f>'Conversions, Sources &amp; Comments'!$E51*AB51/0.467*0.96</f>
        <v>0</v>
      </c>
      <c r="BG51" s="44">
        <f>'Conversions, Sources &amp; Comments'!$E51*AC51/10.274</f>
        <v>0</v>
      </c>
      <c r="BH51" s="44">
        <f>'Conversions, Sources &amp; Comments'!$E51*AD51/3073</f>
        <v>1.7027775517952055E-2</v>
      </c>
      <c r="BI51" s="44">
        <f>'Conversions, Sources &amp; Comments'!$E51*AE51/0.565</f>
        <v>0</v>
      </c>
      <c r="BJ51" s="44">
        <f>'Conversions, Sources &amp; Comments'!$E51*AF51/0.565</f>
        <v>0</v>
      </c>
      <c r="BK51" s="44"/>
      <c r="BL51" s="44">
        <v>3.7883333333333331</v>
      </c>
      <c r="BM51" s="44">
        <f t="shared" si="22"/>
        <v>0.33051097279192765</v>
      </c>
      <c r="BN51" s="44">
        <f t="shared" si="14"/>
        <v>0.59497438297168959</v>
      </c>
      <c r="BO51" s="44"/>
      <c r="BP51" s="44">
        <f t="shared" si="15"/>
        <v>0.59497438297168959</v>
      </c>
      <c r="BQ51" s="44">
        <f t="shared" si="24"/>
        <v>0.32599373853964625</v>
      </c>
      <c r="BR51" s="44">
        <f t="shared" si="18"/>
        <v>1.352010468712824</v>
      </c>
      <c r="BS51" s="44">
        <f t="shared" si="19"/>
        <v>3.988430882702831</v>
      </c>
      <c r="BT51" s="44">
        <f t="shared" si="16"/>
        <v>3.8667499405186767</v>
      </c>
      <c r="BU51" s="44">
        <f t="shared" si="10"/>
        <v>9.0134031247521604E-2</v>
      </c>
      <c r="BV51" s="44">
        <f t="shared" si="21"/>
        <v>0</v>
      </c>
      <c r="BW51" s="44">
        <f t="shared" si="25"/>
        <v>0.2622046880767811</v>
      </c>
      <c r="BX51" s="44">
        <v>3.2</v>
      </c>
      <c r="BY51" s="44">
        <f t="shared" si="11"/>
        <v>1.3</v>
      </c>
      <c r="BZ51" s="44">
        <f t="shared" si="27"/>
        <v>3.631882989183874</v>
      </c>
      <c r="CA51" s="44">
        <f t="shared" si="23"/>
        <v>4.16</v>
      </c>
      <c r="CB51" s="44">
        <f>BD51</f>
        <v>3.4070663811563167</v>
      </c>
      <c r="CC51" s="44">
        <f t="shared" si="26"/>
        <v>3.4462205055559716</v>
      </c>
      <c r="CD51" s="43"/>
      <c r="CE51" s="44">
        <f t="shared" si="17"/>
        <v>0.76411263156945353</v>
      </c>
      <c r="CG51" s="43">
        <f>CE51/'Conversions, Sources &amp; Comments'!E50</f>
        <v>9.6816734664321427</v>
      </c>
    </row>
    <row r="52" spans="1:85" s="7" customFormat="1" ht="12.75" customHeight="1">
      <c r="A52" s="67">
        <v>1590</v>
      </c>
      <c r="C52" s="16">
        <v>640</v>
      </c>
      <c r="D52" s="16"/>
      <c r="E52" s="16">
        <v>576</v>
      </c>
      <c r="F52" s="16">
        <v>408</v>
      </c>
      <c r="G52" s="16">
        <v>315</v>
      </c>
      <c r="H52" s="16">
        <v>690</v>
      </c>
      <c r="I52" s="16">
        <v>7.96</v>
      </c>
      <c r="J52" s="16">
        <v>6</v>
      </c>
      <c r="K52" s="16">
        <v>7.84</v>
      </c>
      <c r="L52" s="16">
        <v>11.2</v>
      </c>
      <c r="M52" s="16">
        <v>22</v>
      </c>
      <c r="N52" s="16">
        <v>60</v>
      </c>
      <c r="O52" s="16">
        <v>29.52</v>
      </c>
      <c r="R52" s="16">
        <v>5.53</v>
      </c>
      <c r="S52" s="16">
        <v>42.5</v>
      </c>
      <c r="W52" s="16">
        <v>72</v>
      </c>
      <c r="Z52" s="16">
        <v>36</v>
      </c>
      <c r="AC52" s="16">
        <v>432</v>
      </c>
      <c r="AD52" s="16">
        <v>756</v>
      </c>
      <c r="AH52" s="44">
        <f>F52*'Conversions, Sources &amp; Comments'!$E52/104.83</f>
        <v>0.30717192915514008</v>
      </c>
      <c r="AI52" s="44">
        <f>C52*'Conversions, Sources &amp; Comments'!E52/104.83</f>
        <v>0.48183832024335699</v>
      </c>
      <c r="AJ52" s="44">
        <f>E52*'Conversions, Sources &amp; Comments'!E52/104.83</f>
        <v>0.43365448821902131</v>
      </c>
      <c r="AK52" s="43"/>
      <c r="AL52" s="44">
        <f>'Conversions, Sources &amp; Comments'!$E52*H52/104.83</f>
        <v>0.51948193901236928</v>
      </c>
      <c r="AM52" s="44">
        <f>'Conversions, Sources &amp; Comments'!$E52*I52/0.467</f>
        <v>1.34525041636926</v>
      </c>
      <c r="AN52" s="44">
        <f>'Conversions, Sources &amp; Comments'!$E52*J52/0.467</f>
        <v>1.014007851534618</v>
      </c>
      <c r="AO52" s="44">
        <f>'Conversions, Sources &amp; Comments'!$E52*K52/0.467</f>
        <v>1.3249702593385675</v>
      </c>
      <c r="AP52" s="44">
        <f>'Conversions, Sources &amp; Comments'!$E52*L52/0.467</f>
        <v>1.8928146561979537</v>
      </c>
      <c r="AQ52" s="44">
        <f>'Conversions, Sources &amp; Comments'!$E52*M52/0.467</f>
        <v>3.7180287889602663</v>
      </c>
      <c r="AR52" s="44">
        <f>'Conversions, Sources &amp; Comments'!$E52*N52/60</f>
        <v>7.8923611111111111E-2</v>
      </c>
      <c r="AS52" s="44">
        <f>'Conversions, Sources &amp; Comments'!$E52*O52</f>
        <v>2.329825</v>
      </c>
      <c r="AT52" s="44">
        <f>'Conversions, Sources &amp; Comments'!$E52*P52</f>
        <v>0</v>
      </c>
      <c r="AU52" s="44">
        <f>'Conversions, Sources &amp; Comments'!$E52*Q52/0.467</f>
        <v>0</v>
      </c>
      <c r="AV52" s="44">
        <f>'Conversions, Sources &amp; Comments'!$E52*R52/1.204</f>
        <v>0.3624979812661499</v>
      </c>
      <c r="AW52" s="44">
        <f>'Conversions, Sources &amp; Comments'!$E52*S52/0.93</f>
        <v>3.6067241636798086</v>
      </c>
      <c r="AX52" s="44">
        <f>'Conversions, Sources &amp; Comments'!$E52*T52/0.93</f>
        <v>0</v>
      </c>
      <c r="AY52" s="44">
        <f>'Conversions, Sources &amp; Comments'!$E52*U52/0.467</f>
        <v>0</v>
      </c>
      <c r="AZ52" s="44">
        <f>'Conversions, Sources &amp; Comments'!$E52*V52/51.4</f>
        <v>0</v>
      </c>
      <c r="BA52" s="44">
        <f>'Conversions, Sources &amp; Comments'!$E52*W52/0.467</f>
        <v>12.168094218415417</v>
      </c>
      <c r="BB52" s="44">
        <f>'Conversions, Sources &amp; Comments'!$E52*X52/0.467</f>
        <v>0</v>
      </c>
      <c r="BC52" s="44">
        <f>'Conversions, Sources &amp; Comments'!$E52*Y52/0.467</f>
        <v>0</v>
      </c>
      <c r="BD52" s="44">
        <f>'Conversions, Sources &amp; Comments'!$E52*Z52/0.467*0.96</f>
        <v>5.8406852248394001</v>
      </c>
      <c r="BE52" s="44">
        <f>'Conversions, Sources &amp; Comments'!$E52*AA52/0.467*0.96</f>
        <v>0</v>
      </c>
      <c r="BF52" s="44">
        <f>'Conversions, Sources &amp; Comments'!$E52*AB52/0.467*0.96</f>
        <v>0</v>
      </c>
      <c r="BG52" s="44">
        <f>'Conversions, Sources &amp; Comments'!$E52*AC52/10.274</f>
        <v>3.3185711504769322</v>
      </c>
      <c r="BH52" s="44">
        <f>'Conversions, Sources &amp; Comments'!$E52*AD52/3073</f>
        <v>1.9416287015945329E-2</v>
      </c>
      <c r="BI52" s="44">
        <f>'Conversions, Sources &amp; Comments'!$E52*AE52/0.565</f>
        <v>0</v>
      </c>
      <c r="BJ52" s="44">
        <f>'Conversions, Sources &amp; Comments'!$E52*AF52/0.565</f>
        <v>0</v>
      </c>
      <c r="BK52" s="44"/>
      <c r="BL52" s="44">
        <v>3.7883333333333331</v>
      </c>
      <c r="BM52" s="44">
        <f t="shared" si="22"/>
        <v>0.43365448821902131</v>
      </c>
      <c r="BN52" s="44">
        <f t="shared" si="14"/>
        <v>0.72332081010636273</v>
      </c>
      <c r="BO52" s="44"/>
      <c r="BP52" s="44">
        <f t="shared" si="15"/>
        <v>0.72332081010636273</v>
      </c>
      <c r="BQ52" s="44">
        <f t="shared" si="24"/>
        <v>0.51948193901236928</v>
      </c>
      <c r="BR52" s="44">
        <f t="shared" si="18"/>
        <v>1.34525041636926</v>
      </c>
      <c r="BS52" s="44">
        <f t="shared" si="19"/>
        <v>3.7180287889602663</v>
      </c>
      <c r="BT52" s="44">
        <f t="shared" si="16"/>
        <v>3.8474161908160833</v>
      </c>
      <c r="BU52" s="44">
        <f t="shared" si="10"/>
        <v>8.9683361091283997E-2</v>
      </c>
      <c r="BV52" s="44">
        <f t="shared" si="21"/>
        <v>0</v>
      </c>
      <c r="BW52" s="44">
        <f t="shared" si="25"/>
        <v>0.3624979812661499</v>
      </c>
      <c r="BX52" s="44">
        <f>BG52</f>
        <v>3.3185711504769322</v>
      </c>
      <c r="BY52" s="44">
        <f t="shared" si="11"/>
        <v>1.3</v>
      </c>
      <c r="BZ52" s="44">
        <f t="shared" si="27"/>
        <v>3.7250081940347428</v>
      </c>
      <c r="CA52" s="44">
        <f t="shared" si="23"/>
        <v>4.3141424956200121</v>
      </c>
      <c r="CB52" s="44">
        <f>BD52</f>
        <v>5.8406852248394001</v>
      </c>
      <c r="CC52" s="44">
        <f t="shared" si="26"/>
        <v>3.9296270018104291</v>
      </c>
      <c r="CD52" s="43"/>
      <c r="CE52" s="44">
        <f t="shared" si="17"/>
        <v>0.9084541682084939</v>
      </c>
      <c r="CG52" s="43">
        <f>CE52/'Conversions, Sources &amp; Comments'!E51</f>
        <v>11.51054995354361</v>
      </c>
    </row>
    <row r="53" spans="1:85" s="7" customFormat="1" ht="12.75" customHeight="1">
      <c r="A53" s="67">
        <v>1591</v>
      </c>
      <c r="C53" s="16">
        <v>576</v>
      </c>
      <c r="D53" s="16"/>
      <c r="E53" s="16">
        <v>494</v>
      </c>
      <c r="F53" s="16">
        <v>329</v>
      </c>
      <c r="G53" s="16">
        <v>165</v>
      </c>
      <c r="H53" s="16">
        <v>461</v>
      </c>
      <c r="I53" s="16">
        <v>8</v>
      </c>
      <c r="J53" s="16">
        <v>6</v>
      </c>
      <c r="K53" s="16">
        <v>8</v>
      </c>
      <c r="M53" s="16">
        <v>22.7</v>
      </c>
      <c r="N53" s="16">
        <v>52.5</v>
      </c>
      <c r="O53" s="16">
        <v>27.7</v>
      </c>
      <c r="R53" s="16">
        <v>4.84</v>
      </c>
      <c r="S53" s="16">
        <v>48</v>
      </c>
      <c r="W53" s="16">
        <v>60</v>
      </c>
      <c r="X53" s="16">
        <v>27</v>
      </c>
      <c r="AC53" s="16">
        <v>432</v>
      </c>
      <c r="AD53" s="16">
        <v>756</v>
      </c>
      <c r="AF53" s="16">
        <v>18</v>
      </c>
      <c r="AH53" s="44">
        <f>F53*'Conversions, Sources &amp; Comments'!$E53/104.83</f>
        <v>0.2476950115001007</v>
      </c>
      <c r="AI53" s="44">
        <f>C53*'Conversions, Sources &amp; Comments'!E53/104.83</f>
        <v>0.43365448821902131</v>
      </c>
      <c r="AJ53" s="44">
        <f>E53*'Conversions, Sources &amp; Comments'!E53/104.83</f>
        <v>0.37191895343784115</v>
      </c>
      <c r="AK53" s="43"/>
      <c r="AL53" s="44">
        <f>'Conversions, Sources &amp; Comments'!$E53*H53/104.83</f>
        <v>0.34707416505029309</v>
      </c>
      <c r="AM53" s="44">
        <f>'Conversions, Sources &amp; Comments'!$E53*I53/0.467</f>
        <v>1.352010468712824</v>
      </c>
      <c r="AN53" s="44">
        <f>'Conversions, Sources &amp; Comments'!$E53*J53/0.467</f>
        <v>1.014007851534618</v>
      </c>
      <c r="AO53" s="44">
        <f>'Conversions, Sources &amp; Comments'!$E53*K53/0.467</f>
        <v>1.352010468712824</v>
      </c>
      <c r="AP53" s="44">
        <f>'Conversions, Sources &amp; Comments'!$E53*L53/0.467</f>
        <v>0</v>
      </c>
      <c r="AQ53" s="44">
        <f>'Conversions, Sources &amp; Comments'!$E53*M53/0.467</f>
        <v>3.8363297049726381</v>
      </c>
      <c r="AR53" s="44">
        <f>'Conversions, Sources &amp; Comments'!$E53*N53/60</f>
        <v>6.905815972222222E-2</v>
      </c>
      <c r="AS53" s="44">
        <f>'Conversions, Sources &amp; Comments'!$E53*O53</f>
        <v>2.1861840277777778</v>
      </c>
      <c r="AT53" s="44">
        <f>'Conversions, Sources &amp; Comments'!$E53*P53</f>
        <v>0</v>
      </c>
      <c r="AU53" s="44">
        <f>'Conversions, Sources &amp; Comments'!$E53*Q53/0.467</f>
        <v>0</v>
      </c>
      <c r="AV53" s="44">
        <f>'Conversions, Sources &amp; Comments'!$E53*R53/1.204</f>
        <v>0.31726767257290511</v>
      </c>
      <c r="AW53" s="44">
        <f>'Conversions, Sources &amp; Comments'!$E53*S53/0.93</f>
        <v>4.0734767025089598</v>
      </c>
      <c r="AX53" s="44">
        <f>'Conversions, Sources &amp; Comments'!$E53*T53/0.93</f>
        <v>0</v>
      </c>
      <c r="AY53" s="44">
        <f>'Conversions, Sources &amp; Comments'!$E53*U53/0.467</f>
        <v>0</v>
      </c>
      <c r="AZ53" s="44">
        <f>'Conversions, Sources &amp; Comments'!$E53*V53/51.4</f>
        <v>0</v>
      </c>
      <c r="BA53" s="44">
        <f>'Conversions, Sources &amp; Comments'!$E53*W53/0.467</f>
        <v>10.140078515346181</v>
      </c>
      <c r="BB53" s="44">
        <f>'Conversions, Sources &amp; Comments'!$E53*X53/0.467</f>
        <v>4.5630353319057813</v>
      </c>
      <c r="BC53" s="44">
        <f>'Conversions, Sources &amp; Comments'!$E53*Y53/0.467</f>
        <v>0</v>
      </c>
      <c r="BD53" s="44">
        <f>'Conversions, Sources &amp; Comments'!$E53*Z53/0.467*0.96</f>
        <v>0</v>
      </c>
      <c r="BE53" s="44">
        <f>'Conversions, Sources &amp; Comments'!$E53*AA53/0.467*0.96</f>
        <v>0</v>
      </c>
      <c r="BF53" s="44">
        <f>'Conversions, Sources &amp; Comments'!$E53*AB53/0.467*0.96</f>
        <v>0</v>
      </c>
      <c r="BG53" s="44">
        <f>'Conversions, Sources &amp; Comments'!$E53*AC53/10.274</f>
        <v>3.3185711504769322</v>
      </c>
      <c r="BH53" s="44">
        <f>'Conversions, Sources &amp; Comments'!$E53*AD53/3073</f>
        <v>1.9416287015945329E-2</v>
      </c>
      <c r="BI53" s="44">
        <f>'Conversions, Sources &amp; Comments'!$E53*AE53/0.565</f>
        <v>0</v>
      </c>
      <c r="BJ53" s="44">
        <f>'Conversions, Sources &amp; Comments'!$E53*AF53/0.565</f>
        <v>2.5143805309734515</v>
      </c>
      <c r="BK53" s="44"/>
      <c r="BL53" s="44">
        <v>3.7883333333333331</v>
      </c>
      <c r="BM53" s="44">
        <f t="shared" si="22"/>
        <v>0.37191895343784115</v>
      </c>
      <c r="BN53" s="44">
        <f t="shared" si="14"/>
        <v>0.64650032087247078</v>
      </c>
      <c r="BO53" s="44"/>
      <c r="BP53" s="44">
        <f t="shared" si="15"/>
        <v>0.64650032087247078</v>
      </c>
      <c r="BQ53" s="44">
        <f t="shared" si="24"/>
        <v>0.34707416505029309</v>
      </c>
      <c r="BR53" s="44">
        <f t="shared" si="18"/>
        <v>1.352010468712824</v>
      </c>
      <c r="BS53" s="44">
        <f t="shared" si="19"/>
        <v>3.8363297049726381</v>
      </c>
      <c r="BT53" s="44">
        <f t="shared" si="16"/>
        <v>3.8667499405186767</v>
      </c>
      <c r="BU53" s="44">
        <f t="shared" si="10"/>
        <v>9.0134031247521604E-2</v>
      </c>
      <c r="BV53" s="44">
        <f t="shared" si="21"/>
        <v>0</v>
      </c>
      <c r="BW53" s="44">
        <f t="shared" si="25"/>
        <v>0.31726767257290511</v>
      </c>
      <c r="BX53" s="44">
        <f>BG53</f>
        <v>3.3185711504769322</v>
      </c>
      <c r="BY53" s="44">
        <f t="shared" si="11"/>
        <v>1.3749999999999998</v>
      </c>
      <c r="BZ53" s="44">
        <f t="shared" si="27"/>
        <v>3.8181333988856112</v>
      </c>
      <c r="CA53" s="44">
        <f>BB53</f>
        <v>4.5630353319057813</v>
      </c>
      <c r="CB53" s="44">
        <f>BX53</f>
        <v>3.3185711504769322</v>
      </c>
      <c r="CC53" s="44">
        <f t="shared" si="26"/>
        <v>3.9296270018104291</v>
      </c>
      <c r="CD53" s="43"/>
      <c r="CE53" s="44">
        <f t="shared" si="17"/>
        <v>0.82238905835701182</v>
      </c>
      <c r="CG53" s="43">
        <f>CE53/'Conversions, Sources &amp; Comments'!E52</f>
        <v>10.420063739851271</v>
      </c>
    </row>
    <row r="54" spans="1:85" s="7" customFormat="1" ht="12.75" customHeight="1">
      <c r="A54" s="67">
        <v>1592</v>
      </c>
      <c r="C54" s="16">
        <v>567</v>
      </c>
      <c r="D54" s="16">
        <v>520</v>
      </c>
      <c r="E54" s="16">
        <v>333</v>
      </c>
      <c r="F54" s="16">
        <v>329</v>
      </c>
      <c r="G54" s="16">
        <v>200</v>
      </c>
      <c r="H54" s="16">
        <v>439</v>
      </c>
      <c r="I54" s="16">
        <v>7.94</v>
      </c>
      <c r="J54" s="16">
        <v>5.97</v>
      </c>
      <c r="K54" s="16">
        <v>7.96</v>
      </c>
      <c r="L54" s="16">
        <v>11.4</v>
      </c>
      <c r="M54" s="16">
        <v>17.600000000000001</v>
      </c>
      <c r="N54" s="16">
        <v>57.8</v>
      </c>
      <c r="O54" s="16">
        <v>37.5</v>
      </c>
      <c r="R54" s="16">
        <v>4</v>
      </c>
      <c r="S54" s="16">
        <v>48</v>
      </c>
      <c r="X54" s="16">
        <v>27</v>
      </c>
      <c r="Z54" s="16">
        <v>20</v>
      </c>
      <c r="AD54" s="16">
        <v>792</v>
      </c>
      <c r="AH54" s="44">
        <f>F54*'Conversions, Sources &amp; Comments'!$E54/104.83</f>
        <v>0.2476950115001007</v>
      </c>
      <c r="AI54" s="44">
        <f>C54*'Conversions, Sources &amp; Comments'!E54/104.83</f>
        <v>0.42687863684059907</v>
      </c>
      <c r="AJ54" s="44">
        <f>E54*'Conversions, Sources &amp; Comments'!E54/104.83</f>
        <v>0.25070650100162167</v>
      </c>
      <c r="AK54" s="43"/>
      <c r="AL54" s="44">
        <f>'Conversions, Sources &amp; Comments'!$E54*H54/104.83</f>
        <v>0.33051097279192765</v>
      </c>
      <c r="AM54" s="44">
        <f>'Conversions, Sources &amp; Comments'!$E54*I54/0.467</f>
        <v>1.341870390197478</v>
      </c>
      <c r="AN54" s="44">
        <f>'Conversions, Sources &amp; Comments'!$E54*J54/0.467</f>
        <v>1.008937812276945</v>
      </c>
      <c r="AO54" s="44">
        <f>'Conversions, Sources &amp; Comments'!$E54*K54/0.467</f>
        <v>1.34525041636926</v>
      </c>
      <c r="AP54" s="44">
        <f>'Conversions, Sources &amp; Comments'!$E54*L54/0.467</f>
        <v>1.9266149179157743</v>
      </c>
      <c r="AQ54" s="44">
        <f>'Conversions, Sources &amp; Comments'!$E54*M54/0.467</f>
        <v>2.9744230311682132</v>
      </c>
      <c r="AR54" s="44">
        <f>'Conversions, Sources &amp; Comments'!$E54*N54/60</f>
        <v>7.6029745370370369E-2</v>
      </c>
      <c r="AS54" s="44">
        <f>'Conversions, Sources &amp; Comments'!$E54*O54</f>
        <v>2.9596354166666665</v>
      </c>
      <c r="AT54" s="44">
        <f>'Conversions, Sources &amp; Comments'!$E54*P54</f>
        <v>0</v>
      </c>
      <c r="AU54" s="44">
        <f>'Conversions, Sources &amp; Comments'!$E54*Q54/0.467</f>
        <v>0</v>
      </c>
      <c r="AV54" s="44">
        <f>'Conversions, Sources &amp; Comments'!$E54*R54/1.204</f>
        <v>0.2622046880767811</v>
      </c>
      <c r="AW54" s="44">
        <f>'Conversions, Sources &amp; Comments'!$E54*S54/0.93</f>
        <v>4.0734767025089598</v>
      </c>
      <c r="AX54" s="44">
        <f>'Conversions, Sources &amp; Comments'!$E54*T54/0.93</f>
        <v>0</v>
      </c>
      <c r="AY54" s="44">
        <f>'Conversions, Sources &amp; Comments'!$E54*U54/0.467</f>
        <v>0</v>
      </c>
      <c r="AZ54" s="44">
        <f>'Conversions, Sources &amp; Comments'!$E54*V54/51.4</f>
        <v>0</v>
      </c>
      <c r="BA54" s="44">
        <f>'Conversions, Sources &amp; Comments'!$E54*W54/0.467</f>
        <v>0</v>
      </c>
      <c r="BB54" s="44">
        <f>'Conversions, Sources &amp; Comments'!$E54*X54/0.467</f>
        <v>4.5630353319057813</v>
      </c>
      <c r="BC54" s="44">
        <f>'Conversions, Sources &amp; Comments'!$E54*Y54/0.467</f>
        <v>0</v>
      </c>
      <c r="BD54" s="44">
        <f>'Conversions, Sources &amp; Comments'!$E54*Z54/0.467*0.96</f>
        <v>3.2448251249107778</v>
      </c>
      <c r="BE54" s="44">
        <f>'Conversions, Sources &amp; Comments'!$E54*AA54/0.467*0.96</f>
        <v>0</v>
      </c>
      <c r="BF54" s="44">
        <f>'Conversions, Sources &amp; Comments'!$E54*AB54/0.467*0.96</f>
        <v>0</v>
      </c>
      <c r="BG54" s="44">
        <f>'Conversions, Sources &amp; Comments'!$E54*AC54/10.274</f>
        <v>0</v>
      </c>
      <c r="BH54" s="44">
        <f>'Conversions, Sources &amp; Comments'!$E54*AD54/3073</f>
        <v>2.0340872111942725E-2</v>
      </c>
      <c r="BI54" s="44">
        <f>'Conversions, Sources &amp; Comments'!$E54*AE54/0.565</f>
        <v>0</v>
      </c>
      <c r="BJ54" s="44">
        <f>'Conversions, Sources &amp; Comments'!$E54*AF54/0.565</f>
        <v>0</v>
      </c>
      <c r="BK54" s="44"/>
      <c r="BL54" s="44">
        <v>3.7883333333333331</v>
      </c>
      <c r="BM54" s="44">
        <f t="shared" si="22"/>
        <v>0.25070650100162167</v>
      </c>
      <c r="BN54" s="44">
        <f t="shared" si="14"/>
        <v>0.4956698481083659</v>
      </c>
      <c r="BO54" s="44"/>
      <c r="BP54" s="44">
        <f t="shared" si="15"/>
        <v>0.4956698481083659</v>
      </c>
      <c r="BQ54" s="44">
        <f t="shared" si="24"/>
        <v>0.33051097279192765</v>
      </c>
      <c r="BR54" s="44">
        <f t="shared" si="18"/>
        <v>1.341870390197478</v>
      </c>
      <c r="BS54" s="44">
        <f t="shared" si="19"/>
        <v>2.9744230311682132</v>
      </c>
      <c r="BT54" s="44">
        <f t="shared" si="16"/>
        <v>3.8377493159647869</v>
      </c>
      <c r="BU54" s="44">
        <f t="shared" si="10"/>
        <v>8.9458026013165201E-2</v>
      </c>
      <c r="BV54" s="44">
        <f t="shared" si="21"/>
        <v>0</v>
      </c>
      <c r="BW54" s="44">
        <f t="shared" si="25"/>
        <v>0.2622046880767811</v>
      </c>
      <c r="BX54" s="44">
        <v>3.28</v>
      </c>
      <c r="BY54" s="44">
        <f t="shared" si="11"/>
        <v>1.3911693085078602</v>
      </c>
      <c r="BZ54" s="44">
        <f t="shared" si="27"/>
        <v>3.91125860373648</v>
      </c>
      <c r="CA54" s="44">
        <f>BB54</f>
        <v>4.5630353319057813</v>
      </c>
      <c r="CB54" s="44">
        <f>BD54</f>
        <v>3.2448251249107778</v>
      </c>
      <c r="CC54" s="44">
        <f t="shared" si="26"/>
        <v>4.1167520971347349</v>
      </c>
      <c r="CD54" s="43"/>
      <c r="CE54" s="44">
        <f t="shared" si="17"/>
        <v>0.72078309853915368</v>
      </c>
      <c r="CG54" s="43">
        <f>CE54/'Conversions, Sources &amp; Comments'!E53</f>
        <v>9.1326675045876051</v>
      </c>
    </row>
    <row r="55" spans="1:85" s="7" customFormat="1" ht="12.75" customHeight="1">
      <c r="A55" s="67">
        <v>1593</v>
      </c>
      <c r="C55" s="16">
        <v>549</v>
      </c>
      <c r="D55" s="16">
        <v>520</v>
      </c>
      <c r="E55" s="16">
        <v>463</v>
      </c>
      <c r="F55" s="16">
        <v>328</v>
      </c>
      <c r="G55" s="16">
        <v>219</v>
      </c>
      <c r="I55" s="16">
        <v>7.95</v>
      </c>
      <c r="J55" s="16">
        <v>6.03</v>
      </c>
      <c r="K55" s="16">
        <v>7.95</v>
      </c>
      <c r="L55" s="16">
        <v>12</v>
      </c>
      <c r="M55" s="16">
        <v>20.3</v>
      </c>
      <c r="N55" s="16">
        <v>58.8</v>
      </c>
      <c r="O55" s="16">
        <v>27.5</v>
      </c>
      <c r="R55" s="16">
        <v>4.5599999999999996</v>
      </c>
      <c r="S55" s="16">
        <v>48</v>
      </c>
      <c r="AC55" s="16">
        <v>420</v>
      </c>
      <c r="AH55" s="44">
        <f>F55*'Conversions, Sources &amp; Comments'!$E55/104.83</f>
        <v>0.24694213912472046</v>
      </c>
      <c r="AI55" s="44">
        <f>C55*'Conversions, Sources &amp; Comments'!E55/104.83</f>
        <v>0.41332693408375465</v>
      </c>
      <c r="AJ55" s="44">
        <f>E55*'Conversions, Sources &amp; Comments'!E55/104.83</f>
        <v>0.34857990980105358</v>
      </c>
      <c r="AK55" s="43"/>
      <c r="AL55" s="44">
        <f>'Conversions, Sources &amp; Comments'!$E55*H55/104.83</f>
        <v>0</v>
      </c>
      <c r="AM55" s="44">
        <f>'Conversions, Sources &amp; Comments'!$E55*I55/0.467</f>
        <v>1.343560403283369</v>
      </c>
      <c r="AN55" s="44">
        <f>'Conversions, Sources &amp; Comments'!$E55*J55/0.467</f>
        <v>1.0190778907922913</v>
      </c>
      <c r="AO55" s="44">
        <f>'Conversions, Sources &amp; Comments'!$E55*K55/0.467</f>
        <v>1.343560403283369</v>
      </c>
      <c r="AP55" s="44">
        <f>'Conversions, Sources &amp; Comments'!$E55*L55/0.467</f>
        <v>2.0280157030692361</v>
      </c>
      <c r="AQ55" s="44">
        <f>'Conversions, Sources &amp; Comments'!$E55*M55/0.467</f>
        <v>3.4307265643587912</v>
      </c>
      <c r="AR55" s="44">
        <f>'Conversions, Sources &amp; Comments'!$E55*N55/60</f>
        <v>7.7345138888888887E-2</v>
      </c>
      <c r="AS55" s="44">
        <f>'Conversions, Sources &amp; Comments'!$E55*O55</f>
        <v>2.1703993055555557</v>
      </c>
      <c r="AT55" s="44">
        <f>'Conversions, Sources &amp; Comments'!$E55*P55</f>
        <v>0</v>
      </c>
      <c r="AU55" s="44">
        <f>'Conversions, Sources &amp; Comments'!$E55*Q55/0.467</f>
        <v>0</v>
      </c>
      <c r="AV55" s="44">
        <f>'Conversions, Sources &amp; Comments'!$E55*R55/1.204</f>
        <v>0.29891334440753042</v>
      </c>
      <c r="AW55" s="44">
        <f>'Conversions, Sources &amp; Comments'!$E55*S55/0.93</f>
        <v>4.0734767025089598</v>
      </c>
      <c r="AX55" s="44">
        <f>'Conversions, Sources &amp; Comments'!$E55*T55/0.93</f>
        <v>0</v>
      </c>
      <c r="AY55" s="44">
        <f>'Conversions, Sources &amp; Comments'!$E55*U55/0.467</f>
        <v>0</v>
      </c>
      <c r="AZ55" s="44">
        <f>'Conversions, Sources &amp; Comments'!$E55*V55/51.4</f>
        <v>0</v>
      </c>
      <c r="BA55" s="44">
        <f>'Conversions, Sources &amp; Comments'!$E55*W55/0.467</f>
        <v>0</v>
      </c>
      <c r="BB55" s="44">
        <f>'Conversions, Sources &amp; Comments'!$E55*X55/0.467</f>
        <v>0</v>
      </c>
      <c r="BC55" s="44">
        <f>'Conversions, Sources &amp; Comments'!$E55*Y55/0.467</f>
        <v>0</v>
      </c>
      <c r="BD55" s="44">
        <f>'Conversions, Sources &amp; Comments'!$E55*Z55/0.467*0.96</f>
        <v>0</v>
      </c>
      <c r="BE55" s="44">
        <f>'Conversions, Sources &amp; Comments'!$E55*AA55/0.467*0.96</f>
        <v>0</v>
      </c>
      <c r="BF55" s="44">
        <f>'Conversions, Sources &amp; Comments'!$E55*AB55/0.467*0.96</f>
        <v>0</v>
      </c>
      <c r="BG55" s="44">
        <f>'Conversions, Sources &amp; Comments'!$E55*AC55/10.274</f>
        <v>3.2263886185192399</v>
      </c>
      <c r="BH55" s="44">
        <f>'Conversions, Sources &amp; Comments'!$E55*AD55/3073</f>
        <v>0</v>
      </c>
      <c r="BI55" s="44">
        <f>'Conversions, Sources &amp; Comments'!$E55*AE55/0.565</f>
        <v>0</v>
      </c>
      <c r="BJ55" s="44">
        <f>'Conversions, Sources &amp; Comments'!$E55*AF55/0.565</f>
        <v>0</v>
      </c>
      <c r="BK55" s="44"/>
      <c r="BL55" s="44">
        <v>3.7883333333333331</v>
      </c>
      <c r="BM55" s="44">
        <f t="shared" si="22"/>
        <v>0.34857990980105358</v>
      </c>
      <c r="BN55" s="44">
        <f t="shared" si="14"/>
        <v>0.61745842860112155</v>
      </c>
      <c r="BO55" s="44"/>
      <c r="BP55" s="44">
        <f t="shared" si="15"/>
        <v>0.61745842860112155</v>
      </c>
      <c r="BQ55" s="44">
        <v>0.36</v>
      </c>
      <c r="BR55" s="44">
        <f t="shared" si="18"/>
        <v>1.343560403283369</v>
      </c>
      <c r="BS55" s="44">
        <f t="shared" si="19"/>
        <v>3.4307265643587912</v>
      </c>
      <c r="BT55" s="44">
        <f t="shared" si="16"/>
        <v>3.8425827533904351</v>
      </c>
      <c r="BU55" s="44">
        <f t="shared" si="10"/>
        <v>8.9570693552224606E-2</v>
      </c>
      <c r="BV55" s="44">
        <f t="shared" si="21"/>
        <v>0</v>
      </c>
      <c r="BW55" s="44">
        <f t="shared" si="25"/>
        <v>0.29891334440753042</v>
      </c>
      <c r="BX55" s="44">
        <f>BG55</f>
        <v>3.2263886185192399</v>
      </c>
      <c r="BY55" s="44">
        <f t="shared" si="11"/>
        <v>1.3</v>
      </c>
      <c r="BZ55" s="44">
        <f t="shared" si="27"/>
        <v>4.0043838085873489</v>
      </c>
      <c r="CA55" s="44">
        <f>1.3*BX55</f>
        <v>4.194305204075012</v>
      </c>
      <c r="CB55" s="44">
        <f>BX55</f>
        <v>3.2263886185192399</v>
      </c>
      <c r="CC55" s="44">
        <v>3.9</v>
      </c>
      <c r="CD55" s="43"/>
      <c r="CE55" s="44">
        <f t="shared" si="17"/>
        <v>0.7956531343187766</v>
      </c>
      <c r="CG55" s="43">
        <f>CE55/'Conversions, Sources &amp; Comments'!E54</f>
        <v>10.081306761276183</v>
      </c>
    </row>
    <row r="56" spans="1:85" s="7" customFormat="1" ht="12.75" customHeight="1">
      <c r="A56" s="67">
        <v>1594</v>
      </c>
      <c r="C56" s="16">
        <v>549</v>
      </c>
      <c r="D56" s="16">
        <v>475</v>
      </c>
      <c r="E56" s="16">
        <v>410</v>
      </c>
      <c r="F56" s="16">
        <v>345</v>
      </c>
      <c r="G56" s="16">
        <v>219</v>
      </c>
      <c r="H56" s="16">
        <v>540</v>
      </c>
      <c r="I56" s="16">
        <v>7.98</v>
      </c>
      <c r="J56" s="16">
        <v>6.07</v>
      </c>
      <c r="K56" s="16">
        <v>8</v>
      </c>
      <c r="L56" s="16">
        <v>12</v>
      </c>
      <c r="M56" s="16">
        <v>22.5</v>
      </c>
      <c r="N56" s="16">
        <v>54</v>
      </c>
      <c r="O56" s="16">
        <v>28</v>
      </c>
      <c r="P56" s="16">
        <v>3</v>
      </c>
      <c r="R56" s="16">
        <v>4.8899999999999997</v>
      </c>
      <c r="S56" s="16">
        <v>48</v>
      </c>
      <c r="Z56" s="16">
        <v>18</v>
      </c>
      <c r="AC56" s="16">
        <v>450</v>
      </c>
      <c r="AH56" s="44">
        <f>F56*'Conversions, Sources &amp; Comments'!$E56/104.83</f>
        <v>0.25974096950618464</v>
      </c>
      <c r="AI56" s="44">
        <f>C56*'Conversions, Sources &amp; Comments'!E56/104.83</f>
        <v>0.41332693408375465</v>
      </c>
      <c r="AJ56" s="44">
        <f>E56*'Conversions, Sources &amp; Comments'!E56/104.83</f>
        <v>0.30867767390590062</v>
      </c>
      <c r="AK56" s="43"/>
      <c r="AL56" s="44">
        <f>'Conversions, Sources &amp; Comments'!$E56*H56/104.83</f>
        <v>0.40655108270533241</v>
      </c>
      <c r="AM56" s="44">
        <f>'Conversions, Sources &amp; Comments'!$E56*I56/0.467</f>
        <v>1.348630442541042</v>
      </c>
      <c r="AN56" s="44">
        <f>'Conversions, Sources &amp; Comments'!$E56*J56/0.467</f>
        <v>1.0258379431358553</v>
      </c>
      <c r="AO56" s="44">
        <f>'Conversions, Sources &amp; Comments'!$E56*K56/0.467</f>
        <v>1.352010468712824</v>
      </c>
      <c r="AP56" s="44">
        <f>'Conversions, Sources &amp; Comments'!$E56*L56/0.467</f>
        <v>2.0280157030692361</v>
      </c>
      <c r="AQ56" s="44">
        <f>'Conversions, Sources &amp; Comments'!$E56*M56/0.467</f>
        <v>3.802529443254818</v>
      </c>
      <c r="AR56" s="44">
        <f>'Conversions, Sources &amp; Comments'!$E56*N56/60</f>
        <v>7.1031250000000004E-2</v>
      </c>
      <c r="AS56" s="44">
        <f>'Conversions, Sources &amp; Comments'!$E56*O56</f>
        <v>2.2098611111111111</v>
      </c>
      <c r="AT56" s="44">
        <f>'Conversions, Sources &amp; Comments'!$E56*P56</f>
        <v>0.23677083333333332</v>
      </c>
      <c r="AU56" s="44">
        <f>'Conversions, Sources &amp; Comments'!$E56*Q56/0.467</f>
        <v>0</v>
      </c>
      <c r="AV56" s="44">
        <f>'Conversions, Sources &amp; Comments'!$E56*R56/1.204</f>
        <v>0.32054523117386485</v>
      </c>
      <c r="AW56" s="44">
        <f>'Conversions, Sources &amp; Comments'!$E56*S56/0.93</f>
        <v>4.0734767025089598</v>
      </c>
      <c r="AX56" s="44">
        <f>'Conversions, Sources &amp; Comments'!$E56*T56/0.93</f>
        <v>0</v>
      </c>
      <c r="AY56" s="44">
        <f>'Conversions, Sources &amp; Comments'!$E56*U56/0.467</f>
        <v>0</v>
      </c>
      <c r="AZ56" s="44">
        <f>'Conversions, Sources &amp; Comments'!$E56*V56/51.4</f>
        <v>0</v>
      </c>
      <c r="BA56" s="44">
        <f>'Conversions, Sources &amp; Comments'!$E56*W56/0.467</f>
        <v>0</v>
      </c>
      <c r="BB56" s="44">
        <f>'Conversions, Sources &amp; Comments'!$E56*X56/0.467</f>
        <v>0</v>
      </c>
      <c r="BC56" s="44">
        <f>'Conversions, Sources &amp; Comments'!$E56*Y56/0.467</f>
        <v>0</v>
      </c>
      <c r="BD56" s="44">
        <f>'Conversions, Sources &amp; Comments'!$E56*Z56/0.467*0.96</f>
        <v>2.9203426124197001</v>
      </c>
      <c r="BE56" s="44">
        <f>'Conversions, Sources &amp; Comments'!$E56*AA56/0.467*0.96</f>
        <v>0</v>
      </c>
      <c r="BF56" s="44">
        <f>'Conversions, Sources &amp; Comments'!$E56*AB56/0.467*0.96</f>
        <v>0</v>
      </c>
      <c r="BG56" s="44">
        <f>'Conversions, Sources &amp; Comments'!$E56*AC56/10.274</f>
        <v>3.4568449484134711</v>
      </c>
      <c r="BH56" s="44">
        <f>'Conversions, Sources &amp; Comments'!$E56*AD56/3073</f>
        <v>0</v>
      </c>
      <c r="BI56" s="44">
        <f>'Conversions, Sources &amp; Comments'!$E56*AE56/0.565</f>
        <v>0</v>
      </c>
      <c r="BJ56" s="44">
        <f>'Conversions, Sources &amp; Comments'!$E56*AF56/0.565</f>
        <v>0</v>
      </c>
      <c r="BK56" s="44"/>
      <c r="BL56" s="44">
        <v>3.7883333333333331</v>
      </c>
      <c r="BM56" s="44">
        <f t="shared" si="22"/>
        <v>0.30867767390590062</v>
      </c>
      <c r="BN56" s="44">
        <f t="shared" si="14"/>
        <v>0.56780616116945959</v>
      </c>
      <c r="BO56" s="44"/>
      <c r="BP56" s="44">
        <f t="shared" si="15"/>
        <v>0.56780616116945959</v>
      </c>
      <c r="BQ56" s="44">
        <f>AL56</f>
        <v>0.40655108270533241</v>
      </c>
      <c r="BR56" s="44">
        <f t="shared" si="18"/>
        <v>1.348630442541042</v>
      </c>
      <c r="BS56" s="44">
        <f t="shared" si="19"/>
        <v>3.802529443254818</v>
      </c>
      <c r="BT56" s="44">
        <f t="shared" si="16"/>
        <v>3.8570830656673802</v>
      </c>
      <c r="BU56" s="44">
        <f t="shared" si="10"/>
        <v>8.9908696169402808E-2</v>
      </c>
      <c r="BV56" s="44">
        <f t="shared" si="21"/>
        <v>0</v>
      </c>
      <c r="BW56" s="44">
        <f t="shared" si="25"/>
        <v>0.32054523117386485</v>
      </c>
      <c r="BX56" s="44">
        <f>BG56</f>
        <v>3.4568449484134711</v>
      </c>
      <c r="BY56" s="44">
        <f t="shared" si="11"/>
        <v>1.3</v>
      </c>
      <c r="BZ56" s="44">
        <f t="shared" si="27"/>
        <v>4.0975090134382173</v>
      </c>
      <c r="CA56" s="44">
        <f>1.3*BX56</f>
        <v>4.4938984329375122</v>
      </c>
      <c r="CB56" s="44">
        <f>BD56</f>
        <v>2.9203426124197001</v>
      </c>
      <c r="CC56" s="44">
        <v>3.9</v>
      </c>
      <c r="CD56" s="43"/>
      <c r="CE56" s="44">
        <f t="shared" si="17"/>
        <v>0.79692369995719103</v>
      </c>
      <c r="CG56" s="43">
        <f>CE56/'Conversions, Sources &amp; Comments'!E55</f>
        <v>10.09740543720506</v>
      </c>
    </row>
    <row r="57" spans="1:85" s="7" customFormat="1" ht="12.75" customHeight="1">
      <c r="A57" s="67">
        <v>1595</v>
      </c>
      <c r="C57" s="16">
        <v>457</v>
      </c>
      <c r="D57" s="16">
        <v>475</v>
      </c>
      <c r="E57" s="16">
        <v>334</v>
      </c>
      <c r="F57" s="16">
        <v>274</v>
      </c>
      <c r="G57" s="16">
        <v>219</v>
      </c>
      <c r="I57" s="16">
        <v>7.97</v>
      </c>
      <c r="J57" s="16">
        <v>6</v>
      </c>
      <c r="K57" s="16">
        <v>8</v>
      </c>
      <c r="M57" s="16">
        <v>25.5</v>
      </c>
      <c r="R57" s="16">
        <v>5</v>
      </c>
      <c r="S57" s="16">
        <v>48</v>
      </c>
      <c r="Z57" s="16">
        <v>19</v>
      </c>
      <c r="AC57" s="16">
        <v>504</v>
      </c>
      <c r="AD57" s="16">
        <v>720</v>
      </c>
      <c r="AH57" s="44">
        <f>F57*'Conversions, Sources &amp; Comments'!$E57/104.83</f>
        <v>0.2062870308541872</v>
      </c>
      <c r="AI57" s="44">
        <f>C57*'Conversions, Sources &amp; Comments'!E57/104.83</f>
        <v>0.34406267554877207</v>
      </c>
      <c r="AJ57" s="44">
        <f>E57*'Conversions, Sources &amp; Comments'!E57/104.83</f>
        <v>0.25145937337700192</v>
      </c>
      <c r="AK57" s="43"/>
      <c r="AL57" s="44">
        <f>'Conversions, Sources &amp; Comments'!$E57*H57/104.83</f>
        <v>0</v>
      </c>
      <c r="AM57" s="44">
        <f>'Conversions, Sources &amp; Comments'!$E57*I57/0.467</f>
        <v>1.346940429455151</v>
      </c>
      <c r="AN57" s="44">
        <f>'Conversions, Sources &amp; Comments'!$E57*J57/0.467</f>
        <v>1.014007851534618</v>
      </c>
      <c r="AO57" s="44">
        <f>'Conversions, Sources &amp; Comments'!$E57*K57/0.467</f>
        <v>1.352010468712824</v>
      </c>
      <c r="AP57" s="44">
        <f>'Conversions, Sources &amp; Comments'!$E57*L57/0.467</f>
        <v>0</v>
      </c>
      <c r="AQ57" s="44">
        <f>'Conversions, Sources &amp; Comments'!$E57*M57/0.467</f>
        <v>4.3095333690221267</v>
      </c>
      <c r="AR57" s="44">
        <f>'Conversions, Sources &amp; Comments'!$E57*N57/60</f>
        <v>0</v>
      </c>
      <c r="AS57" s="44">
        <f>'Conversions, Sources &amp; Comments'!$E57*O57</f>
        <v>0</v>
      </c>
      <c r="AT57" s="44">
        <f>'Conversions, Sources &amp; Comments'!$E57*P57</f>
        <v>0</v>
      </c>
      <c r="AU57" s="44">
        <f>'Conversions, Sources &amp; Comments'!$E57*Q57/0.467</f>
        <v>0</v>
      </c>
      <c r="AV57" s="44">
        <f>'Conversions, Sources &amp; Comments'!$E57*R57/1.204</f>
        <v>0.3277558600959764</v>
      </c>
      <c r="AW57" s="44">
        <f>'Conversions, Sources &amp; Comments'!$E57*S57/0.93</f>
        <v>4.0734767025089598</v>
      </c>
      <c r="AX57" s="44">
        <f>'Conversions, Sources &amp; Comments'!$E57*T57/0.93</f>
        <v>0</v>
      </c>
      <c r="AY57" s="44">
        <f>'Conversions, Sources &amp; Comments'!$E57*U57/0.467</f>
        <v>0</v>
      </c>
      <c r="AZ57" s="44">
        <f>'Conversions, Sources &amp; Comments'!$E57*V57/51.4</f>
        <v>0</v>
      </c>
      <c r="BA57" s="44">
        <f>'Conversions, Sources &amp; Comments'!$E57*W57/0.467</f>
        <v>0</v>
      </c>
      <c r="BB57" s="44">
        <f>'Conversions, Sources &amp; Comments'!$E57*X57/0.467</f>
        <v>0</v>
      </c>
      <c r="BC57" s="44">
        <f>'Conversions, Sources &amp; Comments'!$E57*Y57/0.467</f>
        <v>0</v>
      </c>
      <c r="BD57" s="44">
        <f>'Conversions, Sources &amp; Comments'!$E57*Z57/0.467*0.96</f>
        <v>3.0825838686652389</v>
      </c>
      <c r="BE57" s="44">
        <f>'Conversions, Sources &amp; Comments'!$E57*AA57/0.467*0.96</f>
        <v>0</v>
      </c>
      <c r="BF57" s="44">
        <f>'Conversions, Sources &amp; Comments'!$E57*AB57/0.467*0.96</f>
        <v>0</v>
      </c>
      <c r="BG57" s="44">
        <f>'Conversions, Sources &amp; Comments'!$E57*AC57/10.274</f>
        <v>3.8716663422230879</v>
      </c>
      <c r="BH57" s="44">
        <f>'Conversions, Sources &amp; Comments'!$E57*AD57/3073</f>
        <v>1.8491701919947933E-2</v>
      </c>
      <c r="BI57" s="44">
        <f>'Conversions, Sources &amp; Comments'!$E57*AE57/0.565</f>
        <v>0</v>
      </c>
      <c r="BJ57" s="44">
        <f>'Conversions, Sources &amp; Comments'!$E57*AF57/0.565</f>
        <v>0</v>
      </c>
      <c r="BK57" s="44"/>
      <c r="BL57" s="44">
        <v>3.7883333333333331</v>
      </c>
      <c r="BM57" s="44">
        <f t="shared" si="22"/>
        <v>0.25145937337700192</v>
      </c>
      <c r="BN57" s="44">
        <f t="shared" si="14"/>
        <v>0.49660668334292557</v>
      </c>
      <c r="BO57" s="44"/>
      <c r="BP57" s="44">
        <f t="shared" si="15"/>
        <v>0.49660668334292557</v>
      </c>
      <c r="BQ57" s="44">
        <v>0.34</v>
      </c>
      <c r="BR57" s="44">
        <f t="shared" si="18"/>
        <v>1.346940429455151</v>
      </c>
      <c r="BS57" s="44">
        <f t="shared" si="19"/>
        <v>4.3095333690221267</v>
      </c>
      <c r="BT57" s="44">
        <f t="shared" si="16"/>
        <v>3.8522496282417316</v>
      </c>
      <c r="BU57" s="44">
        <f t="shared" si="10"/>
        <v>8.9796028630343402E-2</v>
      </c>
      <c r="BV57" s="44">
        <f t="shared" si="21"/>
        <v>0</v>
      </c>
      <c r="BW57" s="44">
        <f t="shared" si="25"/>
        <v>0.3277558600959764</v>
      </c>
      <c r="BX57" s="44">
        <f>BG57</f>
        <v>3.8716663422230879</v>
      </c>
      <c r="BY57" s="44">
        <f t="shared" si="11"/>
        <v>1.3</v>
      </c>
      <c r="BZ57" s="44">
        <f t="shared" si="27"/>
        <v>4.1906342182890857</v>
      </c>
      <c r="CA57" s="44">
        <f>1.3*BX57</f>
        <v>5.0331662448900145</v>
      </c>
      <c r="CB57" s="44">
        <f>BD57</f>
        <v>3.0825838686652389</v>
      </c>
      <c r="CC57" s="44">
        <f>1000*BH57/4.941</f>
        <v>3.7425019064861229</v>
      </c>
      <c r="CD57" s="43"/>
      <c r="CE57" s="44">
        <f t="shared" si="17"/>
        <v>0.77290688680191999</v>
      </c>
      <c r="CG57" s="43">
        <f>CE57/'Conversions, Sources &amp; Comments'!E56</f>
        <v>9.7931008974462372</v>
      </c>
    </row>
    <row r="58" spans="1:85" s="7" customFormat="1" ht="12.75" customHeight="1">
      <c r="A58" s="67">
        <v>1596</v>
      </c>
      <c r="C58" s="16">
        <v>466</v>
      </c>
      <c r="D58" s="16">
        <v>630</v>
      </c>
      <c r="E58" s="16">
        <v>398</v>
      </c>
      <c r="F58" s="16"/>
      <c r="G58" s="16"/>
      <c r="H58" s="16">
        <v>384</v>
      </c>
      <c r="I58" s="16">
        <v>8</v>
      </c>
      <c r="J58" s="16">
        <v>6</v>
      </c>
      <c r="K58" s="16">
        <v>8</v>
      </c>
      <c r="L58" s="16">
        <v>12.6</v>
      </c>
      <c r="M58" s="16">
        <v>25</v>
      </c>
      <c r="N58" s="16">
        <v>55.8</v>
      </c>
      <c r="O58" s="16">
        <v>26.5</v>
      </c>
      <c r="R58" s="16">
        <v>4.9400000000000004</v>
      </c>
      <c r="S58" s="16">
        <v>52.5</v>
      </c>
      <c r="AD58" s="16">
        <v>756</v>
      </c>
      <c r="AH58" s="44">
        <f>F58*'Conversions, Sources &amp; Comments'!$E58/104.83</f>
        <v>0</v>
      </c>
      <c r="AI58" s="44">
        <f>C58*'Conversions, Sources &amp; Comments'!E58/104.83</f>
        <v>0.35083852692719431</v>
      </c>
      <c r="AJ58" s="44">
        <f>E58*'Conversions, Sources &amp; Comments'!E58/104.83</f>
        <v>0.29964320540133765</v>
      </c>
      <c r="AK58" s="43"/>
      <c r="AL58" s="44">
        <f>'Conversions, Sources &amp; Comments'!$E58*H58/104.83</f>
        <v>0.28910299214601415</v>
      </c>
      <c r="AM58" s="44">
        <f>'Conversions, Sources &amp; Comments'!$E58*I58/0.467</f>
        <v>1.352010468712824</v>
      </c>
      <c r="AN58" s="44">
        <f>'Conversions, Sources &amp; Comments'!$E58*J58/0.467</f>
        <v>1.014007851534618</v>
      </c>
      <c r="AO58" s="44">
        <f>'Conversions, Sources &amp; Comments'!$E58*K58/0.467</f>
        <v>1.352010468712824</v>
      </c>
      <c r="AP58" s="44">
        <f>'Conversions, Sources &amp; Comments'!$E58*L58/0.467</f>
        <v>2.1294164882226978</v>
      </c>
      <c r="AQ58" s="44">
        <f>'Conversions, Sources &amp; Comments'!$E58*M58/0.467</f>
        <v>4.2250327147275755</v>
      </c>
      <c r="AR58" s="44">
        <f>'Conversions, Sources &amp; Comments'!$E58*N58/60</f>
        <v>7.3398958333333333E-2</v>
      </c>
      <c r="AS58" s="44">
        <f>'Conversions, Sources &amp; Comments'!$E58*O58</f>
        <v>2.0914756944444446</v>
      </c>
      <c r="AT58" s="44">
        <f>'Conversions, Sources &amp; Comments'!$E58*P58</f>
        <v>0</v>
      </c>
      <c r="AU58" s="44">
        <f>'Conversions, Sources &amp; Comments'!$E58*Q58/0.467</f>
        <v>0</v>
      </c>
      <c r="AV58" s="44">
        <f>'Conversions, Sources &amp; Comments'!$E58*R58/1.204</f>
        <v>0.3238227897748247</v>
      </c>
      <c r="AW58" s="44">
        <f>'Conversions, Sources &amp; Comments'!$E58*S58/0.93</f>
        <v>4.4553651433691757</v>
      </c>
      <c r="AX58" s="44">
        <f>'Conversions, Sources &amp; Comments'!$E58*T58/0.93</f>
        <v>0</v>
      </c>
      <c r="AY58" s="44">
        <f>'Conversions, Sources &amp; Comments'!$E58*U58/0.467</f>
        <v>0</v>
      </c>
      <c r="AZ58" s="44">
        <f>'Conversions, Sources &amp; Comments'!$E58*V58/51.4</f>
        <v>0</v>
      </c>
      <c r="BA58" s="44">
        <f>'Conversions, Sources &amp; Comments'!$E58*W58/0.467</f>
        <v>0</v>
      </c>
      <c r="BB58" s="44">
        <f>'Conversions, Sources &amp; Comments'!$E58*X58/0.467</f>
        <v>0</v>
      </c>
      <c r="BC58" s="44">
        <f>'Conversions, Sources &amp; Comments'!$E58*Y58/0.467</f>
        <v>0</v>
      </c>
      <c r="BD58" s="44">
        <f>'Conversions, Sources &amp; Comments'!$E58*Z58/0.467*0.96</f>
        <v>0</v>
      </c>
      <c r="BE58" s="44">
        <f>'Conversions, Sources &amp; Comments'!$E58*AA58/0.467*0.96</f>
        <v>0</v>
      </c>
      <c r="BF58" s="44">
        <f>'Conversions, Sources &amp; Comments'!$E58*AB58/0.467*0.96</f>
        <v>0</v>
      </c>
      <c r="BG58" s="44">
        <f>'Conversions, Sources &amp; Comments'!$E58*AC58/10.274</f>
        <v>0</v>
      </c>
      <c r="BH58" s="44">
        <f>'Conversions, Sources &amp; Comments'!$E58*AD58/3073</f>
        <v>1.9416287015945329E-2</v>
      </c>
      <c r="BI58" s="44">
        <f>'Conversions, Sources &amp; Comments'!$E58*AE58/0.565</f>
        <v>0</v>
      </c>
      <c r="BJ58" s="44">
        <f>'Conversions, Sources &amp; Comments'!$E58*AF58/0.565</f>
        <v>0</v>
      </c>
      <c r="BK58" s="44"/>
      <c r="BL58" s="44">
        <v>3.7883333333333331</v>
      </c>
      <c r="BM58" s="44">
        <f t="shared" si="22"/>
        <v>0.29964320540133765</v>
      </c>
      <c r="BN58" s="44">
        <f t="shared" si="14"/>
        <v>0.55656413835474372</v>
      </c>
      <c r="BO58" s="44"/>
      <c r="BP58" s="44">
        <f t="shared" si="15"/>
        <v>0.55656413835474372</v>
      </c>
      <c r="BQ58" s="44">
        <f t="shared" ref="BQ58:BQ63" si="28">AL58</f>
        <v>0.28910299214601415</v>
      </c>
      <c r="BR58" s="44">
        <f t="shared" si="18"/>
        <v>1.352010468712824</v>
      </c>
      <c r="BS58" s="44">
        <f t="shared" si="19"/>
        <v>4.2250327147275755</v>
      </c>
      <c r="BT58" s="44">
        <f t="shared" si="16"/>
        <v>3.8667499405186767</v>
      </c>
      <c r="BU58" s="44">
        <f t="shared" si="10"/>
        <v>9.0134031247521604E-2</v>
      </c>
      <c r="BV58" s="44">
        <f t="shared" si="21"/>
        <v>0</v>
      </c>
      <c r="BW58" s="44">
        <f t="shared" si="25"/>
        <v>0.3238227897748247</v>
      </c>
      <c r="BX58" s="44">
        <v>3.8</v>
      </c>
      <c r="BY58" s="44">
        <f t="shared" si="11"/>
        <v>1.2999999999999998</v>
      </c>
      <c r="BZ58" s="44">
        <f t="shared" si="27"/>
        <v>4.2837594231399541</v>
      </c>
      <c r="CA58" s="44">
        <f>1.3*BX58</f>
        <v>4.9399999999999995</v>
      </c>
      <c r="CB58" s="44">
        <f>BX58</f>
        <v>3.8</v>
      </c>
      <c r="CC58" s="44">
        <f>1000*BH58/4.941</f>
        <v>3.9296270018104291</v>
      </c>
      <c r="CD58" s="43"/>
      <c r="CE58" s="44">
        <f t="shared" si="17"/>
        <v>0.79742650496280454</v>
      </c>
      <c r="CG58" s="43">
        <f>CE58/'Conversions, Sources &amp; Comments'!E57</f>
        <v>10.10377621774253</v>
      </c>
    </row>
    <row r="59" spans="1:85" s="7" customFormat="1" ht="12.75" customHeight="1">
      <c r="A59" s="67">
        <v>1597</v>
      </c>
      <c r="C59" s="16">
        <v>610</v>
      </c>
      <c r="D59" s="16">
        <v>625</v>
      </c>
      <c r="E59" s="16">
        <v>557</v>
      </c>
      <c r="F59" s="16"/>
      <c r="G59" s="16"/>
      <c r="H59" s="16">
        <v>439</v>
      </c>
      <c r="I59" s="16">
        <v>7.98</v>
      </c>
      <c r="J59" s="16">
        <v>6</v>
      </c>
      <c r="K59" s="16">
        <v>8</v>
      </c>
      <c r="L59" s="16">
        <v>12</v>
      </c>
      <c r="M59" s="16">
        <v>22.1</v>
      </c>
      <c r="N59" s="16">
        <v>51</v>
      </c>
      <c r="P59" s="16">
        <v>3.35</v>
      </c>
      <c r="R59" s="16">
        <v>5</v>
      </c>
      <c r="S59" s="16">
        <v>60</v>
      </c>
      <c r="Z59" s="16">
        <v>20</v>
      </c>
      <c r="AH59" s="44">
        <f>F59*'Conversions, Sources &amp; Comments'!$E59/104.83</f>
        <v>0</v>
      </c>
      <c r="AI59" s="44">
        <f>C59*'Conversions, Sources &amp; Comments'!E59/104.83</f>
        <v>0.45925214898194966</v>
      </c>
      <c r="AJ59" s="44">
        <f>E59*'Conversions, Sources &amp; Comments'!E59/104.83</f>
        <v>0.41934991308679664</v>
      </c>
      <c r="AK59" s="43"/>
      <c r="AL59" s="44">
        <f>'Conversions, Sources &amp; Comments'!$E59*H59/104.83</f>
        <v>0.33051097279192765</v>
      </c>
      <c r="AM59" s="44">
        <f>'Conversions, Sources &amp; Comments'!$E59*I59/0.467</f>
        <v>1.348630442541042</v>
      </c>
      <c r="AN59" s="44">
        <f>'Conversions, Sources &amp; Comments'!$E59*J59/0.467</f>
        <v>1.014007851534618</v>
      </c>
      <c r="AO59" s="44">
        <f>'Conversions, Sources &amp; Comments'!$E59*K59/0.467</f>
        <v>1.352010468712824</v>
      </c>
      <c r="AP59" s="44">
        <f>'Conversions, Sources &amp; Comments'!$E59*L59/0.467</f>
        <v>2.0280157030692361</v>
      </c>
      <c r="AQ59" s="44">
        <f>'Conversions, Sources &amp; Comments'!$E59*M59/0.467</f>
        <v>3.7349289198191769</v>
      </c>
      <c r="AR59" s="44">
        <f>'Conversions, Sources &amp; Comments'!$E59*N59/60</f>
        <v>6.7085069444444451E-2</v>
      </c>
      <c r="AS59" s="44">
        <f>'Conversions, Sources &amp; Comments'!$E59*O59</f>
        <v>0</v>
      </c>
      <c r="AT59" s="44">
        <f>'Conversions, Sources &amp; Comments'!$E59*P59</f>
        <v>0.26439409722222224</v>
      </c>
      <c r="AU59" s="44">
        <f>'Conversions, Sources &amp; Comments'!$E59*Q59/0.467</f>
        <v>0</v>
      </c>
      <c r="AV59" s="44">
        <f>'Conversions, Sources &amp; Comments'!$E59*R59/1.204</f>
        <v>0.3277558600959764</v>
      </c>
      <c r="AW59" s="44">
        <f>'Conversions, Sources &amp; Comments'!$E59*S59/0.93</f>
        <v>5.0918458781362004</v>
      </c>
      <c r="AX59" s="44">
        <f>'Conversions, Sources &amp; Comments'!$E59*T59/0.93</f>
        <v>0</v>
      </c>
      <c r="AY59" s="44">
        <f>'Conversions, Sources &amp; Comments'!$E59*U59/0.467</f>
        <v>0</v>
      </c>
      <c r="AZ59" s="44">
        <f>'Conversions, Sources &amp; Comments'!$E59*V59/51.4</f>
        <v>0</v>
      </c>
      <c r="BA59" s="44">
        <f>'Conversions, Sources &amp; Comments'!$E59*W59/0.467</f>
        <v>0</v>
      </c>
      <c r="BB59" s="44">
        <f>'Conversions, Sources &amp; Comments'!$E59*X59/0.467</f>
        <v>0</v>
      </c>
      <c r="BC59" s="44">
        <f>'Conversions, Sources &amp; Comments'!$E59*Y59/0.467</f>
        <v>0</v>
      </c>
      <c r="BD59" s="44">
        <f>'Conversions, Sources &amp; Comments'!$E59*Z59/0.467*0.96</f>
        <v>3.2448251249107778</v>
      </c>
      <c r="BE59" s="44">
        <f>'Conversions, Sources &amp; Comments'!$E59*AA59/0.467*0.96</f>
        <v>0</v>
      </c>
      <c r="BF59" s="44">
        <f>'Conversions, Sources &amp; Comments'!$E59*AB59/0.467*0.96</f>
        <v>0</v>
      </c>
      <c r="BG59" s="44">
        <f>'Conversions, Sources &amp; Comments'!$E59*AC59/10.274</f>
        <v>0</v>
      </c>
      <c r="BH59" s="44">
        <f>'Conversions, Sources &amp; Comments'!$E59*AD59/3073</f>
        <v>0</v>
      </c>
      <c r="BI59" s="44">
        <f>'Conversions, Sources &amp; Comments'!$E59*AE59/0.565</f>
        <v>0</v>
      </c>
      <c r="BJ59" s="44">
        <f>'Conversions, Sources &amp; Comments'!$E59*AF59/0.565</f>
        <v>0</v>
      </c>
      <c r="BK59" s="44"/>
      <c r="BL59" s="44">
        <v>3.7883333333333331</v>
      </c>
      <c r="BM59" s="44">
        <f t="shared" si="22"/>
        <v>0.41934991308679664</v>
      </c>
      <c r="BN59" s="44">
        <f t="shared" si="14"/>
        <v>0.70552094064972926</v>
      </c>
      <c r="BO59" s="44"/>
      <c r="BP59" s="44">
        <f t="shared" si="15"/>
        <v>0.70552094064972926</v>
      </c>
      <c r="BQ59" s="44">
        <f t="shared" si="28"/>
        <v>0.33051097279192765</v>
      </c>
      <c r="BR59" s="44">
        <f t="shared" si="18"/>
        <v>1.348630442541042</v>
      </c>
      <c r="BS59" s="44">
        <f t="shared" si="19"/>
        <v>3.7349289198191769</v>
      </c>
      <c r="BT59" s="44">
        <f t="shared" si="16"/>
        <v>3.8570830656673802</v>
      </c>
      <c r="BU59" s="44">
        <f t="shared" si="10"/>
        <v>8.9908696169402808E-2</v>
      </c>
      <c r="BV59" s="44">
        <f t="shared" si="21"/>
        <v>0</v>
      </c>
      <c r="BW59" s="44">
        <f t="shared" si="25"/>
        <v>0.3277558600959764</v>
      </c>
      <c r="BX59" s="44">
        <v>3.8</v>
      </c>
      <c r="BY59" s="44">
        <f t="shared" si="11"/>
        <v>1.2999999999999998</v>
      </c>
      <c r="BZ59" s="44">
        <f t="shared" si="27"/>
        <v>4.3768846279908225</v>
      </c>
      <c r="CA59" s="44">
        <f>1.3*BX59</f>
        <v>4.9399999999999995</v>
      </c>
      <c r="CB59" s="44">
        <f>BD59</f>
        <v>3.2448251249107778</v>
      </c>
      <c r="CC59" s="44">
        <v>4.0999999999999996</v>
      </c>
      <c r="CD59" s="43"/>
      <c r="CE59" s="44">
        <f t="shared" si="17"/>
        <v>0.86287574007107493</v>
      </c>
      <c r="CG59" s="43">
        <f>CE59/'Conversions, Sources &amp; Comments'!E58</f>
        <v>10.933049412251192</v>
      </c>
    </row>
    <row r="60" spans="1:85" s="7" customFormat="1" ht="12.75" customHeight="1">
      <c r="A60" s="67">
        <v>1598</v>
      </c>
      <c r="C60" s="16">
        <v>583</v>
      </c>
      <c r="D60" s="16">
        <v>584</v>
      </c>
      <c r="E60" s="16">
        <v>444</v>
      </c>
      <c r="F60" s="16"/>
      <c r="G60" s="16"/>
      <c r="H60" s="16">
        <v>549</v>
      </c>
      <c r="I60" s="16">
        <v>8</v>
      </c>
      <c r="J60" s="16">
        <v>6</v>
      </c>
      <c r="K60" s="16">
        <v>8</v>
      </c>
      <c r="M60" s="16">
        <v>23.3</v>
      </c>
      <c r="P60" s="16">
        <v>2.71</v>
      </c>
      <c r="R60" s="16">
        <v>5</v>
      </c>
      <c r="S60" s="16">
        <v>60</v>
      </c>
      <c r="X60" s="16">
        <v>21.8</v>
      </c>
      <c r="Z60" s="16">
        <v>20</v>
      </c>
      <c r="AC60" s="16">
        <v>492</v>
      </c>
      <c r="AH60" s="44">
        <f>F60*'Conversions, Sources &amp; Comments'!$E60/104.83</f>
        <v>0</v>
      </c>
      <c r="AI60" s="44">
        <f>C60*'Conversions, Sources &amp; Comments'!E60/104.83</f>
        <v>0.438924594846683</v>
      </c>
      <c r="AJ60" s="44">
        <f>E60*'Conversions, Sources &amp; Comments'!E60/104.83</f>
        <v>0.33427533466882886</v>
      </c>
      <c r="AK60" s="43"/>
      <c r="AL60" s="44">
        <f>'Conversions, Sources &amp; Comments'!$E60*H60/104.83</f>
        <v>0.41332693408375465</v>
      </c>
      <c r="AM60" s="44">
        <f>'Conversions, Sources &amp; Comments'!$E60*I60/0.467</f>
        <v>1.352010468712824</v>
      </c>
      <c r="AN60" s="44">
        <f>'Conversions, Sources &amp; Comments'!$E60*J60/0.467</f>
        <v>1.014007851534618</v>
      </c>
      <c r="AO60" s="44">
        <f>'Conversions, Sources &amp; Comments'!$E60*K60/0.467</f>
        <v>1.352010468712824</v>
      </c>
      <c r="AP60" s="44">
        <f>'Conversions, Sources &amp; Comments'!$E60*L60/0.467</f>
        <v>0</v>
      </c>
      <c r="AQ60" s="44">
        <f>'Conversions, Sources &amp; Comments'!$E60*M60/0.467</f>
        <v>3.9377304901261003</v>
      </c>
      <c r="AR60" s="44">
        <f>'Conversions, Sources &amp; Comments'!$E60*N60/60</f>
        <v>0</v>
      </c>
      <c r="AS60" s="44">
        <f>'Conversions, Sources &amp; Comments'!$E60*O60</f>
        <v>0</v>
      </c>
      <c r="AT60" s="44">
        <f>'Conversions, Sources &amp; Comments'!$E60*P60</f>
        <v>0.21388298611111112</v>
      </c>
      <c r="AU60" s="44">
        <f>'Conversions, Sources &amp; Comments'!$E60*Q60/0.467</f>
        <v>0</v>
      </c>
      <c r="AV60" s="44">
        <f>'Conversions, Sources &amp; Comments'!$E60*R60/1.204</f>
        <v>0.3277558600959764</v>
      </c>
      <c r="AW60" s="44">
        <f>'Conversions, Sources &amp; Comments'!$E60*S60/0.93</f>
        <v>5.0918458781362004</v>
      </c>
      <c r="AX60" s="44">
        <f>'Conversions, Sources &amp; Comments'!$E60*T60/0.93</f>
        <v>0</v>
      </c>
      <c r="AY60" s="44">
        <f>'Conversions, Sources &amp; Comments'!$E60*U60/0.467</f>
        <v>0</v>
      </c>
      <c r="AZ60" s="44">
        <f>'Conversions, Sources &amp; Comments'!$E60*V60/51.4</f>
        <v>0</v>
      </c>
      <c r="BA60" s="44">
        <f>'Conversions, Sources &amp; Comments'!$E60*W60/0.467</f>
        <v>0</v>
      </c>
      <c r="BB60" s="44">
        <f>'Conversions, Sources &amp; Comments'!$E60*X60/0.467</f>
        <v>3.6842285272424458</v>
      </c>
      <c r="BC60" s="44">
        <f>'Conversions, Sources &amp; Comments'!$E60*Y60/0.467</f>
        <v>0</v>
      </c>
      <c r="BD60" s="44">
        <f>'Conversions, Sources &amp; Comments'!$E60*Z60/0.467*0.96</f>
        <v>3.2448251249107778</v>
      </c>
      <c r="BE60" s="44">
        <f>'Conversions, Sources &amp; Comments'!$E60*AA60/0.467*0.96</f>
        <v>0</v>
      </c>
      <c r="BF60" s="44">
        <f>'Conversions, Sources &amp; Comments'!$E60*AB60/0.467*0.96</f>
        <v>0</v>
      </c>
      <c r="BG60" s="44">
        <f>'Conversions, Sources &amp; Comments'!$E60*AC60/10.274</f>
        <v>3.7794838102653951</v>
      </c>
      <c r="BH60" s="44">
        <f>'Conversions, Sources &amp; Comments'!$E60*AD60/3073</f>
        <v>0</v>
      </c>
      <c r="BI60" s="44">
        <f>'Conversions, Sources &amp; Comments'!$E60*AE60/0.565</f>
        <v>0</v>
      </c>
      <c r="BJ60" s="44">
        <f>'Conversions, Sources &amp; Comments'!$E60*AF60/0.565</f>
        <v>0</v>
      </c>
      <c r="BK60" s="44"/>
      <c r="BL60" s="44">
        <v>3.7883333333333331</v>
      </c>
      <c r="BM60" s="44">
        <f t="shared" si="22"/>
        <v>0.33427533466882886</v>
      </c>
      <c r="BN60" s="44">
        <f t="shared" si="14"/>
        <v>0.59965855914448785</v>
      </c>
      <c r="BO60" s="44"/>
      <c r="BP60" s="44">
        <f t="shared" si="15"/>
        <v>0.59965855914448785</v>
      </c>
      <c r="BQ60" s="44">
        <f t="shared" si="28"/>
        <v>0.41332693408375465</v>
      </c>
      <c r="BR60" s="44">
        <f t="shared" si="18"/>
        <v>1.352010468712824</v>
      </c>
      <c r="BS60" s="44">
        <f t="shared" si="19"/>
        <v>3.9377304901261003</v>
      </c>
      <c r="BT60" s="44">
        <f t="shared" si="16"/>
        <v>3.8667499405186767</v>
      </c>
      <c r="BU60" s="44">
        <f t="shared" si="10"/>
        <v>9.0134031247521604E-2</v>
      </c>
      <c r="BV60" s="44">
        <f t="shared" si="21"/>
        <v>0</v>
      </c>
      <c r="BW60" s="44">
        <f t="shared" si="25"/>
        <v>0.3277558600959764</v>
      </c>
      <c r="BX60" s="44">
        <f>BG60</f>
        <v>3.7794838102653951</v>
      </c>
      <c r="BY60" s="44">
        <f t="shared" si="11"/>
        <v>0.97479674796747962</v>
      </c>
      <c r="BZ60" s="44">
        <f t="shared" si="27"/>
        <v>4.4700098328416917</v>
      </c>
      <c r="CA60" s="44">
        <f>BB60</f>
        <v>3.6842285272424458</v>
      </c>
      <c r="CB60" s="44">
        <f>BD60</f>
        <v>3.2448251249107778</v>
      </c>
      <c r="CC60" s="44">
        <v>4.0999999999999996</v>
      </c>
      <c r="CD60" s="43"/>
      <c r="CE60" s="44">
        <f t="shared" si="17"/>
        <v>0.82284473653779577</v>
      </c>
      <c r="CG60" s="43">
        <f>CE60/'Conversions, Sources &amp; Comments'!E59</f>
        <v>10.425837400918837</v>
      </c>
    </row>
    <row r="61" spans="1:85" s="7" customFormat="1" ht="12.75" customHeight="1">
      <c r="A61" s="67">
        <v>1599</v>
      </c>
      <c r="C61" s="16">
        <v>597</v>
      </c>
      <c r="D61" s="16">
        <v>652</v>
      </c>
      <c r="E61" s="16">
        <v>463</v>
      </c>
      <c r="F61" s="16">
        <v>375</v>
      </c>
      <c r="G61" s="16">
        <v>172</v>
      </c>
      <c r="H61" s="16">
        <v>549</v>
      </c>
      <c r="I61" s="16">
        <v>7.95</v>
      </c>
      <c r="J61" s="16">
        <v>6</v>
      </c>
      <c r="K61" s="16">
        <v>8</v>
      </c>
      <c r="L61" s="16">
        <v>12</v>
      </c>
      <c r="M61" s="16">
        <v>25</v>
      </c>
      <c r="P61" s="16">
        <v>3</v>
      </c>
      <c r="R61" s="16">
        <v>5</v>
      </c>
      <c r="S61" s="16">
        <v>60</v>
      </c>
      <c r="X61" s="16">
        <v>29.5</v>
      </c>
      <c r="Z61" s="16">
        <v>20</v>
      </c>
      <c r="AC61" s="16">
        <v>504</v>
      </c>
      <c r="AH61" s="44">
        <f>F61*'Conversions, Sources &amp; Comments'!$E61/104.83</f>
        <v>0.28232714076759197</v>
      </c>
      <c r="AI61" s="44">
        <f>C61*'Conversions, Sources &amp; Comments'!E61/104.83</f>
        <v>0.44946480810200645</v>
      </c>
      <c r="AJ61" s="44">
        <f>E61*'Conversions, Sources &amp; Comments'!E61/104.83</f>
        <v>0.34857990980105358</v>
      </c>
      <c r="AK61" s="43"/>
      <c r="AL61" s="44">
        <f>'Conversions, Sources &amp; Comments'!$E61*H61/104.83</f>
        <v>0.41332693408375465</v>
      </c>
      <c r="AM61" s="44">
        <f>'Conversions, Sources &amp; Comments'!$E61*I61/0.467</f>
        <v>1.343560403283369</v>
      </c>
      <c r="AN61" s="44">
        <f>'Conversions, Sources &amp; Comments'!$E61*J61/0.467</f>
        <v>1.014007851534618</v>
      </c>
      <c r="AO61" s="44">
        <f>'Conversions, Sources &amp; Comments'!$E61*K61/0.467</f>
        <v>1.352010468712824</v>
      </c>
      <c r="AP61" s="44">
        <f>'Conversions, Sources &amp; Comments'!$E61*L61/0.467</f>
        <v>2.0280157030692361</v>
      </c>
      <c r="AQ61" s="44">
        <f>'Conversions, Sources &amp; Comments'!$E61*M61/0.467</f>
        <v>4.2250327147275755</v>
      </c>
      <c r="AR61" s="44">
        <f>'Conversions, Sources &amp; Comments'!$E61*N61/60</f>
        <v>0</v>
      </c>
      <c r="AS61" s="44">
        <f>'Conversions, Sources &amp; Comments'!$E61*O61</f>
        <v>0</v>
      </c>
      <c r="AT61" s="44">
        <f>'Conversions, Sources &amp; Comments'!$E61*P61</f>
        <v>0.23677083333333332</v>
      </c>
      <c r="AU61" s="44">
        <f>'Conversions, Sources &amp; Comments'!$E61*Q61/0.467</f>
        <v>0</v>
      </c>
      <c r="AV61" s="44">
        <f>'Conversions, Sources &amp; Comments'!$E61*R61/1.204</f>
        <v>0.3277558600959764</v>
      </c>
      <c r="AW61" s="44">
        <f>'Conversions, Sources &amp; Comments'!$E61*S61/0.93</f>
        <v>5.0918458781362004</v>
      </c>
      <c r="AX61" s="44">
        <f>'Conversions, Sources &amp; Comments'!$E61*T61/0.93</f>
        <v>0</v>
      </c>
      <c r="AY61" s="44">
        <f>'Conversions, Sources &amp; Comments'!$E61*U61/0.467</f>
        <v>0</v>
      </c>
      <c r="AZ61" s="44">
        <f>'Conversions, Sources &amp; Comments'!$E61*V61/51.4</f>
        <v>0</v>
      </c>
      <c r="BA61" s="44">
        <f>'Conversions, Sources &amp; Comments'!$E61*W61/0.467</f>
        <v>0</v>
      </c>
      <c r="BB61" s="44">
        <f>'Conversions, Sources &amp; Comments'!$E61*X61/0.467</f>
        <v>4.9855386033785392</v>
      </c>
      <c r="BC61" s="44">
        <f>'Conversions, Sources &amp; Comments'!$E61*Y61/0.467</f>
        <v>0</v>
      </c>
      <c r="BD61" s="44">
        <f>'Conversions, Sources &amp; Comments'!$E61*Z61/0.467*0.96</f>
        <v>3.2448251249107778</v>
      </c>
      <c r="BE61" s="44">
        <f>'Conversions, Sources &amp; Comments'!$E61*AA61/0.467*0.96</f>
        <v>0</v>
      </c>
      <c r="BF61" s="44">
        <f>'Conversions, Sources &amp; Comments'!$E61*AB61/0.467*0.96</f>
        <v>0</v>
      </c>
      <c r="BG61" s="44">
        <f>'Conversions, Sources &amp; Comments'!$E61*AC61/10.274</f>
        <v>3.8716663422230879</v>
      </c>
      <c r="BH61" s="44">
        <f>'Conversions, Sources &amp; Comments'!$E61*AD61/3073</f>
        <v>0</v>
      </c>
      <c r="BI61" s="44">
        <f>'Conversions, Sources &amp; Comments'!$E61*AE61/0.565</f>
        <v>0</v>
      </c>
      <c r="BJ61" s="44">
        <f>'Conversions, Sources &amp; Comments'!$E61*AF61/0.565</f>
        <v>0</v>
      </c>
      <c r="BK61" s="44"/>
      <c r="BL61" s="44">
        <v>3.7883333333333331</v>
      </c>
      <c r="BM61" s="44">
        <f t="shared" si="22"/>
        <v>0.34857990980105358</v>
      </c>
      <c r="BN61" s="44">
        <f t="shared" si="14"/>
        <v>0.61745842860112155</v>
      </c>
      <c r="BO61" s="44"/>
      <c r="BP61" s="44">
        <f t="shared" si="15"/>
        <v>0.61745842860112155</v>
      </c>
      <c r="BQ61" s="44">
        <f t="shared" si="28"/>
        <v>0.41332693408375465</v>
      </c>
      <c r="BR61" s="44">
        <f t="shared" si="18"/>
        <v>1.343560403283369</v>
      </c>
      <c r="BS61" s="44">
        <f t="shared" si="19"/>
        <v>4.2250327147275755</v>
      </c>
      <c r="BT61" s="44">
        <f t="shared" si="16"/>
        <v>3.8425827533904351</v>
      </c>
      <c r="BU61" s="44">
        <f t="shared" si="10"/>
        <v>8.9570693552224606E-2</v>
      </c>
      <c r="BV61" s="44">
        <f t="shared" si="21"/>
        <v>0</v>
      </c>
      <c r="BW61" s="44">
        <f t="shared" si="25"/>
        <v>0.3277558600959764</v>
      </c>
      <c r="BX61" s="44">
        <f>BG61</f>
        <v>3.8716663422230879</v>
      </c>
      <c r="BY61" s="44">
        <f t="shared" si="11"/>
        <v>1.2876984126984126</v>
      </c>
      <c r="BZ61" s="44">
        <f t="shared" si="27"/>
        <v>4.5631350376925601</v>
      </c>
      <c r="CA61" s="44">
        <f>BB61</f>
        <v>4.9855386033785392</v>
      </c>
      <c r="CB61" s="44">
        <f>BD61</f>
        <v>3.2448251249107778</v>
      </c>
      <c r="CC61" s="44">
        <v>4.0999999999999996</v>
      </c>
      <c r="CD61" s="43"/>
      <c r="CE61" s="44">
        <f t="shared" si="17"/>
        <v>0.84320534499461941</v>
      </c>
      <c r="CG61" s="43">
        <f>CE61/'Conversions, Sources &amp; Comments'!E60</f>
        <v>10.683816073842957</v>
      </c>
    </row>
    <row r="62" spans="1:85" s="7" customFormat="1" ht="12.75" customHeight="1">
      <c r="A62" s="67">
        <v>1600</v>
      </c>
      <c r="C62" s="16">
        <v>677</v>
      </c>
      <c r="D62" s="16">
        <v>749</v>
      </c>
      <c r="E62" s="16">
        <v>576</v>
      </c>
      <c r="F62" s="16">
        <v>485</v>
      </c>
      <c r="G62" s="16">
        <v>261</v>
      </c>
      <c r="H62" s="16">
        <v>622</v>
      </c>
      <c r="I62" s="16">
        <v>8</v>
      </c>
      <c r="J62" s="16">
        <v>6</v>
      </c>
      <c r="K62" s="16">
        <v>8</v>
      </c>
      <c r="L62" s="16">
        <v>12</v>
      </c>
      <c r="M62" s="16">
        <v>25.2</v>
      </c>
      <c r="N62" s="16">
        <v>56</v>
      </c>
      <c r="P62" s="16">
        <v>3.67</v>
      </c>
      <c r="R62" s="16">
        <v>5</v>
      </c>
      <c r="S62" s="16">
        <v>60</v>
      </c>
      <c r="U62" s="16">
        <v>58</v>
      </c>
      <c r="W62" s="16">
        <v>90</v>
      </c>
      <c r="X62" s="16">
        <v>28.4</v>
      </c>
      <c r="AC62" s="16">
        <v>540</v>
      </c>
      <c r="AH62" s="44">
        <f>F62*'Conversions, Sources &amp; Comments'!$E62/104.83</f>
        <v>0.36514310205941897</v>
      </c>
      <c r="AI62" s="44">
        <f>C62*'Conversions, Sources &amp; Comments'!E62/104.83</f>
        <v>0.50969459813242601</v>
      </c>
      <c r="AJ62" s="44">
        <f>E62*'Conversions, Sources &amp; Comments'!E62/104.83</f>
        <v>0.43365448821902131</v>
      </c>
      <c r="AK62" s="43"/>
      <c r="AL62" s="44">
        <f>'Conversions, Sources &amp; Comments'!$E62*H62/104.83</f>
        <v>0.46828661748651257</v>
      </c>
      <c r="AM62" s="44">
        <f>'Conversions, Sources &amp; Comments'!$E62*I62/0.467</f>
        <v>1.352010468712824</v>
      </c>
      <c r="AN62" s="44">
        <f>'Conversions, Sources &amp; Comments'!$E62*J62/0.467</f>
        <v>1.014007851534618</v>
      </c>
      <c r="AO62" s="44">
        <f>'Conversions, Sources &amp; Comments'!$E62*K62/0.467</f>
        <v>1.352010468712824</v>
      </c>
      <c r="AP62" s="44">
        <f>'Conversions, Sources &amp; Comments'!$E62*L62/0.467</f>
        <v>2.0280157030692361</v>
      </c>
      <c r="AQ62" s="44">
        <f>'Conversions, Sources &amp; Comments'!$E62*M62/0.467</f>
        <v>4.2588329764453956</v>
      </c>
      <c r="AR62" s="44">
        <f>'Conversions, Sources &amp; Comments'!$E62*N62/60</f>
        <v>7.366203703703704E-2</v>
      </c>
      <c r="AS62" s="44">
        <f>'Conversions, Sources &amp; Comments'!$E62*O62</f>
        <v>0</v>
      </c>
      <c r="AT62" s="44">
        <f>'Conversions, Sources &amp; Comments'!$E62*P62</f>
        <v>0.28964965277777777</v>
      </c>
      <c r="AU62" s="44">
        <f>'Conversions, Sources &amp; Comments'!$E62*Q62/0.467</f>
        <v>0</v>
      </c>
      <c r="AV62" s="44">
        <f>'Conversions, Sources &amp; Comments'!$E62*R62/1.204</f>
        <v>0.3277558600959764</v>
      </c>
      <c r="AW62" s="44">
        <f>'Conversions, Sources &amp; Comments'!$E62*S62/0.93</f>
        <v>5.0918458781362004</v>
      </c>
      <c r="AX62" s="44">
        <f>'Conversions, Sources &amp; Comments'!$E62*T62/0.93</f>
        <v>0</v>
      </c>
      <c r="AY62" s="44">
        <f>'Conversions, Sources &amp; Comments'!$E62*U62/0.467</f>
        <v>9.8020758981679741</v>
      </c>
      <c r="AZ62" s="44">
        <f>'Conversions, Sources &amp; Comments'!$E62*V62/51.4</f>
        <v>0</v>
      </c>
      <c r="BA62" s="44">
        <f>'Conversions, Sources &amp; Comments'!$E62*W62/0.467</f>
        <v>15.210117773019272</v>
      </c>
      <c r="BB62" s="44">
        <f>'Conversions, Sources &amp; Comments'!$E62*X62/0.467</f>
        <v>4.7996371639305258</v>
      </c>
      <c r="BC62" s="44">
        <f>'Conversions, Sources &amp; Comments'!$E62*Y62/0.467</f>
        <v>0</v>
      </c>
      <c r="BD62" s="44">
        <f>'Conversions, Sources &amp; Comments'!$E62*Z62/0.467*0.96</f>
        <v>0</v>
      </c>
      <c r="BE62" s="44">
        <f>'Conversions, Sources &amp; Comments'!$E62*AA62/0.467*0.96</f>
        <v>0</v>
      </c>
      <c r="BF62" s="44">
        <f>'Conversions, Sources &amp; Comments'!$E62*AB62/0.467*0.96</f>
        <v>0</v>
      </c>
      <c r="BG62" s="44">
        <f>'Conversions, Sources &amp; Comments'!$E62*AC62/10.274</f>
        <v>4.1482139380961653</v>
      </c>
      <c r="BH62" s="44">
        <f>'Conversions, Sources &amp; Comments'!$E62*AD62/3073</f>
        <v>0</v>
      </c>
      <c r="BI62" s="44">
        <f>'Conversions, Sources &amp; Comments'!$E62*AE62/0.565</f>
        <v>0</v>
      </c>
      <c r="BJ62" s="44">
        <f>'Conversions, Sources &amp; Comments'!$E62*AF62/0.565</f>
        <v>0</v>
      </c>
      <c r="BK62" s="44"/>
      <c r="BL62" s="44">
        <v>4.2618749999999999</v>
      </c>
      <c r="BM62" s="44">
        <f t="shared" si="22"/>
        <v>0.43365448821902131</v>
      </c>
      <c r="BN62" s="44">
        <f t="shared" si="14"/>
        <v>0.7369460244813627</v>
      </c>
      <c r="BO62" s="44"/>
      <c r="BP62" s="44">
        <f t="shared" si="15"/>
        <v>0.7369460244813627</v>
      </c>
      <c r="BQ62" s="44">
        <f t="shared" si="28"/>
        <v>0.46828661748651257</v>
      </c>
      <c r="BR62" s="44">
        <f t="shared" si="18"/>
        <v>1.352010468712824</v>
      </c>
      <c r="BS62" s="44">
        <f t="shared" si="19"/>
        <v>4.2588329764453956</v>
      </c>
      <c r="BT62" s="44">
        <f t="shared" si="16"/>
        <v>3.8667499405186767</v>
      </c>
      <c r="BU62" s="44">
        <f t="shared" si="10"/>
        <v>9.0134031247521604E-2</v>
      </c>
      <c r="BV62" s="44">
        <f t="shared" si="21"/>
        <v>9.8020758981679741</v>
      </c>
      <c r="BW62" s="44">
        <f t="shared" si="25"/>
        <v>0.3277558600959764</v>
      </c>
      <c r="BX62" s="44">
        <f>BG62</f>
        <v>4.1482139380961653</v>
      </c>
      <c r="BY62" s="44">
        <f t="shared" si="11"/>
        <v>1.1570370370370369</v>
      </c>
      <c r="BZ62" s="44">
        <f t="shared" si="27"/>
        <v>4.6562602425434285</v>
      </c>
      <c r="CA62" s="44">
        <f>BB62</f>
        <v>4.7996371639305258</v>
      </c>
      <c r="CB62" s="44">
        <f t="shared" ref="CB62:CB93" si="29">BX62</f>
        <v>4.1482139380961653</v>
      </c>
      <c r="CC62" s="44">
        <v>4.0999999999999996</v>
      </c>
      <c r="CD62" s="43"/>
      <c r="CE62" s="44">
        <f t="shared" si="17"/>
        <v>0.91118624955688865</v>
      </c>
      <c r="CG62" s="43">
        <f>CE62/'Conversions, Sources &amp; Comments'!E61</f>
        <v>11.545166734376767</v>
      </c>
    </row>
    <row r="63" spans="1:85" s="7" customFormat="1" ht="12.75" customHeight="1">
      <c r="A63" s="67">
        <v>1601</v>
      </c>
      <c r="C63" s="16">
        <v>664</v>
      </c>
      <c r="D63" s="16">
        <v>642</v>
      </c>
      <c r="E63" s="16">
        <v>420</v>
      </c>
      <c r="F63" s="16">
        <v>384</v>
      </c>
      <c r="G63" s="16">
        <v>235</v>
      </c>
      <c r="H63" s="16">
        <v>439</v>
      </c>
      <c r="I63" s="16">
        <v>9.19</v>
      </c>
      <c r="J63" s="16">
        <v>6.86</v>
      </c>
      <c r="K63" s="16">
        <v>8.32</v>
      </c>
      <c r="L63" s="16">
        <v>15</v>
      </c>
      <c r="M63" s="16">
        <v>35.299999999999997</v>
      </c>
      <c r="P63" s="16">
        <v>3.89</v>
      </c>
      <c r="R63" s="16">
        <v>4.83</v>
      </c>
      <c r="S63" s="16">
        <v>68</v>
      </c>
      <c r="U63" s="16">
        <v>61.5</v>
      </c>
      <c r="W63" s="16">
        <v>96</v>
      </c>
      <c r="X63" s="16">
        <v>29.5</v>
      </c>
      <c r="AH63" s="44">
        <f>F63*'Conversions, Sources &amp; Comments'!$E63/104.83</f>
        <v>0.28910299214601415</v>
      </c>
      <c r="AI63" s="44">
        <f>C63*'Conversions, Sources &amp; Comments'!E63/104.83</f>
        <v>0.49990725725248286</v>
      </c>
      <c r="AJ63" s="44">
        <f>E63*'Conversions, Sources &amp; Comments'!E63/104.83</f>
        <v>0.31620639765970304</v>
      </c>
      <c r="AK63" s="43"/>
      <c r="AL63" s="44">
        <f>'Conversions, Sources &amp; Comments'!$E63*H63/104.83</f>
        <v>0.33051097279192765</v>
      </c>
      <c r="AM63" s="44">
        <f>'Conversions, Sources &amp; Comments'!$E63*I63/0.467</f>
        <v>1.5531220259338565</v>
      </c>
      <c r="AN63" s="44">
        <f>'Conversions, Sources &amp; Comments'!$E63*J63/0.467</f>
        <v>1.1593489769212468</v>
      </c>
      <c r="AO63" s="44">
        <f>'Conversions, Sources &amp; Comments'!$E63*K63/0.467</f>
        <v>1.4060908874613371</v>
      </c>
      <c r="AP63" s="44">
        <f>'Conversions, Sources &amp; Comments'!$E63*L63/0.467</f>
        <v>2.5350196288365452</v>
      </c>
      <c r="AQ63" s="44">
        <f>'Conversions, Sources &amp; Comments'!$E63*M63/0.467</f>
        <v>5.9657461931953355</v>
      </c>
      <c r="AR63" s="44">
        <f>'Conversions, Sources &amp; Comments'!$E63*N63/60</f>
        <v>0</v>
      </c>
      <c r="AS63" s="44">
        <f>'Conversions, Sources &amp; Comments'!$E63*O63</f>
        <v>0</v>
      </c>
      <c r="AT63" s="44">
        <f>'Conversions, Sources &amp; Comments'!$E63*P63</f>
        <v>0.30701284722222222</v>
      </c>
      <c r="AU63" s="44">
        <f>'Conversions, Sources &amp; Comments'!$E63*Q63/0.467</f>
        <v>0</v>
      </c>
      <c r="AV63" s="44">
        <f>'Conversions, Sources &amp; Comments'!$E63*R63/1.204</f>
        <v>0.31661216085271321</v>
      </c>
      <c r="AW63" s="44">
        <f>'Conversions, Sources &amp; Comments'!$E63*S63/0.93</f>
        <v>5.7707586618876938</v>
      </c>
      <c r="AX63" s="44">
        <f>'Conversions, Sources &amp; Comments'!$E63*T63/0.93</f>
        <v>0</v>
      </c>
      <c r="AY63" s="44">
        <f>'Conversions, Sources &amp; Comments'!$E63*U63/0.467</f>
        <v>10.393580478229834</v>
      </c>
      <c r="AZ63" s="44">
        <f>'Conversions, Sources &amp; Comments'!$E63*V63/51.4</f>
        <v>0</v>
      </c>
      <c r="BA63" s="44">
        <f>'Conversions, Sources &amp; Comments'!$E63*W63/0.467</f>
        <v>16.224125624553889</v>
      </c>
      <c r="BB63" s="44">
        <f>'Conversions, Sources &amp; Comments'!$E63*X63/0.467</f>
        <v>4.9855386033785392</v>
      </c>
      <c r="BC63" s="44">
        <f>'Conversions, Sources &amp; Comments'!$E63*Y63/0.467</f>
        <v>0</v>
      </c>
      <c r="BD63" s="44">
        <f>'Conversions, Sources &amp; Comments'!$E63*Z63/0.467*0.96</f>
        <v>0</v>
      </c>
      <c r="BE63" s="44">
        <f>'Conversions, Sources &amp; Comments'!$E63*AA63/0.467*0.96</f>
        <v>0</v>
      </c>
      <c r="BF63" s="44">
        <f>'Conversions, Sources &amp; Comments'!$E63*AB63/0.467*0.96</f>
        <v>0</v>
      </c>
      <c r="BG63" s="44">
        <f>'Conversions, Sources &amp; Comments'!$E63*AC63/10.274</f>
        <v>0</v>
      </c>
      <c r="BH63" s="44">
        <f>'Conversions, Sources &amp; Comments'!$E63*AD63/3073</f>
        <v>0</v>
      </c>
      <c r="BI63" s="44">
        <f>'Conversions, Sources &amp; Comments'!$E63*AE63/0.565</f>
        <v>0</v>
      </c>
      <c r="BJ63" s="44">
        <f>'Conversions, Sources &amp; Comments'!$E63*AF63/0.565</f>
        <v>0</v>
      </c>
      <c r="BK63" s="44"/>
      <c r="BL63" s="44">
        <v>4.2618749999999999</v>
      </c>
      <c r="BM63" s="44">
        <f t="shared" si="22"/>
        <v>0.31620639765970304</v>
      </c>
      <c r="BN63" s="44">
        <f t="shared" si="14"/>
        <v>0.59079972789005619</v>
      </c>
      <c r="BO63" s="44"/>
      <c r="BP63" s="44">
        <f t="shared" si="15"/>
        <v>0.59079972789005619</v>
      </c>
      <c r="BQ63" s="44">
        <f t="shared" si="28"/>
        <v>0.33051097279192765</v>
      </c>
      <c r="BR63" s="44">
        <f t="shared" si="18"/>
        <v>1.5531220259338565</v>
      </c>
      <c r="BS63" s="44">
        <f t="shared" si="19"/>
        <v>5.9657461931953355</v>
      </c>
      <c r="BT63" s="44">
        <f t="shared" si="16"/>
        <v>4.4419289941708291</v>
      </c>
      <c r="BU63" s="44">
        <f t="shared" si="10"/>
        <v>0.10354146839559043</v>
      </c>
      <c r="BV63" s="44">
        <f t="shared" si="21"/>
        <v>10.393580478229834</v>
      </c>
      <c r="BW63" s="44">
        <f t="shared" si="25"/>
        <v>0.31661216085271321</v>
      </c>
      <c r="BX63" s="44">
        <v>4.8</v>
      </c>
      <c r="BY63" s="44">
        <f t="shared" si="11"/>
        <v>1.0386538757038624</v>
      </c>
      <c r="BZ63" s="44">
        <f t="shared" si="27"/>
        <v>4.7493854473942969</v>
      </c>
      <c r="CA63" s="44">
        <f>BB63</f>
        <v>4.9855386033785392</v>
      </c>
      <c r="CB63" s="44">
        <f t="shared" si="29"/>
        <v>4.8</v>
      </c>
      <c r="CC63" s="44">
        <v>4.0999999999999996</v>
      </c>
      <c r="CD63" s="43"/>
      <c r="CE63" s="44">
        <f t="shared" si="17"/>
        <v>0.8782628192068932</v>
      </c>
      <c r="CG63" s="43">
        <f>CE63/'Conversions, Sources &amp; Comments'!E62</f>
        <v>11.128011083659711</v>
      </c>
    </row>
    <row r="64" spans="1:85" s="7" customFormat="1" ht="12.75" customHeight="1">
      <c r="A64" s="67">
        <v>1602</v>
      </c>
      <c r="C64" s="16">
        <v>466</v>
      </c>
      <c r="D64" s="16">
        <v>576</v>
      </c>
      <c r="E64" s="16">
        <v>319</v>
      </c>
      <c r="F64" s="16">
        <v>329</v>
      </c>
      <c r="G64" s="16">
        <v>249</v>
      </c>
      <c r="I64" s="16">
        <v>10</v>
      </c>
      <c r="J64" s="16">
        <v>8</v>
      </c>
      <c r="K64" s="16">
        <v>9.0299999999999994</v>
      </c>
      <c r="L64" s="16">
        <v>15</v>
      </c>
      <c r="M64" s="16">
        <v>31.8</v>
      </c>
      <c r="O64" s="16">
        <v>42</v>
      </c>
      <c r="P64" s="16">
        <v>4.01</v>
      </c>
      <c r="R64" s="16">
        <v>5</v>
      </c>
      <c r="S64" s="16">
        <v>68</v>
      </c>
      <c r="U64" s="16">
        <v>54</v>
      </c>
      <c r="W64" s="16">
        <v>96</v>
      </c>
      <c r="AC64" s="16">
        <v>684</v>
      </c>
      <c r="AH64" s="44">
        <f>F64*'Conversions, Sources &amp; Comments'!$E64/104.83</f>
        <v>0.2476950115001007</v>
      </c>
      <c r="AI64" s="44">
        <f>C64*'Conversions, Sources &amp; Comments'!E64/104.83</f>
        <v>0.35083852692719431</v>
      </c>
      <c r="AJ64" s="44">
        <f>E64*'Conversions, Sources &amp; Comments'!E64/104.83</f>
        <v>0.24016628774629825</v>
      </c>
      <c r="AK64" s="43"/>
      <c r="AL64" s="44">
        <f>'Conversions, Sources &amp; Comments'!$E64*H64/104.83</f>
        <v>0</v>
      </c>
      <c r="AM64" s="44">
        <f>'Conversions, Sources &amp; Comments'!$E64*I64/0.467</f>
        <v>1.6900130858910303</v>
      </c>
      <c r="AN64" s="44">
        <f>'Conversions, Sources &amp; Comments'!$E64*J64/0.467</f>
        <v>1.352010468712824</v>
      </c>
      <c r="AO64" s="44">
        <f>'Conversions, Sources &amp; Comments'!$E64*K64/0.467</f>
        <v>1.5260818165596</v>
      </c>
      <c r="AP64" s="44">
        <f>'Conversions, Sources &amp; Comments'!$E64*L64/0.467</f>
        <v>2.5350196288365452</v>
      </c>
      <c r="AQ64" s="44">
        <f>'Conversions, Sources &amp; Comments'!$E64*M64/0.467</f>
        <v>5.374241613133476</v>
      </c>
      <c r="AR64" s="44">
        <f>'Conversions, Sources &amp; Comments'!$E64*N64/60</f>
        <v>0</v>
      </c>
      <c r="AS64" s="44">
        <f>'Conversions, Sources &amp; Comments'!$E64*O64</f>
        <v>3.3147916666666668</v>
      </c>
      <c r="AT64" s="44">
        <f>'Conversions, Sources &amp; Comments'!$E64*P64</f>
        <v>0.31648368055555554</v>
      </c>
      <c r="AU64" s="44">
        <f>'Conversions, Sources &amp; Comments'!$E64*Q64/0.467</f>
        <v>0</v>
      </c>
      <c r="AV64" s="44">
        <f>'Conversions, Sources &amp; Comments'!$E64*R64/1.204</f>
        <v>0.3277558600959764</v>
      </c>
      <c r="AW64" s="44">
        <f>'Conversions, Sources &amp; Comments'!$E64*S64/0.93</f>
        <v>5.7707586618876938</v>
      </c>
      <c r="AX64" s="44">
        <f>'Conversions, Sources &amp; Comments'!$E64*T64/0.93</f>
        <v>0</v>
      </c>
      <c r="AY64" s="44">
        <f>'Conversions, Sources &amp; Comments'!$E64*U64/0.467</f>
        <v>9.1260706638115625</v>
      </c>
      <c r="AZ64" s="44">
        <f>'Conversions, Sources &amp; Comments'!$E64*V64/51.4</f>
        <v>0</v>
      </c>
      <c r="BA64" s="44">
        <f>'Conversions, Sources &amp; Comments'!$E64*W64/0.467</f>
        <v>16.224125624553889</v>
      </c>
      <c r="BB64" s="44">
        <f>'Conversions, Sources &amp; Comments'!$E64*X64/0.467</f>
        <v>0</v>
      </c>
      <c r="BC64" s="44">
        <f>'Conversions, Sources &amp; Comments'!$E64*Y64/0.467</f>
        <v>0</v>
      </c>
      <c r="BD64" s="44">
        <f>'Conversions, Sources &amp; Comments'!$E64*Z64/0.467*0.96</f>
        <v>0</v>
      </c>
      <c r="BE64" s="44">
        <f>'Conversions, Sources &amp; Comments'!$E64*AA64/0.467*0.96</f>
        <v>0</v>
      </c>
      <c r="BF64" s="44">
        <f>'Conversions, Sources &amp; Comments'!$E64*AB64/0.467*0.96</f>
        <v>0</v>
      </c>
      <c r="BG64" s="44">
        <f>'Conversions, Sources &amp; Comments'!$E64*AC64/10.274</f>
        <v>5.2544043215884759</v>
      </c>
      <c r="BH64" s="44">
        <f>'Conversions, Sources &amp; Comments'!$E64*AD64/3073</f>
        <v>0</v>
      </c>
      <c r="BI64" s="44">
        <f>'Conversions, Sources &amp; Comments'!$E64*AE64/0.565</f>
        <v>0</v>
      </c>
      <c r="BJ64" s="44">
        <f>'Conversions, Sources &amp; Comments'!$E64*AF64/0.565</f>
        <v>0</v>
      </c>
      <c r="BK64" s="44"/>
      <c r="BL64" s="44">
        <v>4.2618749999999999</v>
      </c>
      <c r="BM64" s="44">
        <f t="shared" si="22"/>
        <v>0.24016628774629825</v>
      </c>
      <c r="BN64" s="44">
        <f t="shared" si="14"/>
        <v>0.49617936919953071</v>
      </c>
      <c r="BO64" s="44"/>
      <c r="BP64" s="44">
        <f t="shared" si="15"/>
        <v>0.49617936919953071</v>
      </c>
      <c r="BQ64" s="44">
        <v>0.36</v>
      </c>
      <c r="BR64" s="44">
        <f t="shared" si="18"/>
        <v>1.6900130858910303</v>
      </c>
      <c r="BS64" s="44">
        <f t="shared" si="19"/>
        <v>5.374241613133476</v>
      </c>
      <c r="BT64" s="44">
        <f t="shared" si="16"/>
        <v>4.8334374256483468</v>
      </c>
      <c r="BU64" s="44">
        <f t="shared" si="10"/>
        <v>0.11266753905940202</v>
      </c>
      <c r="BV64" s="44">
        <f t="shared" si="21"/>
        <v>9.1260706638115625</v>
      </c>
      <c r="BW64" s="44">
        <f t="shared" si="25"/>
        <v>0.3277558600959764</v>
      </c>
      <c r="BX64" s="44">
        <f>BG64</f>
        <v>5.2544043215884759</v>
      </c>
      <c r="BY64" s="44">
        <f t="shared" si="11"/>
        <v>1.3</v>
      </c>
      <c r="BZ64" s="44">
        <f t="shared" si="27"/>
        <v>4.8425106522451653</v>
      </c>
      <c r="CA64" s="44">
        <f>1.3*BX64</f>
        <v>6.8307256180650189</v>
      </c>
      <c r="CB64" s="44">
        <f t="shared" si="29"/>
        <v>5.2544043215884759</v>
      </c>
      <c r="CC64" s="44">
        <v>4.0999999999999996</v>
      </c>
      <c r="CD64" s="43"/>
      <c r="CE64" s="44">
        <f t="shared" si="17"/>
        <v>0.8709367788767679</v>
      </c>
      <c r="CG64" s="43">
        <f>CE64/'Conversions, Sources &amp; Comments'!E63</f>
        <v>11.035186639529659</v>
      </c>
    </row>
    <row r="65" spans="1:85" s="7" customFormat="1" ht="12.75" customHeight="1">
      <c r="A65" s="67">
        <v>1603</v>
      </c>
      <c r="C65" s="16">
        <v>466</v>
      </c>
      <c r="D65" s="16"/>
      <c r="E65" s="16"/>
      <c r="F65" s="16">
        <v>329</v>
      </c>
      <c r="G65" s="16">
        <v>210</v>
      </c>
      <c r="H65" s="16">
        <v>521</v>
      </c>
      <c r="I65" s="16">
        <v>9.81</v>
      </c>
      <c r="J65" s="16">
        <v>8.0399999999999991</v>
      </c>
      <c r="K65" s="16">
        <v>9.02</v>
      </c>
      <c r="L65" s="16">
        <v>15</v>
      </c>
      <c r="M65" s="16">
        <v>23.6</v>
      </c>
      <c r="R65" s="16">
        <v>5</v>
      </c>
      <c r="S65" s="16">
        <v>60</v>
      </c>
      <c r="T65" s="16">
        <v>48</v>
      </c>
      <c r="U65" s="16">
        <v>48</v>
      </c>
      <c r="W65" s="16">
        <v>96</v>
      </c>
      <c r="AD65" s="16">
        <v>834</v>
      </c>
      <c r="AH65" s="44">
        <f>F65*'Conversions, Sources &amp; Comments'!$E65/104.83</f>
        <v>0.2476950115001007</v>
      </c>
      <c r="AI65" s="44">
        <f>C65*'Conversions, Sources &amp; Comments'!E65/104.83</f>
        <v>0.35083852692719431</v>
      </c>
      <c r="AJ65" s="43"/>
      <c r="AK65" s="43"/>
      <c r="AL65" s="44">
        <f>'Conversions, Sources &amp; Comments'!$E65*H65/104.83</f>
        <v>0.39224650757310781</v>
      </c>
      <c r="AM65" s="44">
        <f>'Conversions, Sources &amp; Comments'!$E65*I65/0.467</f>
        <v>1.6579028372591005</v>
      </c>
      <c r="AN65" s="44">
        <f>'Conversions, Sources &amp; Comments'!$E65*J65/0.467</f>
        <v>1.3587705210563881</v>
      </c>
      <c r="AO65" s="44">
        <f>'Conversions, Sources &amp; Comments'!$E65*K65/0.467</f>
        <v>1.5243918034737092</v>
      </c>
      <c r="AP65" s="44">
        <f>'Conversions, Sources &amp; Comments'!$E65*L65/0.467</f>
        <v>2.5350196288365452</v>
      </c>
      <c r="AQ65" s="44">
        <f>'Conversions, Sources &amp; Comments'!$E65*M65/0.467</f>
        <v>3.988430882702831</v>
      </c>
      <c r="AR65" s="44">
        <f>'Conversions, Sources &amp; Comments'!$E65*N65/60</f>
        <v>0</v>
      </c>
      <c r="AS65" s="44">
        <f>'Conversions, Sources &amp; Comments'!$E65*O65</f>
        <v>0</v>
      </c>
      <c r="AT65" s="44">
        <f>'Conversions, Sources &amp; Comments'!$E65*P65</f>
        <v>0</v>
      </c>
      <c r="AU65" s="44">
        <f>'Conversions, Sources &amp; Comments'!$E65*Q65/0.467</f>
        <v>0</v>
      </c>
      <c r="AV65" s="44">
        <f>'Conversions, Sources &amp; Comments'!$E65*R65/1.204</f>
        <v>0.3277558600959764</v>
      </c>
      <c r="AW65" s="44">
        <f>'Conversions, Sources &amp; Comments'!$E65*S65/0.93</f>
        <v>5.0918458781362004</v>
      </c>
      <c r="AX65" s="44">
        <f>'Conversions, Sources &amp; Comments'!$E65*T65/0.93</f>
        <v>4.0734767025089598</v>
      </c>
      <c r="AY65" s="44">
        <f>'Conversions, Sources &amp; Comments'!$E65*U65/0.467</f>
        <v>8.1120628122769443</v>
      </c>
      <c r="AZ65" s="44">
        <f>'Conversions, Sources &amp; Comments'!$E65*V65/51.4</f>
        <v>0</v>
      </c>
      <c r="BA65" s="44">
        <f>'Conversions, Sources &amp; Comments'!$E65*W65/0.467</f>
        <v>16.224125624553889</v>
      </c>
      <c r="BB65" s="44">
        <f>'Conversions, Sources &amp; Comments'!$E65*X65/0.467</f>
        <v>0</v>
      </c>
      <c r="BC65" s="44">
        <f>'Conversions, Sources &amp; Comments'!$E65*Y65/0.467</f>
        <v>0</v>
      </c>
      <c r="BD65" s="44">
        <f>'Conversions, Sources &amp; Comments'!$E65*Z65/0.467*0.96</f>
        <v>0</v>
      </c>
      <c r="BE65" s="44">
        <f>'Conversions, Sources &amp; Comments'!$E65*AA65/0.467*0.96</f>
        <v>0</v>
      </c>
      <c r="BF65" s="44">
        <f>'Conversions, Sources &amp; Comments'!$E65*AB65/0.467*0.96</f>
        <v>0</v>
      </c>
      <c r="BG65" s="44">
        <f>'Conversions, Sources &amp; Comments'!$E65*AC65/10.274</f>
        <v>0</v>
      </c>
      <c r="BH65" s="44">
        <f>'Conversions, Sources &amp; Comments'!$E65*AD65/3073</f>
        <v>2.141955472393969E-2</v>
      </c>
      <c r="BI65" s="44">
        <f>'Conversions, Sources &amp; Comments'!$E65*AE65/0.565</f>
        <v>0</v>
      </c>
      <c r="BJ65" s="44">
        <f>'Conversions, Sources &amp; Comments'!$E65*AF65/0.565</f>
        <v>0</v>
      </c>
      <c r="BK65" s="44"/>
      <c r="BL65" s="44">
        <v>4.2618749999999999</v>
      </c>
      <c r="BM65" s="44">
        <v>0.23</v>
      </c>
      <c r="BN65" s="44">
        <f t="shared" si="14"/>
        <v>0.48352896937499995</v>
      </c>
      <c r="BO65" s="44"/>
      <c r="BP65" s="44">
        <f t="shared" si="15"/>
        <v>0.48352896937499995</v>
      </c>
      <c r="BQ65" s="44">
        <f t="shared" ref="BQ65:BQ100" si="30">AL65</f>
        <v>0.39224650757310781</v>
      </c>
      <c r="BR65" s="44">
        <f t="shared" si="18"/>
        <v>1.6579028372591005</v>
      </c>
      <c r="BS65" s="44">
        <f t="shared" si="19"/>
        <v>3.988430882702831</v>
      </c>
      <c r="BT65" s="44">
        <f t="shared" si="16"/>
        <v>4.7416021145610268</v>
      </c>
      <c r="BU65" s="44">
        <f t="shared" si="10"/>
        <v>0.11052685581727337</v>
      </c>
      <c r="BV65" s="44">
        <f t="shared" si="21"/>
        <v>8.1120628122769443</v>
      </c>
      <c r="BW65" s="44">
        <f t="shared" si="25"/>
        <v>0.3277558600959764</v>
      </c>
      <c r="BX65" s="44">
        <v>4.5999999999999996</v>
      </c>
      <c r="BY65" s="44">
        <f t="shared" si="11"/>
        <v>1.3</v>
      </c>
      <c r="BZ65" s="44">
        <f t="shared" si="27"/>
        <v>4.9356358570960346</v>
      </c>
      <c r="CA65" s="44">
        <f>1.3*BX65</f>
        <v>5.9799999999999995</v>
      </c>
      <c r="CB65" s="44">
        <f t="shared" si="29"/>
        <v>4.5999999999999996</v>
      </c>
      <c r="CC65" s="44">
        <f>1000*BH65/4.941</f>
        <v>4.335064708346426</v>
      </c>
      <c r="CD65" s="43"/>
      <c r="CE65" s="44">
        <f t="shared" si="17"/>
        <v>0.83905107931583889</v>
      </c>
      <c r="CG65" s="43">
        <f>CE65/'Conversions, Sources &amp; Comments'!E64</f>
        <v>10.631179535546044</v>
      </c>
    </row>
    <row r="66" spans="1:85" s="7" customFormat="1" ht="12.75" customHeight="1">
      <c r="A66" s="67">
        <v>1604</v>
      </c>
      <c r="C66" s="16">
        <v>509</v>
      </c>
      <c r="D66" s="16">
        <v>548</v>
      </c>
      <c r="E66" s="16">
        <v>292</v>
      </c>
      <c r="F66" s="16">
        <v>292</v>
      </c>
      <c r="G66" s="16">
        <v>174</v>
      </c>
      <c r="H66" s="16">
        <v>521</v>
      </c>
      <c r="I66" s="16">
        <v>9.94</v>
      </c>
      <c r="J66" s="16">
        <v>8</v>
      </c>
      <c r="K66" s="16">
        <v>9</v>
      </c>
      <c r="L66" s="16">
        <v>15</v>
      </c>
      <c r="M66" s="16">
        <v>28.8</v>
      </c>
      <c r="P66" s="16">
        <v>3.1</v>
      </c>
      <c r="R66" s="16">
        <v>5</v>
      </c>
      <c r="T66" s="16">
        <v>48</v>
      </c>
      <c r="U66" s="16">
        <v>58.8</v>
      </c>
      <c r="W66" s="16">
        <v>96</v>
      </c>
      <c r="X66" s="16">
        <v>26.2</v>
      </c>
      <c r="AC66" s="16">
        <v>504</v>
      </c>
      <c r="AD66" s="16">
        <v>834</v>
      </c>
      <c r="AE66" s="16">
        <v>36</v>
      </c>
      <c r="AF66" s="16">
        <v>11.2</v>
      </c>
      <c r="AH66" s="44">
        <f>F66*'Conversions, Sources &amp; Comments'!$E66/104.83</f>
        <v>0.21983873361103159</v>
      </c>
      <c r="AI66" s="44">
        <f>C66*'Conversions, Sources &amp; Comments'!E66/104.83</f>
        <v>0.38321203906854484</v>
      </c>
      <c r="AJ66" s="44">
        <f>E66*'Conversions, Sources &amp; Comments'!E66/104.83</f>
        <v>0.21983873361103159</v>
      </c>
      <c r="AK66" s="43"/>
      <c r="AL66" s="44">
        <f>'Conversions, Sources &amp; Comments'!$E66*H66/104.83</f>
        <v>0.39224650757310781</v>
      </c>
      <c r="AM66" s="44">
        <f>'Conversions, Sources &amp; Comments'!$E66*I66/0.467</f>
        <v>1.6798730073756838</v>
      </c>
      <c r="AN66" s="44">
        <f>'Conversions, Sources &amp; Comments'!$E66*J66/0.467</f>
        <v>1.352010468712824</v>
      </c>
      <c r="AO66" s="44">
        <f>'Conversions, Sources &amp; Comments'!$E66*K66/0.467</f>
        <v>1.5210117773019272</v>
      </c>
      <c r="AP66" s="44">
        <f>'Conversions, Sources &amp; Comments'!$E66*L66/0.467</f>
        <v>2.5350196288365452</v>
      </c>
      <c r="AQ66" s="44">
        <f>'Conversions, Sources &amp; Comments'!$E66*M66/0.467</f>
        <v>4.8672376873661669</v>
      </c>
      <c r="AR66" s="44">
        <f>'Conversions, Sources &amp; Comments'!$E66*N66/60</f>
        <v>0</v>
      </c>
      <c r="AS66" s="44">
        <f>'Conversions, Sources &amp; Comments'!$E66*O66</f>
        <v>0</v>
      </c>
      <c r="AT66" s="44">
        <f>'Conversions, Sources &amp; Comments'!$E66*P66</f>
        <v>0.24466319444444445</v>
      </c>
      <c r="AU66" s="44">
        <f>'Conversions, Sources &amp; Comments'!$E66*Q66/0.467</f>
        <v>0</v>
      </c>
      <c r="AV66" s="44">
        <f>'Conversions, Sources &amp; Comments'!$E66*R66/1.204</f>
        <v>0.3277558600959764</v>
      </c>
      <c r="AW66" s="44">
        <f>'Conversions, Sources &amp; Comments'!$E66*S66/0.93</f>
        <v>0</v>
      </c>
      <c r="AX66" s="44">
        <f>'Conversions, Sources &amp; Comments'!$E66*T66/0.93</f>
        <v>4.0734767025089598</v>
      </c>
      <c r="AY66" s="44">
        <f>'Conversions, Sources &amp; Comments'!$E66*U66/0.467</f>
        <v>9.9372769450392582</v>
      </c>
      <c r="AZ66" s="44">
        <f>'Conversions, Sources &amp; Comments'!$E66*V66/51.4</f>
        <v>0</v>
      </c>
      <c r="BA66" s="44">
        <f>'Conversions, Sources &amp; Comments'!$E66*W66/0.467</f>
        <v>16.224125624553889</v>
      </c>
      <c r="BB66" s="44">
        <f>'Conversions, Sources &amp; Comments'!$E66*X66/0.467</f>
        <v>4.4278342850344981</v>
      </c>
      <c r="BC66" s="44">
        <f>'Conversions, Sources &amp; Comments'!$E66*Y66/0.467</f>
        <v>0</v>
      </c>
      <c r="BD66" s="44">
        <f>'Conversions, Sources &amp; Comments'!$E66*Z66/0.467*0.96</f>
        <v>0</v>
      </c>
      <c r="BE66" s="44">
        <f>'Conversions, Sources &amp; Comments'!$E66*AA66/0.467*0.96</f>
        <v>0</v>
      </c>
      <c r="BF66" s="44">
        <f>'Conversions, Sources &amp; Comments'!$E66*AB66/0.467*0.96</f>
        <v>0</v>
      </c>
      <c r="BG66" s="44">
        <f>'Conversions, Sources &amp; Comments'!$E66*AC66/10.274</f>
        <v>3.8716663422230879</v>
      </c>
      <c r="BH66" s="44">
        <f>'Conversions, Sources &amp; Comments'!$E66*AD66/3073</f>
        <v>2.141955472393969E-2</v>
      </c>
      <c r="BI66" s="44">
        <f>'Conversions, Sources &amp; Comments'!$E66*AE66/0.565</f>
        <v>5.028761061946903</v>
      </c>
      <c r="BJ66" s="44">
        <f>'Conversions, Sources &amp; Comments'!$E66*AF66/0.565</f>
        <v>1.564503441494592</v>
      </c>
      <c r="BK66" s="44"/>
      <c r="BL66" s="44">
        <v>4.2618749999999999</v>
      </c>
      <c r="BM66" s="44">
        <f>AJ66</f>
        <v>0.21983873361103159</v>
      </c>
      <c r="BN66" s="44">
        <f t="shared" si="14"/>
        <v>0.47088481786641995</v>
      </c>
      <c r="BO66" s="44"/>
      <c r="BP66" s="44">
        <f t="shared" si="15"/>
        <v>0.47088481786641995</v>
      </c>
      <c r="BQ66" s="44">
        <f t="shared" si="30"/>
        <v>0.39224650757310781</v>
      </c>
      <c r="BR66" s="44">
        <f t="shared" ref="BR66:BR92" si="31">AM66</f>
        <v>1.6798730073756838</v>
      </c>
      <c r="BS66" s="44">
        <f t="shared" si="19"/>
        <v>4.8672376873661669</v>
      </c>
      <c r="BT66" s="44">
        <f t="shared" si="16"/>
        <v>4.8044368010944556</v>
      </c>
      <c r="BU66" s="44">
        <f t="shared" si="10"/>
        <v>0.11199153382504559</v>
      </c>
      <c r="BV66" s="44">
        <f t="shared" si="21"/>
        <v>9.9372769450392582</v>
      </c>
      <c r="BW66" s="44">
        <f t="shared" si="25"/>
        <v>0.3277558600959764</v>
      </c>
      <c r="BX66" s="44">
        <f>BG66</f>
        <v>3.8716663422230879</v>
      </c>
      <c r="BY66" s="44">
        <f t="shared" si="11"/>
        <v>1.1436507936507931</v>
      </c>
      <c r="BZ66" s="44">
        <f>BI66</f>
        <v>5.028761061946903</v>
      </c>
      <c r="CA66" s="44">
        <f t="shared" ref="CA66:CA72" si="32">BB66</f>
        <v>4.4278342850344981</v>
      </c>
      <c r="CB66" s="44">
        <f t="shared" si="29"/>
        <v>3.8716663422230879</v>
      </c>
      <c r="CC66" s="44">
        <f>1000*BH66/4.941</f>
        <v>4.335064708346426</v>
      </c>
      <c r="CD66" s="43"/>
      <c r="CE66" s="44">
        <f t="shared" si="17"/>
        <v>0.82913383446547206</v>
      </c>
      <c r="CG66" s="43">
        <f>CE66/'Conversions, Sources &amp; Comments'!E65</f>
        <v>10.505523287551956</v>
      </c>
    </row>
    <row r="67" spans="1:85" s="7" customFormat="1" ht="12.75" customHeight="1">
      <c r="A67" s="67">
        <v>1605</v>
      </c>
      <c r="C67" s="16">
        <v>480</v>
      </c>
      <c r="D67" s="16">
        <v>511</v>
      </c>
      <c r="E67" s="16">
        <v>292</v>
      </c>
      <c r="F67" s="16">
        <v>309</v>
      </c>
      <c r="G67" s="16"/>
      <c r="H67" s="16">
        <v>494</v>
      </c>
      <c r="I67" s="16">
        <v>10</v>
      </c>
      <c r="J67" s="16">
        <v>8</v>
      </c>
      <c r="K67" s="16">
        <v>8.9499999999999993</v>
      </c>
      <c r="L67" s="16">
        <v>12</v>
      </c>
      <c r="M67" s="16">
        <v>26.7</v>
      </c>
      <c r="P67" s="16">
        <v>3.2</v>
      </c>
      <c r="R67" s="16">
        <v>6</v>
      </c>
      <c r="T67" s="16">
        <v>48</v>
      </c>
      <c r="U67" s="16">
        <v>48</v>
      </c>
      <c r="W67" s="16">
        <v>96</v>
      </c>
      <c r="X67" s="16">
        <v>25.7</v>
      </c>
      <c r="AC67" s="16">
        <v>504</v>
      </c>
      <c r="AD67" s="16">
        <v>859</v>
      </c>
      <c r="AH67" s="44">
        <f>F67*'Conversions, Sources &amp; Comments'!$E67/104.83</f>
        <v>0.23263756399249577</v>
      </c>
      <c r="AI67" s="44">
        <f>C67*'Conversions, Sources &amp; Comments'!E67/104.83</f>
        <v>0.36137874018251775</v>
      </c>
      <c r="AJ67" s="44">
        <f>E67*'Conversions, Sources &amp; Comments'!E67/104.83</f>
        <v>0.21983873361103159</v>
      </c>
      <c r="AK67" s="43"/>
      <c r="AL67" s="44">
        <f>'Conversions, Sources &amp; Comments'!$E67*H67/104.83</f>
        <v>0.37191895343784115</v>
      </c>
      <c r="AM67" s="44">
        <f>'Conversions, Sources &amp; Comments'!$E67*I67/0.467</f>
        <v>1.6900130858910303</v>
      </c>
      <c r="AN67" s="44">
        <f>'Conversions, Sources &amp; Comments'!$E67*J67/0.467</f>
        <v>1.352010468712824</v>
      </c>
      <c r="AO67" s="44">
        <f>'Conversions, Sources &amp; Comments'!$E67*K67/0.467</f>
        <v>1.5125617118724719</v>
      </c>
      <c r="AP67" s="44">
        <f>'Conversions, Sources &amp; Comments'!$E67*L67/0.467</f>
        <v>2.0280157030692361</v>
      </c>
      <c r="AQ67" s="44">
        <f>'Conversions, Sources &amp; Comments'!$E67*M67/0.467</f>
        <v>4.5123349393290502</v>
      </c>
      <c r="AR67" s="44">
        <f>'Conversions, Sources &amp; Comments'!$E67*N67/60</f>
        <v>0</v>
      </c>
      <c r="AS67" s="44">
        <f>'Conversions, Sources &amp; Comments'!$E67*O67</f>
        <v>0</v>
      </c>
      <c r="AT67" s="44">
        <f>'Conversions, Sources &amp; Comments'!$E67*P67</f>
        <v>0.25255555555555559</v>
      </c>
      <c r="AU67" s="44">
        <f>'Conversions, Sources &amp; Comments'!$E67*Q67/0.467</f>
        <v>0</v>
      </c>
      <c r="AV67" s="44">
        <f>'Conversions, Sources &amp; Comments'!$E67*R67/1.204</f>
        <v>0.39330703211517165</v>
      </c>
      <c r="AW67" s="44">
        <f>'Conversions, Sources &amp; Comments'!$E67*S67/0.93</f>
        <v>0</v>
      </c>
      <c r="AX67" s="44">
        <f>'Conversions, Sources &amp; Comments'!$E67*T67/0.93</f>
        <v>4.0734767025089598</v>
      </c>
      <c r="AY67" s="44">
        <f>'Conversions, Sources &amp; Comments'!$E67*U67/0.467</f>
        <v>8.1120628122769443</v>
      </c>
      <c r="AZ67" s="44">
        <f>'Conversions, Sources &amp; Comments'!$E67*V67/51.4</f>
        <v>0</v>
      </c>
      <c r="BA67" s="44">
        <f>'Conversions, Sources &amp; Comments'!$E67*W67/0.467</f>
        <v>16.224125624553889</v>
      </c>
      <c r="BB67" s="44">
        <f>'Conversions, Sources &amp; Comments'!$E67*X67/0.467</f>
        <v>4.3433336307399477</v>
      </c>
      <c r="BC67" s="44">
        <f>'Conversions, Sources &amp; Comments'!$E67*Y67/0.467</f>
        <v>0</v>
      </c>
      <c r="BD67" s="44">
        <f>'Conversions, Sources &amp; Comments'!$E67*Z67/0.467*0.96</f>
        <v>0</v>
      </c>
      <c r="BE67" s="44">
        <f>'Conversions, Sources &amp; Comments'!$E67*AA67/0.467*0.96</f>
        <v>0</v>
      </c>
      <c r="BF67" s="44">
        <f>'Conversions, Sources &amp; Comments'!$E67*AB67/0.467*0.96</f>
        <v>0</v>
      </c>
      <c r="BG67" s="44">
        <f>'Conversions, Sources &amp; Comments'!$E67*AC67/10.274</f>
        <v>3.8716663422230879</v>
      </c>
      <c r="BH67" s="44">
        <f>'Conversions, Sources &amp; Comments'!$E67*AD67/3073</f>
        <v>2.2061627707271214E-2</v>
      </c>
      <c r="BI67" s="44">
        <f>'Conversions, Sources &amp; Comments'!$E67*AE67/0.565</f>
        <v>0</v>
      </c>
      <c r="BJ67" s="44">
        <f>'Conversions, Sources &amp; Comments'!$E67*AF67/0.565</f>
        <v>0</v>
      </c>
      <c r="BK67" s="44"/>
      <c r="BL67" s="44">
        <v>4.2618749999999999</v>
      </c>
      <c r="BM67" s="44">
        <f>AJ67</f>
        <v>0.21983873361103159</v>
      </c>
      <c r="BN67" s="44">
        <f t="shared" si="14"/>
        <v>0.47088481786641995</v>
      </c>
      <c r="BO67" s="44"/>
      <c r="BP67" s="44">
        <f t="shared" si="15"/>
        <v>0.47088481786641995</v>
      </c>
      <c r="BQ67" s="44">
        <f t="shared" si="30"/>
        <v>0.37191895343784115</v>
      </c>
      <c r="BR67" s="44">
        <f t="shared" si="31"/>
        <v>1.6900130858910303</v>
      </c>
      <c r="BS67" s="44">
        <f t="shared" si="19"/>
        <v>4.5123349393290502</v>
      </c>
      <c r="BT67" s="44">
        <f t="shared" si="16"/>
        <v>4.8334374256483468</v>
      </c>
      <c r="BU67" s="44">
        <f t="shared" si="10"/>
        <v>0.11266753905940202</v>
      </c>
      <c r="BV67" s="44">
        <f t="shared" si="21"/>
        <v>8.1120628122769443</v>
      </c>
      <c r="BW67" s="44">
        <f t="shared" si="25"/>
        <v>0.39330703211517165</v>
      </c>
      <c r="BX67" s="44">
        <f>BG67</f>
        <v>3.8716663422230879</v>
      </c>
      <c r="BY67" s="44">
        <f t="shared" si="11"/>
        <v>1.1218253968253966</v>
      </c>
      <c r="BZ67" s="44">
        <v>5.028761061946903</v>
      </c>
      <c r="CA67" s="44">
        <f t="shared" si="32"/>
        <v>4.3433336307399477</v>
      </c>
      <c r="CB67" s="44">
        <f t="shared" si="29"/>
        <v>3.8716663422230879</v>
      </c>
      <c r="CC67" s="44">
        <f>1000*BH67/4.941</f>
        <v>4.4650126912105268</v>
      </c>
      <c r="CD67" s="43"/>
      <c r="CE67" s="44">
        <f t="shared" si="17"/>
        <v>0.85301296924484626</v>
      </c>
      <c r="CG67" s="43">
        <f>CE67/'Conversions, Sources &amp; Comments'!E66</f>
        <v>10.808083376265539</v>
      </c>
    </row>
    <row r="68" spans="1:85" s="7" customFormat="1" ht="12.75" customHeight="1">
      <c r="A68" s="67">
        <v>1606</v>
      </c>
      <c r="C68" s="16">
        <v>462</v>
      </c>
      <c r="D68" s="16"/>
      <c r="E68" s="16"/>
      <c r="F68" s="16">
        <v>286</v>
      </c>
      <c r="G68" s="16"/>
      <c r="H68" s="16">
        <v>471</v>
      </c>
      <c r="I68" s="16">
        <v>9.99</v>
      </c>
      <c r="J68" s="16">
        <v>8</v>
      </c>
      <c r="K68" s="16">
        <v>9.02</v>
      </c>
      <c r="M68" s="16">
        <v>25</v>
      </c>
      <c r="O68" s="16">
        <v>25</v>
      </c>
      <c r="P68" s="16">
        <v>3.17</v>
      </c>
      <c r="R68" s="16">
        <v>5.64</v>
      </c>
      <c r="S68" s="16">
        <v>60</v>
      </c>
      <c r="T68" s="16">
        <v>48</v>
      </c>
      <c r="U68" s="16">
        <v>48</v>
      </c>
      <c r="W68" s="16">
        <v>96</v>
      </c>
      <c r="X68" s="16">
        <v>27.8</v>
      </c>
      <c r="AC68" s="16">
        <v>576</v>
      </c>
      <c r="AD68" s="16">
        <v>693</v>
      </c>
      <c r="AF68" s="16">
        <v>15.5</v>
      </c>
      <c r="AH68" s="44">
        <f>F68*'Conversions, Sources &amp; Comments'!$E68/104.83</f>
        <v>0.21532149935875014</v>
      </c>
      <c r="AI68" s="44">
        <f>C68*'Conversions, Sources &amp; Comments'!E68/104.83</f>
        <v>0.34782703742567328</v>
      </c>
      <c r="AJ68" s="43"/>
      <c r="AK68" s="43"/>
      <c r="AL68" s="44">
        <f>'Conversions, Sources &amp; Comments'!$E68*H68/104.83</f>
        <v>0.35460288880409552</v>
      </c>
      <c r="AM68" s="44">
        <f>'Conversions, Sources &amp; Comments'!$E68*I68/0.467</f>
        <v>1.688323072805139</v>
      </c>
      <c r="AN68" s="44">
        <f>'Conversions, Sources &amp; Comments'!$E68*J68/0.467</f>
        <v>1.352010468712824</v>
      </c>
      <c r="AO68" s="44">
        <f>'Conversions, Sources &amp; Comments'!$E68*K68/0.467</f>
        <v>1.5243918034737092</v>
      </c>
      <c r="AP68" s="44">
        <f>'Conversions, Sources &amp; Comments'!$E68*L68/0.467</f>
        <v>0</v>
      </c>
      <c r="AQ68" s="44">
        <f>'Conversions, Sources &amp; Comments'!$E68*M68/0.467</f>
        <v>4.2250327147275755</v>
      </c>
      <c r="AR68" s="44">
        <f>'Conversions, Sources &amp; Comments'!$E68*N68/60</f>
        <v>0</v>
      </c>
      <c r="AS68" s="44">
        <f>'Conversions, Sources &amp; Comments'!$E68*O68</f>
        <v>1.9730902777777777</v>
      </c>
      <c r="AT68" s="44">
        <f>'Conversions, Sources &amp; Comments'!$E68*P68</f>
        <v>0.2501878472222222</v>
      </c>
      <c r="AU68" s="44">
        <f>'Conversions, Sources &amp; Comments'!$E68*Q68/0.467</f>
        <v>0</v>
      </c>
      <c r="AV68" s="44">
        <f>'Conversions, Sources &amp; Comments'!$E68*R68/1.204</f>
        <v>0.36970861018826134</v>
      </c>
      <c r="AW68" s="44">
        <f>'Conversions, Sources &amp; Comments'!$E68*S68/0.93</f>
        <v>5.0918458781362004</v>
      </c>
      <c r="AX68" s="44">
        <f>'Conversions, Sources &amp; Comments'!$E68*T68/0.93</f>
        <v>4.0734767025089598</v>
      </c>
      <c r="AY68" s="44">
        <f>'Conversions, Sources &amp; Comments'!$E68*U68/0.467</f>
        <v>8.1120628122769443</v>
      </c>
      <c r="AZ68" s="44">
        <f>'Conversions, Sources &amp; Comments'!$E68*V68/51.4</f>
        <v>0</v>
      </c>
      <c r="BA68" s="44">
        <f>'Conversions, Sources &amp; Comments'!$E68*W68/0.467</f>
        <v>16.224125624553889</v>
      </c>
      <c r="BB68" s="44">
        <f>'Conversions, Sources &amp; Comments'!$E68*X68/0.467</f>
        <v>4.6982363787770636</v>
      </c>
      <c r="BC68" s="44">
        <f>'Conversions, Sources &amp; Comments'!$E68*Y68/0.467</f>
        <v>0</v>
      </c>
      <c r="BD68" s="44">
        <f>'Conversions, Sources &amp; Comments'!$E68*Z68/0.467*0.96</f>
        <v>0</v>
      </c>
      <c r="BE68" s="44">
        <f>'Conversions, Sources &amp; Comments'!$E68*AA68/0.467*0.96</f>
        <v>0</v>
      </c>
      <c r="BF68" s="44">
        <f>'Conversions, Sources &amp; Comments'!$E68*AB68/0.467*0.96</f>
        <v>0</v>
      </c>
      <c r="BG68" s="44">
        <f>'Conversions, Sources &amp; Comments'!$E68*AC68/10.274</f>
        <v>4.4247615339692432</v>
      </c>
      <c r="BH68" s="44">
        <f>'Conversions, Sources &amp; Comments'!$E68*AD68/3073</f>
        <v>1.7798263097949886E-2</v>
      </c>
      <c r="BI68" s="44">
        <f>'Conversions, Sources &amp; Comments'!$E68*AE68/0.565</f>
        <v>0</v>
      </c>
      <c r="BJ68" s="44">
        <f>'Conversions, Sources &amp; Comments'!$E68*AF68/0.565</f>
        <v>2.1651610127826943</v>
      </c>
      <c r="BK68" s="44"/>
      <c r="BL68" s="44">
        <v>4.2618749999999999</v>
      </c>
      <c r="BM68" s="44">
        <v>0.26</v>
      </c>
      <c r="BN68" s="44">
        <f t="shared" si="14"/>
        <v>0.52085940937500008</v>
      </c>
      <c r="BO68" s="44"/>
      <c r="BP68" s="44">
        <f t="shared" si="15"/>
        <v>0.52085940937500008</v>
      </c>
      <c r="BQ68" s="44">
        <f t="shared" si="30"/>
        <v>0.35460288880409552</v>
      </c>
      <c r="BR68" s="44">
        <f t="shared" si="31"/>
        <v>1.688323072805139</v>
      </c>
      <c r="BS68" s="44">
        <f t="shared" si="19"/>
        <v>4.2250327147275755</v>
      </c>
      <c r="BT68" s="44">
        <f t="shared" si="16"/>
        <v>4.8286039882226977</v>
      </c>
      <c r="BU68" s="44">
        <f t="shared" si="10"/>
        <v>0.1125548715203426</v>
      </c>
      <c r="BV68" s="44">
        <f t="shared" si="21"/>
        <v>8.1120628122769443</v>
      </c>
      <c r="BW68" s="44">
        <f t="shared" si="25"/>
        <v>0.36970861018826134</v>
      </c>
      <c r="BX68" s="44">
        <f>BG68</f>
        <v>4.4247615339692432</v>
      </c>
      <c r="BY68" s="44">
        <f t="shared" si="11"/>
        <v>1.0618055555555554</v>
      </c>
      <c r="BZ68" s="44">
        <v>5.028761061946903</v>
      </c>
      <c r="CA68" s="44">
        <f t="shared" si="32"/>
        <v>4.6982363787770636</v>
      </c>
      <c r="CB68" s="44">
        <f t="shared" si="29"/>
        <v>4.4247615339692432</v>
      </c>
      <c r="CC68" s="44">
        <f>1000*BH68/4.941</f>
        <v>3.6021580849928934</v>
      </c>
      <c r="CD68" s="43"/>
      <c r="CE68" s="44">
        <f t="shared" si="17"/>
        <v>0.85738919919927148</v>
      </c>
      <c r="CG68" s="43">
        <f>CE68/'Conversions, Sources &amp; Comments'!E67</f>
        <v>10.863532308376163</v>
      </c>
    </row>
    <row r="69" spans="1:85" s="7" customFormat="1" ht="12.75" customHeight="1">
      <c r="A69" s="67">
        <v>1607</v>
      </c>
      <c r="C69" s="16">
        <v>477</v>
      </c>
      <c r="D69" s="16">
        <v>510</v>
      </c>
      <c r="E69" s="16">
        <v>370</v>
      </c>
      <c r="F69" s="16">
        <v>293</v>
      </c>
      <c r="G69" s="16">
        <v>174</v>
      </c>
      <c r="H69" s="16">
        <v>457</v>
      </c>
      <c r="I69" s="16">
        <v>10</v>
      </c>
      <c r="J69" s="16">
        <v>8</v>
      </c>
      <c r="K69" s="16">
        <v>9</v>
      </c>
      <c r="M69" s="16">
        <v>25</v>
      </c>
      <c r="O69" s="16">
        <v>22.5</v>
      </c>
      <c r="P69" s="16">
        <v>3.14</v>
      </c>
      <c r="R69" s="16">
        <v>5.8</v>
      </c>
      <c r="S69" s="16">
        <v>60</v>
      </c>
      <c r="U69" s="16">
        <v>52</v>
      </c>
      <c r="W69" s="16">
        <v>96</v>
      </c>
      <c r="X69" s="16">
        <v>29.5</v>
      </c>
      <c r="AD69" s="16">
        <v>876</v>
      </c>
      <c r="AE69" s="16">
        <v>36</v>
      </c>
      <c r="AH69" s="44">
        <f>F69*'Conversions, Sources &amp; Comments'!$E69/104.83</f>
        <v>0.22059160598641187</v>
      </c>
      <c r="AI69" s="44">
        <f>C69*'Conversions, Sources &amp; Comments'!E69/104.83</f>
        <v>0.35912012305637703</v>
      </c>
      <c r="AJ69" s="44">
        <f>E69*'Conversions, Sources &amp; Comments'!E69/104.83</f>
        <v>0.27856277889069075</v>
      </c>
      <c r="AK69" s="43"/>
      <c r="AL69" s="44">
        <f>'Conversions, Sources &amp; Comments'!$E69*H69/104.83</f>
        <v>0.34406267554877207</v>
      </c>
      <c r="AM69" s="44">
        <f>'Conversions, Sources &amp; Comments'!$E69*I69/0.467</f>
        <v>1.6900130858910303</v>
      </c>
      <c r="AN69" s="44">
        <f>'Conversions, Sources &amp; Comments'!$E69*J69/0.467</f>
        <v>1.352010468712824</v>
      </c>
      <c r="AO69" s="44">
        <f>'Conversions, Sources &amp; Comments'!$E69*K69/0.467</f>
        <v>1.5210117773019272</v>
      </c>
      <c r="AP69" s="44">
        <f>'Conversions, Sources &amp; Comments'!$E69*L69/0.467</f>
        <v>0</v>
      </c>
      <c r="AQ69" s="44">
        <f>'Conversions, Sources &amp; Comments'!$E69*M69/0.467</f>
        <v>4.2250327147275755</v>
      </c>
      <c r="AR69" s="44">
        <f>'Conversions, Sources &amp; Comments'!$E69*N69/60</f>
        <v>0</v>
      </c>
      <c r="AS69" s="44">
        <f>'Conversions, Sources &amp; Comments'!$E69*O69</f>
        <v>1.7757812500000001</v>
      </c>
      <c r="AT69" s="44">
        <f>'Conversions, Sources &amp; Comments'!$E69*P69</f>
        <v>0.2478201388888889</v>
      </c>
      <c r="AU69" s="44">
        <f>'Conversions, Sources &amp; Comments'!$E69*Q69/0.467</f>
        <v>0</v>
      </c>
      <c r="AV69" s="44">
        <f>'Conversions, Sources &amp; Comments'!$E69*R69/1.204</f>
        <v>0.38019679771133258</v>
      </c>
      <c r="AW69" s="44">
        <f>'Conversions, Sources &amp; Comments'!$E69*S69/0.93</f>
        <v>5.0918458781362004</v>
      </c>
      <c r="AX69" s="44">
        <f>'Conversions, Sources &amp; Comments'!$E69*T69/0.93</f>
        <v>0</v>
      </c>
      <c r="AY69" s="44">
        <f>'Conversions, Sources &amp; Comments'!$E69*U69/0.467</f>
        <v>8.7880680466333558</v>
      </c>
      <c r="AZ69" s="44">
        <f>'Conversions, Sources &amp; Comments'!$E69*V69/51.4</f>
        <v>0</v>
      </c>
      <c r="BA69" s="44">
        <f>'Conversions, Sources &amp; Comments'!$E69*W69/0.467</f>
        <v>16.224125624553889</v>
      </c>
      <c r="BB69" s="44">
        <f>'Conversions, Sources &amp; Comments'!$E69*X69/0.467</f>
        <v>4.9855386033785392</v>
      </c>
      <c r="BC69" s="44">
        <f>'Conversions, Sources &amp; Comments'!$E69*Y69/0.467</f>
        <v>0</v>
      </c>
      <c r="BD69" s="44">
        <f>'Conversions, Sources &amp; Comments'!$E69*Z69/0.467*0.96</f>
        <v>0</v>
      </c>
      <c r="BE69" s="44">
        <f>'Conversions, Sources &amp; Comments'!$E69*AA69/0.467*0.96</f>
        <v>0</v>
      </c>
      <c r="BF69" s="44">
        <f>'Conversions, Sources &amp; Comments'!$E69*AB69/0.467*0.96</f>
        <v>0</v>
      </c>
      <c r="BG69" s="44">
        <f>'Conversions, Sources &amp; Comments'!$E69*AC69/10.274</f>
        <v>0</v>
      </c>
      <c r="BH69" s="44">
        <f>'Conversions, Sources &amp; Comments'!$E69*AD69/3073</f>
        <v>2.2498237335936654E-2</v>
      </c>
      <c r="BI69" s="44">
        <f>'Conversions, Sources &amp; Comments'!$E69*AE69/0.565</f>
        <v>5.028761061946903</v>
      </c>
      <c r="BJ69" s="44">
        <f>'Conversions, Sources &amp; Comments'!$E69*AF69/0.565</f>
        <v>0</v>
      </c>
      <c r="BK69" s="44"/>
      <c r="BL69" s="44">
        <v>4.2618749999999999</v>
      </c>
      <c r="BM69" s="44">
        <f t="shared" ref="BM69:BM79" si="33">AJ69</f>
        <v>0.27856277889069075</v>
      </c>
      <c r="BN69" s="44">
        <f t="shared" si="14"/>
        <v>0.54395796616207326</v>
      </c>
      <c r="BO69" s="44"/>
      <c r="BP69" s="44">
        <f t="shared" si="15"/>
        <v>0.54395796616207326</v>
      </c>
      <c r="BQ69" s="44">
        <f t="shared" si="30"/>
        <v>0.34406267554877207</v>
      </c>
      <c r="BR69" s="44">
        <f t="shared" si="31"/>
        <v>1.6900130858910303</v>
      </c>
      <c r="BS69" s="44">
        <f t="shared" si="19"/>
        <v>4.2250327147275755</v>
      </c>
      <c r="BT69" s="44">
        <f t="shared" si="16"/>
        <v>4.8334374256483468</v>
      </c>
      <c r="BU69" s="44">
        <f t="shared" si="10"/>
        <v>0.11266753905940202</v>
      </c>
      <c r="BV69" s="44">
        <f t="shared" si="21"/>
        <v>8.7880680466333558</v>
      </c>
      <c r="BW69" s="44">
        <f t="shared" si="25"/>
        <v>0.38019679771133258</v>
      </c>
      <c r="BX69" s="44">
        <v>4.4247615339692432</v>
      </c>
      <c r="BY69" s="44">
        <f t="shared" si="11"/>
        <v>1.1267361111111109</v>
      </c>
      <c r="BZ69" s="44">
        <f>BI69</f>
        <v>5.028761061946903</v>
      </c>
      <c r="CA69" s="44">
        <f t="shared" si="32"/>
        <v>4.9855386033785392</v>
      </c>
      <c r="CB69" s="44">
        <f t="shared" si="29"/>
        <v>4.4247615339692432</v>
      </c>
      <c r="CC69" s="44">
        <f>1000*BH69/4.941</f>
        <v>4.5533773195581171</v>
      </c>
      <c r="CD69" s="43"/>
      <c r="CE69" s="44">
        <f t="shared" si="17"/>
        <v>0.88424566141242622</v>
      </c>
      <c r="CG69" s="43">
        <f>CE69/'Conversions, Sources &amp; Comments'!E68</f>
        <v>11.203816563430653</v>
      </c>
    </row>
    <row r="70" spans="1:85" s="7" customFormat="1" ht="12.75" customHeight="1">
      <c r="A70" s="67">
        <v>1608</v>
      </c>
      <c r="C70" s="16">
        <v>475</v>
      </c>
      <c r="D70" s="16">
        <v>526</v>
      </c>
      <c r="E70" s="16">
        <v>438</v>
      </c>
      <c r="F70" s="16">
        <v>279</v>
      </c>
      <c r="G70" s="16">
        <v>288</v>
      </c>
      <c r="H70" s="16">
        <v>445</v>
      </c>
      <c r="I70" s="16">
        <v>10</v>
      </c>
      <c r="J70" s="16">
        <v>8.06</v>
      </c>
      <c r="K70" s="16">
        <v>9</v>
      </c>
      <c r="L70" s="16">
        <v>12</v>
      </c>
      <c r="M70" s="16">
        <v>30</v>
      </c>
      <c r="O70" s="16">
        <v>25.5</v>
      </c>
      <c r="P70" s="16">
        <v>3.2</v>
      </c>
      <c r="R70" s="16">
        <v>6</v>
      </c>
      <c r="S70" s="16">
        <v>60</v>
      </c>
      <c r="U70" s="16">
        <v>48</v>
      </c>
      <c r="W70" s="16">
        <v>106</v>
      </c>
      <c r="X70" s="16">
        <v>27.4</v>
      </c>
      <c r="AC70" s="16">
        <v>576</v>
      </c>
      <c r="AH70" s="44">
        <f>F70*'Conversions, Sources &amp; Comments'!$E70/104.83</f>
        <v>0.21005139273108844</v>
      </c>
      <c r="AI70" s="44">
        <f>C70*'Conversions, Sources &amp; Comments'!E70/104.83</f>
        <v>0.35761437830561649</v>
      </c>
      <c r="AJ70" s="44">
        <f>E70*'Conversions, Sources &amp; Comments'!E70/104.83</f>
        <v>0.32975810041654746</v>
      </c>
      <c r="AK70" s="43"/>
      <c r="AL70" s="44">
        <f>'Conversions, Sources &amp; Comments'!$E70*H70/104.83</f>
        <v>0.33502820704420916</v>
      </c>
      <c r="AM70" s="44">
        <f>'Conversions, Sources &amp; Comments'!$E70*I70/0.467</f>
        <v>1.6900130858910303</v>
      </c>
      <c r="AN70" s="44">
        <f>'Conversions, Sources &amp; Comments'!$E70*J70/0.467</f>
        <v>1.3621505472281703</v>
      </c>
      <c r="AO70" s="44">
        <f>'Conversions, Sources &amp; Comments'!$E70*K70/0.467</f>
        <v>1.5210117773019272</v>
      </c>
      <c r="AP70" s="44">
        <f>'Conversions, Sources &amp; Comments'!$E70*L70/0.467</f>
        <v>2.0280157030692361</v>
      </c>
      <c r="AQ70" s="44">
        <f>'Conversions, Sources &amp; Comments'!$E70*M70/0.467</f>
        <v>5.0700392576730904</v>
      </c>
      <c r="AR70" s="44">
        <f>'Conversions, Sources &amp; Comments'!$E70*N70/60</f>
        <v>0</v>
      </c>
      <c r="AS70" s="44">
        <f>'Conversions, Sources &amp; Comments'!$E70*O70</f>
        <v>2.0125520833333335</v>
      </c>
      <c r="AT70" s="44">
        <f>'Conversions, Sources &amp; Comments'!$E70*P70</f>
        <v>0.25255555555555559</v>
      </c>
      <c r="AU70" s="44">
        <f>'Conversions, Sources &amp; Comments'!$E70*Q70/0.467</f>
        <v>0</v>
      </c>
      <c r="AV70" s="44">
        <f>'Conversions, Sources &amp; Comments'!$E70*R70/1.204</f>
        <v>0.39330703211517165</v>
      </c>
      <c r="AW70" s="44">
        <f>'Conversions, Sources &amp; Comments'!$E70*S70/0.93</f>
        <v>5.0918458781362004</v>
      </c>
      <c r="AX70" s="44">
        <f>'Conversions, Sources &amp; Comments'!$E70*T70/0.93</f>
        <v>0</v>
      </c>
      <c r="AY70" s="44">
        <f>'Conversions, Sources &amp; Comments'!$E70*U70/0.467</f>
        <v>8.1120628122769443</v>
      </c>
      <c r="AZ70" s="44">
        <f>'Conversions, Sources &amp; Comments'!$E70*V70/51.4</f>
        <v>0</v>
      </c>
      <c r="BA70" s="44">
        <f>'Conversions, Sources &amp; Comments'!$E70*W70/0.467</f>
        <v>17.91413871044492</v>
      </c>
      <c r="BB70" s="44">
        <f>'Conversions, Sources &amp; Comments'!$E70*X70/0.467</f>
        <v>4.6306358553414224</v>
      </c>
      <c r="BC70" s="44">
        <f>'Conversions, Sources &amp; Comments'!$E70*Y70/0.467</f>
        <v>0</v>
      </c>
      <c r="BD70" s="44">
        <f>'Conversions, Sources &amp; Comments'!$E70*Z70/0.467*0.96</f>
        <v>0</v>
      </c>
      <c r="BE70" s="44">
        <f>'Conversions, Sources &amp; Comments'!$E70*AA70/0.467*0.96</f>
        <v>0</v>
      </c>
      <c r="BF70" s="44">
        <f>'Conversions, Sources &amp; Comments'!$E70*AB70/0.467*0.96</f>
        <v>0</v>
      </c>
      <c r="BG70" s="44">
        <f>'Conversions, Sources &amp; Comments'!$E70*AC70/10.274</f>
        <v>4.4247615339692432</v>
      </c>
      <c r="BH70" s="44">
        <f>'Conversions, Sources &amp; Comments'!$E70*AD70/3073</f>
        <v>0</v>
      </c>
      <c r="BI70" s="44">
        <f>'Conversions, Sources &amp; Comments'!$E70*AE70/0.565</f>
        <v>0</v>
      </c>
      <c r="BJ70" s="44">
        <f>'Conversions, Sources &amp; Comments'!$E70*AF70/0.565</f>
        <v>0</v>
      </c>
      <c r="BK70" s="44"/>
      <c r="BL70" s="44">
        <v>4.7354166666666666</v>
      </c>
      <c r="BM70" s="44">
        <f t="shared" si="33"/>
        <v>0.32975810041654746</v>
      </c>
      <c r="BN70" s="44">
        <f t="shared" si="14"/>
        <v>0.62128797648712997</v>
      </c>
      <c r="BO70" s="44"/>
      <c r="BP70" s="44">
        <f t="shared" si="15"/>
        <v>0.62128797648712997</v>
      </c>
      <c r="BQ70" s="44">
        <f t="shared" si="30"/>
        <v>0.33502820704420916</v>
      </c>
      <c r="BR70" s="44">
        <f t="shared" si="31"/>
        <v>1.6900130858910303</v>
      </c>
      <c r="BS70" s="44">
        <f t="shared" si="19"/>
        <v>5.0700392576730904</v>
      </c>
      <c r="BT70" s="44">
        <f t="shared" si="16"/>
        <v>4.8334374256483468</v>
      </c>
      <c r="BU70" s="44">
        <f t="shared" si="10"/>
        <v>0.11266753905940202</v>
      </c>
      <c r="BV70" s="44">
        <f t="shared" si="21"/>
        <v>8.1120628122769443</v>
      </c>
      <c r="BW70" s="44">
        <f t="shared" si="25"/>
        <v>0.39330703211517165</v>
      </c>
      <c r="BX70" s="44">
        <f>BG70</f>
        <v>4.4247615339692432</v>
      </c>
      <c r="BY70" s="44">
        <f t="shared" si="11"/>
        <v>1.0465277777777775</v>
      </c>
      <c r="BZ70" s="44">
        <v>5</v>
      </c>
      <c r="CA70" s="44">
        <f t="shared" si="32"/>
        <v>4.6306358553414224</v>
      </c>
      <c r="CB70" s="44">
        <f t="shared" si="29"/>
        <v>4.4247615339692432</v>
      </c>
      <c r="CC70" s="44">
        <v>4</v>
      </c>
      <c r="CD70" s="43"/>
      <c r="CE70" s="44">
        <f t="shared" si="17"/>
        <v>0.92413715094786431</v>
      </c>
      <c r="CG70" s="43">
        <f>CE70/'Conversions, Sources &amp; Comments'!E69</f>
        <v>11.709260865507476</v>
      </c>
    </row>
    <row r="71" spans="1:85" s="7" customFormat="1" ht="12.75" customHeight="1">
      <c r="A71" s="67">
        <v>1609</v>
      </c>
      <c r="C71" s="16">
        <v>768</v>
      </c>
      <c r="D71" s="16">
        <v>639</v>
      </c>
      <c r="E71" s="16">
        <v>504</v>
      </c>
      <c r="F71" s="16">
        <v>288</v>
      </c>
      <c r="G71" s="16">
        <v>286</v>
      </c>
      <c r="H71" s="16">
        <v>602</v>
      </c>
      <c r="I71" s="16">
        <v>9.94</v>
      </c>
      <c r="J71" s="16">
        <v>8.57</v>
      </c>
      <c r="K71" s="16">
        <v>9.08</v>
      </c>
      <c r="L71" s="16">
        <v>13</v>
      </c>
      <c r="M71" s="16">
        <v>30.8</v>
      </c>
      <c r="O71" s="16">
        <v>27.5</v>
      </c>
      <c r="R71" s="16">
        <v>6</v>
      </c>
      <c r="S71" s="16">
        <v>60</v>
      </c>
      <c r="U71" s="16">
        <v>48</v>
      </c>
      <c r="W71" s="16">
        <v>120</v>
      </c>
      <c r="X71" s="16">
        <v>31.6</v>
      </c>
      <c r="AF71" s="16">
        <v>19</v>
      </c>
      <c r="AH71" s="44">
        <f>F71*'Conversions, Sources &amp; Comments'!$E71/104.83</f>
        <v>0.21682724410951065</v>
      </c>
      <c r="AI71" s="44">
        <f>C71*'Conversions, Sources &amp; Comments'!E71/104.83</f>
        <v>0.5782059842920283</v>
      </c>
      <c r="AJ71" s="44">
        <f>E71*'Conversions, Sources &amp; Comments'!E71/104.83</f>
        <v>0.37944767719164363</v>
      </c>
      <c r="AK71" s="43"/>
      <c r="AL71" s="44">
        <f>'Conversions, Sources &amp; Comments'!$E71*H71/104.83</f>
        <v>0.45322916997890766</v>
      </c>
      <c r="AM71" s="44">
        <f>'Conversions, Sources &amp; Comments'!$E71*I71/0.467</f>
        <v>1.6798730073756838</v>
      </c>
      <c r="AN71" s="44">
        <f>'Conversions, Sources &amp; Comments'!$E71*J71/0.467</f>
        <v>1.448341214608613</v>
      </c>
      <c r="AO71" s="44">
        <f>'Conversions, Sources &amp; Comments'!$E71*K71/0.467</f>
        <v>1.5345318819890552</v>
      </c>
      <c r="AP71" s="44">
        <f>'Conversions, Sources &amp; Comments'!$E71*L71/0.467</f>
        <v>2.197017011658339</v>
      </c>
      <c r="AQ71" s="44">
        <f>'Conversions, Sources &amp; Comments'!$E71*M71/0.467</f>
        <v>5.2052403045443727</v>
      </c>
      <c r="AR71" s="44">
        <f>'Conversions, Sources &amp; Comments'!$E71*N71/60</f>
        <v>0</v>
      </c>
      <c r="AS71" s="44">
        <f>'Conversions, Sources &amp; Comments'!$E71*O71</f>
        <v>2.1703993055555557</v>
      </c>
      <c r="AT71" s="44">
        <f>'Conversions, Sources &amp; Comments'!$E71*P71</f>
        <v>0</v>
      </c>
      <c r="AU71" s="44">
        <f>'Conversions, Sources &amp; Comments'!$E71*Q71/0.467</f>
        <v>0</v>
      </c>
      <c r="AV71" s="44">
        <f>'Conversions, Sources &amp; Comments'!$E71*R71/1.204</f>
        <v>0.39330703211517165</v>
      </c>
      <c r="AW71" s="44">
        <f>'Conversions, Sources &amp; Comments'!$E71*S71/0.93</f>
        <v>5.0918458781362004</v>
      </c>
      <c r="AX71" s="44">
        <f>'Conversions, Sources &amp; Comments'!$E71*T71/0.93</f>
        <v>0</v>
      </c>
      <c r="AY71" s="44">
        <f>'Conversions, Sources &amp; Comments'!$E71*U71/0.467</f>
        <v>8.1120628122769443</v>
      </c>
      <c r="AZ71" s="44">
        <f>'Conversions, Sources &amp; Comments'!$E71*V71/51.4</f>
        <v>0</v>
      </c>
      <c r="BA71" s="44">
        <f>'Conversions, Sources &amp; Comments'!$E71*W71/0.467</f>
        <v>20.280157030692362</v>
      </c>
      <c r="BB71" s="44">
        <f>'Conversions, Sources &amp; Comments'!$E71*X71/0.467</f>
        <v>5.340441351415655</v>
      </c>
      <c r="BC71" s="44">
        <f>'Conversions, Sources &amp; Comments'!$E71*Y71/0.467</f>
        <v>0</v>
      </c>
      <c r="BD71" s="44">
        <f>'Conversions, Sources &amp; Comments'!$E71*Z71/0.467*0.96</f>
        <v>0</v>
      </c>
      <c r="BE71" s="44">
        <f>'Conversions, Sources &amp; Comments'!$E71*AA71/0.467*0.96</f>
        <v>0</v>
      </c>
      <c r="BF71" s="44">
        <f>'Conversions, Sources &amp; Comments'!$E71*AB71/0.467*0.96</f>
        <v>0</v>
      </c>
      <c r="BG71" s="44">
        <f>'Conversions, Sources &amp; Comments'!$E71*AC71/10.274</f>
        <v>0</v>
      </c>
      <c r="BH71" s="44">
        <f>'Conversions, Sources &amp; Comments'!$E71*AD71/3073</f>
        <v>0</v>
      </c>
      <c r="BI71" s="44">
        <f>'Conversions, Sources &amp; Comments'!$E71*AE71/0.565</f>
        <v>0</v>
      </c>
      <c r="BJ71" s="44">
        <f>'Conversions, Sources &amp; Comments'!$E71*AF71/0.565</f>
        <v>2.6540683382497545</v>
      </c>
      <c r="BK71" s="44"/>
      <c r="BL71" s="44">
        <v>4.7354166666666666</v>
      </c>
      <c r="BM71" s="44">
        <f t="shared" si="33"/>
        <v>0.37944767719164363</v>
      </c>
      <c r="BN71" s="44">
        <f t="shared" si="14"/>
        <v>0.68311910196806735</v>
      </c>
      <c r="BO71" s="44"/>
      <c r="BP71" s="44">
        <f t="shared" si="15"/>
        <v>0.68311910196806735</v>
      </c>
      <c r="BQ71" s="44">
        <f t="shared" si="30"/>
        <v>0.45322916997890766</v>
      </c>
      <c r="BR71" s="44">
        <f t="shared" si="31"/>
        <v>1.6798730073756838</v>
      </c>
      <c r="BS71" s="44">
        <f t="shared" si="19"/>
        <v>5.2052403045443727</v>
      </c>
      <c r="BT71" s="44">
        <f t="shared" si="16"/>
        <v>4.8044368010944556</v>
      </c>
      <c r="BU71" s="44">
        <f t="shared" si="10"/>
        <v>0.11199153382504559</v>
      </c>
      <c r="BV71" s="44">
        <f t="shared" si="21"/>
        <v>8.1120628122769443</v>
      </c>
      <c r="BW71" s="44">
        <f t="shared" si="25"/>
        <v>0.39330703211517165</v>
      </c>
      <c r="BX71" s="44">
        <v>4.5</v>
      </c>
      <c r="BY71" s="44">
        <f t="shared" si="11"/>
        <v>1.1867647447590344</v>
      </c>
      <c r="BZ71" s="44">
        <v>5</v>
      </c>
      <c r="CA71" s="44">
        <f t="shared" si="32"/>
        <v>5.340441351415655</v>
      </c>
      <c r="CB71" s="44">
        <f t="shared" si="29"/>
        <v>4.5</v>
      </c>
      <c r="CC71" s="44">
        <v>4</v>
      </c>
      <c r="CD71" s="43"/>
      <c r="CE71" s="44">
        <f t="shared" si="17"/>
        <v>0.97207631563011743</v>
      </c>
      <c r="CG71" s="43">
        <f>CE71/'Conversions, Sources &amp; Comments'!E70</f>
        <v>12.316673070896341</v>
      </c>
    </row>
    <row r="72" spans="1:85" s="7" customFormat="1" ht="12.75" customHeight="1">
      <c r="A72" s="67">
        <v>1610</v>
      </c>
      <c r="C72" s="16">
        <v>768</v>
      </c>
      <c r="D72" s="16">
        <v>731</v>
      </c>
      <c r="E72" s="16">
        <v>685</v>
      </c>
      <c r="F72" s="16"/>
      <c r="G72" s="16">
        <v>304</v>
      </c>
      <c r="H72" s="16">
        <v>686</v>
      </c>
      <c r="I72" s="16">
        <v>10</v>
      </c>
      <c r="J72" s="16">
        <v>9.94</v>
      </c>
      <c r="K72" s="16">
        <v>9.91</v>
      </c>
      <c r="N72" s="16">
        <v>108</v>
      </c>
      <c r="O72" s="16">
        <v>22.5</v>
      </c>
      <c r="P72" s="16">
        <v>3.2</v>
      </c>
      <c r="R72" s="16">
        <v>6</v>
      </c>
      <c r="S72" s="16">
        <v>60</v>
      </c>
      <c r="U72" s="16">
        <v>72</v>
      </c>
      <c r="W72" s="16">
        <v>120</v>
      </c>
      <c r="X72" s="16">
        <v>30.5</v>
      </c>
      <c r="AC72" s="16">
        <v>600</v>
      </c>
      <c r="AF72" s="16">
        <v>9</v>
      </c>
      <c r="AH72" s="44">
        <f>F72*'Conversions, Sources &amp; Comments'!$E72/104.83</f>
        <v>0</v>
      </c>
      <c r="AI72" s="44">
        <f>C72*'Conversions, Sources &amp; Comments'!E72/104.83</f>
        <v>0.5782059842920283</v>
      </c>
      <c r="AJ72" s="44">
        <f>E72*'Conversions, Sources &amp; Comments'!E72/104.83</f>
        <v>0.51571757713546795</v>
      </c>
      <c r="AK72" s="43"/>
      <c r="AL72" s="44">
        <f>'Conversions, Sources &amp; Comments'!$E72*H72/104.83</f>
        <v>0.51647044951084831</v>
      </c>
      <c r="AM72" s="44">
        <f>'Conversions, Sources &amp; Comments'!$E72*I72/0.467</f>
        <v>1.6900130858910303</v>
      </c>
      <c r="AN72" s="44">
        <f>'Conversions, Sources &amp; Comments'!$E72*J72/0.467</f>
        <v>1.6798730073756838</v>
      </c>
      <c r="AO72" s="44">
        <f>'Conversions, Sources &amp; Comments'!$E72*K72/0.467</f>
        <v>1.674802968118011</v>
      </c>
      <c r="AP72" s="44">
        <f>'Conversions, Sources &amp; Comments'!$E72*L72/0.467</f>
        <v>0</v>
      </c>
      <c r="AQ72" s="44">
        <f>'Conversions, Sources &amp; Comments'!$E72*M72/0.467</f>
        <v>0</v>
      </c>
      <c r="AR72" s="44">
        <f>'Conversions, Sources &amp; Comments'!$E72*N72/60</f>
        <v>0.14206250000000001</v>
      </c>
      <c r="AS72" s="44">
        <f>'Conversions, Sources &amp; Comments'!$E72*O72</f>
        <v>1.7757812500000001</v>
      </c>
      <c r="AT72" s="44">
        <f>'Conversions, Sources &amp; Comments'!$E72*P72</f>
        <v>0.25255555555555559</v>
      </c>
      <c r="AU72" s="44">
        <f>'Conversions, Sources &amp; Comments'!$E72*Q72/0.467</f>
        <v>0</v>
      </c>
      <c r="AV72" s="44">
        <f>'Conversions, Sources &amp; Comments'!$E72*R72/1.204</f>
        <v>0.39330703211517165</v>
      </c>
      <c r="AW72" s="44">
        <f>'Conversions, Sources &amp; Comments'!$E72*S72/0.93</f>
        <v>5.0918458781362004</v>
      </c>
      <c r="AX72" s="44">
        <f>'Conversions, Sources &amp; Comments'!$E72*T72/0.93</f>
        <v>0</v>
      </c>
      <c r="AY72" s="44">
        <f>'Conversions, Sources &amp; Comments'!$E72*U72/0.467</f>
        <v>12.168094218415417</v>
      </c>
      <c r="AZ72" s="44">
        <f>'Conversions, Sources &amp; Comments'!$E72*V72/51.4</f>
        <v>0</v>
      </c>
      <c r="BA72" s="44">
        <f>'Conversions, Sources &amp; Comments'!$E72*W72/0.467</f>
        <v>20.280157030692362</v>
      </c>
      <c r="BB72" s="44">
        <f>'Conversions, Sources &amp; Comments'!$E72*X72/0.467</f>
        <v>5.1545399119676425</v>
      </c>
      <c r="BC72" s="44">
        <f>'Conversions, Sources &amp; Comments'!$E72*Y72/0.467</f>
        <v>0</v>
      </c>
      <c r="BD72" s="44">
        <f>'Conversions, Sources &amp; Comments'!$E72*Z72/0.467*0.96</f>
        <v>0</v>
      </c>
      <c r="BE72" s="44">
        <f>'Conversions, Sources &amp; Comments'!$E72*AA72/0.467*0.96</f>
        <v>0</v>
      </c>
      <c r="BF72" s="44">
        <f>'Conversions, Sources &amp; Comments'!$E72*AB72/0.467*0.96</f>
        <v>0</v>
      </c>
      <c r="BG72" s="44">
        <f>'Conversions, Sources &amp; Comments'!$E72*AC72/10.274</f>
        <v>4.6091265978846279</v>
      </c>
      <c r="BH72" s="44">
        <f>'Conversions, Sources &amp; Comments'!$E72*AD72/3073</f>
        <v>0</v>
      </c>
      <c r="BI72" s="44">
        <f>'Conversions, Sources &amp; Comments'!$E72*AE72/0.565</f>
        <v>0</v>
      </c>
      <c r="BJ72" s="44">
        <f>'Conversions, Sources &amp; Comments'!$E72*AF72/0.565</f>
        <v>1.2571902654867257</v>
      </c>
      <c r="BK72" s="44"/>
      <c r="BL72" s="44">
        <v>4.7354166666666666</v>
      </c>
      <c r="BM72" s="44">
        <f t="shared" si="33"/>
        <v>0.51571757713546795</v>
      </c>
      <c r="BN72" s="44">
        <f t="shared" si="14"/>
        <v>0.85268627942336539</v>
      </c>
      <c r="BO72" s="44"/>
      <c r="BP72" s="44">
        <f t="shared" si="15"/>
        <v>0.85268627942336539</v>
      </c>
      <c r="BQ72" s="44">
        <f t="shared" si="30"/>
        <v>0.51647044951084831</v>
      </c>
      <c r="BR72" s="44">
        <f t="shared" si="31"/>
        <v>1.6900130858910303</v>
      </c>
      <c r="BS72" s="44">
        <v>5</v>
      </c>
      <c r="BT72" s="44">
        <f t="shared" si="16"/>
        <v>4.8334374256483468</v>
      </c>
      <c r="BU72" s="44">
        <f t="shared" si="10"/>
        <v>0.11266753905940202</v>
      </c>
      <c r="BV72" s="44">
        <f t="shared" si="21"/>
        <v>12.168094218415417</v>
      </c>
      <c r="BW72" s="44">
        <f t="shared" si="25"/>
        <v>0.39330703211517165</v>
      </c>
      <c r="BX72" s="44">
        <f>BG72</f>
        <v>4.6091265978846279</v>
      </c>
      <c r="BY72" s="44">
        <f t="shared" si="11"/>
        <v>1.1183333333333334</v>
      </c>
      <c r="BZ72" s="44">
        <v>5</v>
      </c>
      <c r="CA72" s="44">
        <f t="shared" si="32"/>
        <v>5.1545399119676425</v>
      </c>
      <c r="CB72" s="44">
        <f t="shared" si="29"/>
        <v>4.6091265978846279</v>
      </c>
      <c r="CC72" s="44">
        <v>4</v>
      </c>
      <c r="CD72" s="43"/>
      <c r="CE72" s="44">
        <f t="shared" si="17"/>
        <v>1.0530990698026308</v>
      </c>
      <c r="CG72" s="43">
        <f>CE72/'Conversions, Sources &amp; Comments'!E71</f>
        <v>13.343270220112524</v>
      </c>
    </row>
    <row r="73" spans="1:85" s="7" customFormat="1" ht="12.75" customHeight="1">
      <c r="A73" s="67">
        <v>1611</v>
      </c>
      <c r="C73" s="16">
        <v>837</v>
      </c>
      <c r="D73" s="16">
        <v>657</v>
      </c>
      <c r="E73" s="16">
        <v>636</v>
      </c>
      <c r="F73" s="16">
        <v>457</v>
      </c>
      <c r="G73" s="16">
        <v>233</v>
      </c>
      <c r="H73" s="16">
        <v>670</v>
      </c>
      <c r="I73" s="16">
        <v>10.7</v>
      </c>
      <c r="J73" s="16">
        <v>10.6</v>
      </c>
      <c r="K73" s="16">
        <v>10.7</v>
      </c>
      <c r="N73" s="16">
        <v>120</v>
      </c>
      <c r="O73" s="16">
        <v>35.700000000000003</v>
      </c>
      <c r="P73" s="16">
        <v>3.08</v>
      </c>
      <c r="R73" s="16">
        <v>6</v>
      </c>
      <c r="S73" s="16">
        <v>60</v>
      </c>
      <c r="U73" s="16">
        <v>45.8</v>
      </c>
      <c r="W73" s="16">
        <v>120</v>
      </c>
      <c r="AC73" s="16">
        <v>504</v>
      </c>
      <c r="AD73" s="16">
        <v>696</v>
      </c>
      <c r="AH73" s="44">
        <f>F73*'Conversions, Sources &amp; Comments'!$E73/104.83</f>
        <v>0.34406267554877207</v>
      </c>
      <c r="AI73" s="44">
        <f>C73*'Conversions, Sources &amp; Comments'!E73/104.83</f>
        <v>0.63015417819326525</v>
      </c>
      <c r="AJ73" s="44">
        <f>E73*'Conversions, Sources &amp; Comments'!E73/104.83</f>
        <v>0.47882683074183602</v>
      </c>
      <c r="AK73" s="43"/>
      <c r="AL73" s="44">
        <f>'Conversions, Sources &amp; Comments'!$E73*H73/104.83</f>
        <v>0.50442449150476432</v>
      </c>
      <c r="AM73" s="44">
        <f>'Conversions, Sources &amp; Comments'!$E73*I73/0.467</f>
        <v>1.8083140019034021</v>
      </c>
      <c r="AN73" s="44">
        <f>'Conversions, Sources &amp; Comments'!$E73*J73/0.467</f>
        <v>1.7914138710444918</v>
      </c>
      <c r="AO73" s="44">
        <f>'Conversions, Sources &amp; Comments'!$E73*K73/0.467</f>
        <v>1.8083140019034021</v>
      </c>
      <c r="AP73" s="44">
        <f>'Conversions, Sources &amp; Comments'!$E73*L73/0.467</f>
        <v>0</v>
      </c>
      <c r="AQ73" s="44">
        <f>'Conversions, Sources &amp; Comments'!$E73*M73/0.467</f>
        <v>0</v>
      </c>
      <c r="AR73" s="44">
        <f>'Conversions, Sources &amp; Comments'!$E73*N73/60</f>
        <v>0.15784722222222222</v>
      </c>
      <c r="AS73" s="44">
        <f>'Conversions, Sources &amp; Comments'!$E73*O73</f>
        <v>2.8175729166666668</v>
      </c>
      <c r="AT73" s="44">
        <f>'Conversions, Sources &amp; Comments'!$E73*P73</f>
        <v>0.24308472222222222</v>
      </c>
      <c r="AU73" s="44">
        <f>'Conversions, Sources &amp; Comments'!$E73*Q73/0.467</f>
        <v>0</v>
      </c>
      <c r="AV73" s="44">
        <f>'Conversions, Sources &amp; Comments'!$E73*R73/1.204</f>
        <v>0.39330703211517165</v>
      </c>
      <c r="AW73" s="44">
        <f>'Conversions, Sources &amp; Comments'!$E73*S73/0.93</f>
        <v>5.0918458781362004</v>
      </c>
      <c r="AX73" s="44">
        <f>'Conversions, Sources &amp; Comments'!$E73*T73/0.93</f>
        <v>0</v>
      </c>
      <c r="AY73" s="44">
        <f>'Conversions, Sources &amp; Comments'!$E73*U73/0.467</f>
        <v>7.7402599333809174</v>
      </c>
      <c r="AZ73" s="44">
        <f>'Conversions, Sources &amp; Comments'!$E73*V73/51.4</f>
        <v>0</v>
      </c>
      <c r="BA73" s="44">
        <f>'Conversions, Sources &amp; Comments'!$E73*W73/0.467</f>
        <v>20.280157030692362</v>
      </c>
      <c r="BB73" s="44">
        <f>'Conversions, Sources &amp; Comments'!$E73*X73/0.467</f>
        <v>0</v>
      </c>
      <c r="BC73" s="44">
        <f>'Conversions, Sources &amp; Comments'!$E73*Y73/0.467</f>
        <v>0</v>
      </c>
      <c r="BD73" s="44">
        <f>'Conversions, Sources &amp; Comments'!$E73*Z73/0.467*0.96</f>
        <v>0</v>
      </c>
      <c r="BE73" s="44">
        <f>'Conversions, Sources &amp; Comments'!$E73*AA73/0.467*0.96</f>
        <v>0</v>
      </c>
      <c r="BF73" s="44">
        <f>'Conversions, Sources &amp; Comments'!$E73*AB73/0.467*0.96</f>
        <v>0</v>
      </c>
      <c r="BG73" s="44">
        <f>'Conversions, Sources &amp; Comments'!$E73*AC73/10.274</f>
        <v>3.8716663422230879</v>
      </c>
      <c r="BH73" s="44">
        <f>'Conversions, Sources &amp; Comments'!$E73*AD73/3073</f>
        <v>1.787531185594967E-2</v>
      </c>
      <c r="BI73" s="44">
        <f>'Conversions, Sources &amp; Comments'!$E73*AE73/0.565</f>
        <v>0</v>
      </c>
      <c r="BJ73" s="44">
        <f>'Conversions, Sources &amp; Comments'!$E73*AF73/0.565</f>
        <v>0</v>
      </c>
      <c r="BK73" s="44"/>
      <c r="BL73" s="44">
        <v>4.7354166666666666</v>
      </c>
      <c r="BM73" s="44">
        <f t="shared" si="33"/>
        <v>0.47882683074183602</v>
      </c>
      <c r="BN73" s="44">
        <f t="shared" si="14"/>
        <v>0.80678135292994213</v>
      </c>
      <c r="BO73" s="44"/>
      <c r="BP73" s="44">
        <f t="shared" si="15"/>
        <v>0.80678135292994213</v>
      </c>
      <c r="BQ73" s="44">
        <f t="shared" si="30"/>
        <v>0.50442449150476432</v>
      </c>
      <c r="BR73" s="44">
        <f t="shared" si="31"/>
        <v>1.8083140019034021</v>
      </c>
      <c r="BS73" s="44">
        <v>5</v>
      </c>
      <c r="BT73" s="44">
        <f t="shared" si="16"/>
        <v>5.1717780454437294</v>
      </c>
      <c r="BU73" s="44">
        <f t="shared" si="10"/>
        <v>0.12055426679356014</v>
      </c>
      <c r="BV73" s="44">
        <f t="shared" si="21"/>
        <v>7.7402599333809174</v>
      </c>
      <c r="BW73" s="44">
        <f t="shared" si="25"/>
        <v>0.39330703211517165</v>
      </c>
      <c r="BX73" s="44">
        <f>BG73</f>
        <v>3.8716663422230879</v>
      </c>
      <c r="BY73" s="44">
        <f t="shared" ref="BY73:BY136" si="34">CA73/BX73</f>
        <v>1.3</v>
      </c>
      <c r="BZ73" s="44">
        <v>5</v>
      </c>
      <c r="CA73" s="44">
        <f>1.3*BX73</f>
        <v>5.0331662448900145</v>
      </c>
      <c r="CB73" s="44">
        <f t="shared" si="29"/>
        <v>3.8716663422230879</v>
      </c>
      <c r="CC73" s="44">
        <f>1000*BH73/4.941</f>
        <v>3.6177518429365856</v>
      </c>
      <c r="CD73" s="43"/>
      <c r="CE73" s="44">
        <f t="shared" si="17"/>
        <v>1.0294851437868484</v>
      </c>
      <c r="CG73" s="43">
        <f>CE73/'Conversions, Sources &amp; Comments'!E72</f>
        <v>13.044070453612509</v>
      </c>
    </row>
    <row r="74" spans="1:85" s="7" customFormat="1" ht="12.75" customHeight="1">
      <c r="A74" s="67">
        <v>1612</v>
      </c>
      <c r="C74" s="16">
        <v>946</v>
      </c>
      <c r="D74" s="16">
        <v>890</v>
      </c>
      <c r="E74" s="16">
        <v>588</v>
      </c>
      <c r="F74" s="16">
        <v>544</v>
      </c>
      <c r="G74" s="16">
        <v>219</v>
      </c>
      <c r="H74" s="16">
        <v>631</v>
      </c>
      <c r="I74" s="16">
        <v>12</v>
      </c>
      <c r="J74" s="16">
        <v>11.4</v>
      </c>
      <c r="K74" s="16">
        <v>12</v>
      </c>
      <c r="P74" s="16">
        <v>3.15</v>
      </c>
      <c r="R74" s="16">
        <v>6</v>
      </c>
      <c r="S74" s="16">
        <v>60</v>
      </c>
      <c r="T74" s="16">
        <v>48</v>
      </c>
      <c r="W74" s="16">
        <v>120</v>
      </c>
      <c r="X74" s="16">
        <v>26.2</v>
      </c>
      <c r="AC74" s="16">
        <v>648</v>
      </c>
      <c r="AD74" s="16">
        <v>720</v>
      </c>
      <c r="AF74" s="16">
        <v>13</v>
      </c>
      <c r="AH74" s="44">
        <f>F74*'Conversions, Sources &amp; Comments'!$E74/104.83</f>
        <v>0.40956257220685344</v>
      </c>
      <c r="AI74" s="44">
        <f>C74*'Conversions, Sources &amp; Comments'!E74/104.83</f>
        <v>0.712217267109712</v>
      </c>
      <c r="AJ74" s="44">
        <f>E74*'Conversions, Sources &amp; Comments'!E74/104.83</f>
        <v>0.44268895672358421</v>
      </c>
      <c r="AK74" s="43"/>
      <c r="AL74" s="44">
        <f>'Conversions, Sources &amp; Comments'!$E74*H74/104.83</f>
        <v>0.47506246886493481</v>
      </c>
      <c r="AM74" s="44">
        <f>'Conversions, Sources &amp; Comments'!$E74*I74/0.467</f>
        <v>2.0280157030692361</v>
      </c>
      <c r="AN74" s="44">
        <f>'Conversions, Sources &amp; Comments'!$E74*J74/0.467</f>
        <v>1.9266149179157743</v>
      </c>
      <c r="AO74" s="44">
        <f>'Conversions, Sources &amp; Comments'!$E74*K74/0.467</f>
        <v>2.0280157030692361</v>
      </c>
      <c r="AP74" s="44">
        <f>'Conversions, Sources &amp; Comments'!$E74*L74/0.467</f>
        <v>0</v>
      </c>
      <c r="AQ74" s="44">
        <f>'Conversions, Sources &amp; Comments'!$E74*M74/0.467</f>
        <v>0</v>
      </c>
      <c r="AR74" s="44">
        <f>'Conversions, Sources &amp; Comments'!$E74*N74/60</f>
        <v>0</v>
      </c>
      <c r="AS74" s="44">
        <f>'Conversions, Sources &amp; Comments'!$E74*O74</f>
        <v>0</v>
      </c>
      <c r="AT74" s="44">
        <f>'Conversions, Sources &amp; Comments'!$E74*P74</f>
        <v>0.24860937499999999</v>
      </c>
      <c r="AU74" s="44">
        <f>'Conversions, Sources &amp; Comments'!$E74*Q74/0.467</f>
        <v>0</v>
      </c>
      <c r="AV74" s="44">
        <f>'Conversions, Sources &amp; Comments'!$E74*R74/1.204</f>
        <v>0.39330703211517165</v>
      </c>
      <c r="AW74" s="44">
        <f>'Conversions, Sources &amp; Comments'!$E74*S74/0.93</f>
        <v>5.0918458781362004</v>
      </c>
      <c r="AX74" s="44">
        <f>'Conversions, Sources &amp; Comments'!$E74*T74/0.93</f>
        <v>4.0734767025089598</v>
      </c>
      <c r="AY74" s="44">
        <f>'Conversions, Sources &amp; Comments'!$E74*U74/0.467</f>
        <v>0</v>
      </c>
      <c r="AZ74" s="44">
        <f>'Conversions, Sources &amp; Comments'!$E74*V74/51.4</f>
        <v>0</v>
      </c>
      <c r="BA74" s="44">
        <f>'Conversions, Sources &amp; Comments'!$E74*W74/0.467</f>
        <v>20.280157030692362</v>
      </c>
      <c r="BB74" s="44">
        <f>'Conversions, Sources &amp; Comments'!$E74*X74/0.467</f>
        <v>4.4278342850344981</v>
      </c>
      <c r="BC74" s="44">
        <f>'Conversions, Sources &amp; Comments'!$E74*Y74/0.467</f>
        <v>0</v>
      </c>
      <c r="BD74" s="44">
        <f>'Conversions, Sources &amp; Comments'!$E74*Z74/0.467*0.96</f>
        <v>0</v>
      </c>
      <c r="BE74" s="44">
        <f>'Conversions, Sources &amp; Comments'!$E74*AA74/0.467*0.96</f>
        <v>0</v>
      </c>
      <c r="BF74" s="44">
        <f>'Conversions, Sources &amp; Comments'!$E74*AB74/0.467*0.96</f>
        <v>0</v>
      </c>
      <c r="BG74" s="44">
        <f>'Conversions, Sources &amp; Comments'!$E74*AC74/10.274</f>
        <v>4.9778567257153981</v>
      </c>
      <c r="BH74" s="44">
        <f>'Conversions, Sources &amp; Comments'!$E74*AD74/3073</f>
        <v>1.8491701919947933E-2</v>
      </c>
      <c r="BI74" s="44">
        <f>'Conversions, Sources &amp; Comments'!$E74*AE74/0.565</f>
        <v>0</v>
      </c>
      <c r="BJ74" s="44">
        <f>'Conversions, Sources &amp; Comments'!$E74*AF74/0.565</f>
        <v>1.8159414945919372</v>
      </c>
      <c r="BK74" s="44"/>
      <c r="BL74" s="44">
        <v>4.7354166666666666</v>
      </c>
      <c r="BM74" s="44">
        <f t="shared" si="33"/>
        <v>0.44268895672358421</v>
      </c>
      <c r="BN74" s="44">
        <f t="shared" si="14"/>
        <v>0.76181326167107866</v>
      </c>
      <c r="BO74" s="44"/>
      <c r="BP74" s="44">
        <f t="shared" si="15"/>
        <v>0.76181326167107866</v>
      </c>
      <c r="BQ74" s="44">
        <f t="shared" si="30"/>
        <v>0.47506246886493481</v>
      </c>
      <c r="BR74" s="44">
        <f t="shared" si="31"/>
        <v>2.0280157030692361</v>
      </c>
      <c r="BS74" s="44">
        <v>5</v>
      </c>
      <c r="BT74" s="44">
        <f t="shared" si="16"/>
        <v>5.8001249107780151</v>
      </c>
      <c r="BU74" s="44">
        <f t="shared" si="10"/>
        <v>0.1352010468712824</v>
      </c>
      <c r="BV74" s="44">
        <f t="shared" si="21"/>
        <v>0</v>
      </c>
      <c r="BW74" s="44">
        <f t="shared" si="25"/>
        <v>0.39330703211517165</v>
      </c>
      <c r="BX74" s="44">
        <f>BG74</f>
        <v>4.9778567257153981</v>
      </c>
      <c r="BY74" s="44">
        <f t="shared" si="34"/>
        <v>0.88950617283950595</v>
      </c>
      <c r="BZ74" s="44">
        <v>5</v>
      </c>
      <c r="CA74" s="44">
        <f>BB74</f>
        <v>4.4278342850344981</v>
      </c>
      <c r="CB74" s="44">
        <f t="shared" si="29"/>
        <v>4.9778567257153981</v>
      </c>
      <c r="CC74" s="44">
        <f>1000*BH74/4.941</f>
        <v>3.7425019064861229</v>
      </c>
      <c r="CD74" s="43"/>
      <c r="CE74" s="44">
        <f t="shared" si="17"/>
        <v>1.0411321793740664</v>
      </c>
      <c r="CG74" s="43">
        <f>CE74/'Conversions, Sources &amp; Comments'!E73</f>
        <v>13.1916439797506</v>
      </c>
    </row>
    <row r="75" spans="1:85" s="7" customFormat="1" ht="12.75" customHeight="1">
      <c r="A75" s="67">
        <v>1613</v>
      </c>
      <c r="C75" s="16"/>
      <c r="D75" s="16">
        <v>749</v>
      </c>
      <c r="E75" s="16">
        <v>475</v>
      </c>
      <c r="F75" s="16">
        <v>353</v>
      </c>
      <c r="G75" s="16"/>
      <c r="H75" s="16">
        <v>274</v>
      </c>
      <c r="I75" s="16">
        <v>11.9</v>
      </c>
      <c r="J75" s="16">
        <v>12</v>
      </c>
      <c r="K75" s="16">
        <v>12</v>
      </c>
      <c r="L75" s="16">
        <v>18</v>
      </c>
      <c r="M75" s="16">
        <v>29.6</v>
      </c>
      <c r="P75" s="16">
        <v>3.73</v>
      </c>
      <c r="R75" s="16">
        <v>6</v>
      </c>
      <c r="S75" s="16">
        <v>60</v>
      </c>
      <c r="U75" s="16">
        <v>42</v>
      </c>
      <c r="W75" s="16">
        <v>120</v>
      </c>
      <c r="X75" s="16">
        <v>37.200000000000003</v>
      </c>
      <c r="AD75" s="16">
        <v>819</v>
      </c>
      <c r="AF75" s="16">
        <v>15</v>
      </c>
      <c r="AH75" s="44">
        <f>F75*'Conversions, Sources &amp; Comments'!$E75/104.83</f>
        <v>0.26576394850922658</v>
      </c>
      <c r="AI75" s="43"/>
      <c r="AJ75" s="44">
        <f>E75*'Conversions, Sources &amp; Comments'!E75/104.83</f>
        <v>0.35761437830561649</v>
      </c>
      <c r="AK75" s="43"/>
      <c r="AL75" s="44">
        <f>'Conversions, Sources &amp; Comments'!$E75*H75/104.83</f>
        <v>0.2062870308541872</v>
      </c>
      <c r="AM75" s="44">
        <f>'Conversions, Sources &amp; Comments'!$E75*I75/0.467</f>
        <v>2.011115572210326</v>
      </c>
      <c r="AN75" s="44">
        <f>'Conversions, Sources &amp; Comments'!$E75*J75/0.467</f>
        <v>2.0280157030692361</v>
      </c>
      <c r="AO75" s="44">
        <f>'Conversions, Sources &amp; Comments'!$E75*K75/0.467</f>
        <v>2.0280157030692361</v>
      </c>
      <c r="AP75" s="44">
        <f>'Conversions, Sources &amp; Comments'!$E75*L75/0.467</f>
        <v>3.0420235546038543</v>
      </c>
      <c r="AQ75" s="44">
        <f>'Conversions, Sources &amp; Comments'!$E75*M75/0.467</f>
        <v>5.0024387342374501</v>
      </c>
      <c r="AR75" s="44">
        <f>'Conversions, Sources &amp; Comments'!$E75*N75/60</f>
        <v>0</v>
      </c>
      <c r="AS75" s="44">
        <f>'Conversions, Sources &amp; Comments'!$E75*O75</f>
        <v>0</v>
      </c>
      <c r="AT75" s="44">
        <f>'Conversions, Sources &amp; Comments'!$E75*P75</f>
        <v>0.29438506944444442</v>
      </c>
      <c r="AU75" s="44">
        <f>'Conversions, Sources &amp; Comments'!$E75*Q75/0.467</f>
        <v>0</v>
      </c>
      <c r="AV75" s="44">
        <f>'Conversions, Sources &amp; Comments'!$E75*R75/1.204</f>
        <v>0.39330703211517165</v>
      </c>
      <c r="AW75" s="44">
        <f>'Conversions, Sources &amp; Comments'!$E75*S75/0.93</f>
        <v>5.0918458781362004</v>
      </c>
      <c r="AX75" s="44">
        <f>'Conversions, Sources &amp; Comments'!$E75*T75/0.93</f>
        <v>0</v>
      </c>
      <c r="AY75" s="44">
        <f>'Conversions, Sources &amp; Comments'!$E75*U75/0.467</f>
        <v>7.0980549607423269</v>
      </c>
      <c r="AZ75" s="44">
        <f>'Conversions, Sources &amp; Comments'!$E75*V75/51.4</f>
        <v>0</v>
      </c>
      <c r="BA75" s="44">
        <f>'Conversions, Sources &amp; Comments'!$E75*W75/0.467</f>
        <v>20.280157030692362</v>
      </c>
      <c r="BB75" s="44">
        <f>'Conversions, Sources &amp; Comments'!$E75*X75/0.467</f>
        <v>6.286848679514633</v>
      </c>
      <c r="BC75" s="44">
        <f>'Conversions, Sources &amp; Comments'!$E75*Y75/0.467</f>
        <v>0</v>
      </c>
      <c r="BD75" s="44">
        <f>'Conversions, Sources &amp; Comments'!$E75*Z75/0.467*0.96</f>
        <v>0</v>
      </c>
      <c r="BE75" s="44">
        <f>'Conversions, Sources &amp; Comments'!$E75*AA75/0.467*0.96</f>
        <v>0</v>
      </c>
      <c r="BF75" s="44">
        <f>'Conversions, Sources &amp; Comments'!$E75*AB75/0.467*0.96</f>
        <v>0</v>
      </c>
      <c r="BG75" s="44">
        <f>'Conversions, Sources &amp; Comments'!$E75*AC75/10.274</f>
        <v>0</v>
      </c>
      <c r="BH75" s="44">
        <f>'Conversions, Sources &amp; Comments'!$E75*AD75/3073</f>
        <v>2.1034310933940772E-2</v>
      </c>
      <c r="BI75" s="44">
        <f>'Conversions, Sources &amp; Comments'!$E75*AE75/0.565</f>
        <v>0</v>
      </c>
      <c r="BJ75" s="44">
        <f>'Conversions, Sources &amp; Comments'!$E75*AF75/0.565</f>
        <v>2.0953171091445428</v>
      </c>
      <c r="BK75" s="44"/>
      <c r="BL75" s="44">
        <v>4.7354166666666666</v>
      </c>
      <c r="BM75" s="44">
        <f t="shared" si="33"/>
        <v>0.35761437830561649</v>
      </c>
      <c r="BN75" s="44">
        <f t="shared" si="14"/>
        <v>0.65595088016583736</v>
      </c>
      <c r="BO75" s="44"/>
      <c r="BP75" s="44">
        <f t="shared" si="15"/>
        <v>0.65595088016583736</v>
      </c>
      <c r="BQ75" s="44">
        <f t="shared" si="30"/>
        <v>0.2062870308541872</v>
      </c>
      <c r="BR75" s="44">
        <f t="shared" si="31"/>
        <v>2.011115572210326</v>
      </c>
      <c r="BS75" s="44">
        <f>AQ75</f>
        <v>5.0024387342374501</v>
      </c>
      <c r="BT75" s="44">
        <f t="shared" si="16"/>
        <v>5.7517905365215318</v>
      </c>
      <c r="BU75" s="44">
        <f t="shared" si="10"/>
        <v>0.1340743714806884</v>
      </c>
      <c r="BV75" s="44">
        <f t="shared" ref="BV75:BV106" si="35">AY75</f>
        <v>7.0980549607423269</v>
      </c>
      <c r="BW75" s="44">
        <f t="shared" si="25"/>
        <v>0.39330703211517165</v>
      </c>
      <c r="BX75" s="44">
        <v>4.8</v>
      </c>
      <c r="BY75" s="44">
        <f t="shared" si="34"/>
        <v>1.3097601415655487</v>
      </c>
      <c r="BZ75" s="44">
        <v>5</v>
      </c>
      <c r="CA75" s="44">
        <f>BB75</f>
        <v>6.286848679514633</v>
      </c>
      <c r="CB75" s="44">
        <f t="shared" si="29"/>
        <v>4.8</v>
      </c>
      <c r="CC75" s="44">
        <f>1000*BH75/4.941</f>
        <v>4.2570959186279644</v>
      </c>
      <c r="CD75" s="43"/>
      <c r="CE75" s="44">
        <f t="shared" si="17"/>
        <v>0.97485486505947172</v>
      </c>
      <c r="CG75" s="43">
        <f>CE75/'Conversions, Sources &amp; Comments'!E74</f>
        <v>12.351878624598674</v>
      </c>
    </row>
    <row r="76" spans="1:85" s="7" customFormat="1" ht="12.75" customHeight="1">
      <c r="A76" s="67">
        <v>1614</v>
      </c>
      <c r="C76" s="16">
        <v>730</v>
      </c>
      <c r="D76" s="16">
        <v>718</v>
      </c>
      <c r="E76" s="16">
        <v>571</v>
      </c>
      <c r="F76" s="16">
        <v>466</v>
      </c>
      <c r="G76" s="16">
        <v>367</v>
      </c>
      <c r="H76" s="16">
        <v>756</v>
      </c>
      <c r="I76" s="16">
        <v>12</v>
      </c>
      <c r="J76" s="16">
        <v>11.6</v>
      </c>
      <c r="K76" s="16">
        <v>12</v>
      </c>
      <c r="L76" s="16">
        <v>18</v>
      </c>
      <c r="N76" s="16">
        <v>108</v>
      </c>
      <c r="P76" s="16">
        <v>3.4</v>
      </c>
      <c r="R76" s="16">
        <v>6</v>
      </c>
      <c r="S76" s="16">
        <v>60</v>
      </c>
      <c r="U76" s="16">
        <v>36</v>
      </c>
      <c r="W76" s="16">
        <v>120</v>
      </c>
      <c r="X76" s="16">
        <v>36.5</v>
      </c>
      <c r="AC76" s="16">
        <v>600</v>
      </c>
      <c r="AD76" s="16">
        <v>756</v>
      </c>
      <c r="AF76" s="16">
        <v>18</v>
      </c>
      <c r="AH76" s="44">
        <f>F76*'Conversions, Sources &amp; Comments'!$E76/104.83</f>
        <v>0.35083852692719431</v>
      </c>
      <c r="AI76" s="44">
        <f>C76*'Conversions, Sources &amp; Comments'!E76/104.83</f>
        <v>0.54959683402757908</v>
      </c>
      <c r="AJ76" s="44">
        <f>E76*'Conversions, Sources &amp; Comments'!E76/104.83</f>
        <v>0.42989012634212009</v>
      </c>
      <c r="AK76" s="43"/>
      <c r="AL76" s="44">
        <f>'Conversions, Sources &amp; Comments'!$E76*H76/104.83</f>
        <v>0.56917151578746539</v>
      </c>
      <c r="AM76" s="44">
        <f>'Conversions, Sources &amp; Comments'!$E76*I76/0.467</f>
        <v>2.0280157030692361</v>
      </c>
      <c r="AN76" s="44">
        <f>'Conversions, Sources &amp; Comments'!$E76*J76/0.467</f>
        <v>1.9604151796335949</v>
      </c>
      <c r="AO76" s="44">
        <f>'Conversions, Sources &amp; Comments'!$E76*K76/0.467</f>
        <v>2.0280157030692361</v>
      </c>
      <c r="AP76" s="44">
        <f>'Conversions, Sources &amp; Comments'!$E76*L76/0.467</f>
        <v>3.0420235546038543</v>
      </c>
      <c r="AQ76" s="44">
        <f>'Conversions, Sources &amp; Comments'!$E76*M76/0.467</f>
        <v>0</v>
      </c>
      <c r="AR76" s="44">
        <f>'Conversions, Sources &amp; Comments'!$E76*N76/60</f>
        <v>0.14206250000000001</v>
      </c>
      <c r="AS76" s="44">
        <f>'Conversions, Sources &amp; Comments'!$E76*O76</f>
        <v>0</v>
      </c>
      <c r="AT76" s="44">
        <f>'Conversions, Sources &amp; Comments'!$E76*P76</f>
        <v>0.26834027777777775</v>
      </c>
      <c r="AU76" s="44">
        <f>'Conversions, Sources &amp; Comments'!$E76*Q76/0.467</f>
        <v>0</v>
      </c>
      <c r="AV76" s="44">
        <f>'Conversions, Sources &amp; Comments'!$E76*R76/1.204</f>
        <v>0.39330703211517165</v>
      </c>
      <c r="AW76" s="44">
        <f>'Conversions, Sources &amp; Comments'!$E76*S76/0.93</f>
        <v>5.0918458781362004</v>
      </c>
      <c r="AX76" s="44">
        <f>'Conversions, Sources &amp; Comments'!$E76*T76/0.93</f>
        <v>0</v>
      </c>
      <c r="AY76" s="44">
        <f>'Conversions, Sources &amp; Comments'!$E76*U76/0.467</f>
        <v>6.0840471092077086</v>
      </c>
      <c r="AZ76" s="44">
        <f>'Conversions, Sources &amp; Comments'!$E76*V76/51.4</f>
        <v>0</v>
      </c>
      <c r="BA76" s="44">
        <f>'Conversions, Sources &amp; Comments'!$E76*W76/0.467</f>
        <v>20.280157030692362</v>
      </c>
      <c r="BB76" s="44">
        <f>'Conversions, Sources &amp; Comments'!$E76*X76/0.467</f>
        <v>6.1685477635022599</v>
      </c>
      <c r="BC76" s="44">
        <f>'Conversions, Sources &amp; Comments'!$E76*Y76/0.467</f>
        <v>0</v>
      </c>
      <c r="BD76" s="44">
        <f>'Conversions, Sources &amp; Comments'!$E76*Z76/0.467*0.96</f>
        <v>0</v>
      </c>
      <c r="BE76" s="44">
        <f>'Conversions, Sources &amp; Comments'!$E76*AA76/0.467*0.96</f>
        <v>0</v>
      </c>
      <c r="BF76" s="44">
        <f>'Conversions, Sources &amp; Comments'!$E76*AB76/0.467*0.96</f>
        <v>0</v>
      </c>
      <c r="BG76" s="44">
        <f>'Conversions, Sources &amp; Comments'!$E76*AC76/10.274</f>
        <v>4.6091265978846279</v>
      </c>
      <c r="BH76" s="44">
        <f>'Conversions, Sources &amp; Comments'!$E76*AD76/3073</f>
        <v>1.9416287015945329E-2</v>
      </c>
      <c r="BI76" s="44">
        <f>'Conversions, Sources &amp; Comments'!$E76*AE76/0.565</f>
        <v>0</v>
      </c>
      <c r="BJ76" s="44">
        <f>'Conversions, Sources &amp; Comments'!$E76*AF76/0.565</f>
        <v>2.5143805309734515</v>
      </c>
      <c r="BK76" s="44"/>
      <c r="BL76" s="44">
        <v>5</v>
      </c>
      <c r="BM76" s="44">
        <f t="shared" si="33"/>
        <v>0.42989012634212009</v>
      </c>
      <c r="BN76" s="44">
        <f t="shared" si="14"/>
        <v>0.75349991893356449</v>
      </c>
      <c r="BO76" s="44"/>
      <c r="BP76" s="44">
        <f t="shared" si="15"/>
        <v>0.75349991893356449</v>
      </c>
      <c r="BQ76" s="44">
        <f t="shared" si="30"/>
        <v>0.56917151578746539</v>
      </c>
      <c r="BR76" s="44">
        <f t="shared" si="31"/>
        <v>2.0280157030692361</v>
      </c>
      <c r="BS76" s="44">
        <v>5.8</v>
      </c>
      <c r="BT76" s="44">
        <f t="shared" si="16"/>
        <v>5.8001249107780151</v>
      </c>
      <c r="BU76" s="44">
        <f t="shared" si="10"/>
        <v>0.1352010468712824</v>
      </c>
      <c r="BV76" s="44">
        <f t="shared" si="35"/>
        <v>6.0840471092077086</v>
      </c>
      <c r="BW76" s="44">
        <f t="shared" si="25"/>
        <v>0.39330703211517165</v>
      </c>
      <c r="BX76" s="44">
        <f t="shared" ref="BX76:BX104" si="36">BG76</f>
        <v>4.6091265978846279</v>
      </c>
      <c r="BY76" s="44">
        <f t="shared" si="34"/>
        <v>1.3383333333333332</v>
      </c>
      <c r="BZ76" s="44">
        <v>5</v>
      </c>
      <c r="CA76" s="44">
        <f>BB76</f>
        <v>6.1685477635022599</v>
      </c>
      <c r="CB76" s="44">
        <f t="shared" si="29"/>
        <v>4.6091265978846279</v>
      </c>
      <c r="CC76" s="44">
        <f>1000*BH76/4.941</f>
        <v>3.9296270018104291</v>
      </c>
      <c r="CD76" s="43"/>
      <c r="CE76" s="44">
        <f t="shared" si="17"/>
        <v>1.0678488837591653</v>
      </c>
      <c r="CG76" s="43">
        <f>CE76/'Conversions, Sources &amp; Comments'!E75</f>
        <v>13.53015743610381</v>
      </c>
    </row>
    <row r="77" spans="1:85" s="7" customFormat="1" ht="12.75" customHeight="1">
      <c r="A77" s="67">
        <v>1615</v>
      </c>
      <c r="C77" s="16"/>
      <c r="D77" s="16">
        <v>602</v>
      </c>
      <c r="E77" s="16">
        <v>410</v>
      </c>
      <c r="F77" s="16"/>
      <c r="G77" s="16">
        <v>302</v>
      </c>
      <c r="H77" s="16">
        <v>597</v>
      </c>
      <c r="I77" s="16">
        <v>12</v>
      </c>
      <c r="J77" s="16">
        <v>11.9</v>
      </c>
      <c r="K77" s="16">
        <v>12</v>
      </c>
      <c r="L77" s="16">
        <v>18</v>
      </c>
      <c r="M77" s="16">
        <v>40.200000000000003</v>
      </c>
      <c r="N77" s="16">
        <v>96</v>
      </c>
      <c r="R77" s="16">
        <v>6</v>
      </c>
      <c r="S77" s="16">
        <v>60</v>
      </c>
      <c r="U77" s="16">
        <v>60</v>
      </c>
      <c r="W77" s="16">
        <v>120</v>
      </c>
      <c r="AC77" s="16">
        <v>576</v>
      </c>
      <c r="AF77" s="16">
        <v>17</v>
      </c>
      <c r="AH77" s="44">
        <f>F77*'Conversions, Sources &amp; Comments'!$E77/104.83</f>
        <v>0</v>
      </c>
      <c r="AI77" s="43"/>
      <c r="AJ77" s="44">
        <f>E77*'Conversions, Sources &amp; Comments'!E77/104.83</f>
        <v>0.30867767390590062</v>
      </c>
      <c r="AK77" s="43"/>
      <c r="AL77" s="44">
        <f>'Conversions, Sources &amp; Comments'!$E77*H77/104.83</f>
        <v>0.44946480810200645</v>
      </c>
      <c r="AM77" s="44">
        <f>'Conversions, Sources &amp; Comments'!$E77*I77/0.467</f>
        <v>2.0280157030692361</v>
      </c>
      <c r="AN77" s="44">
        <f>'Conversions, Sources &amp; Comments'!$E77*J77/0.467</f>
        <v>2.011115572210326</v>
      </c>
      <c r="AO77" s="44">
        <f>'Conversions, Sources &amp; Comments'!$E77*K77/0.467</f>
        <v>2.0280157030692361</v>
      </c>
      <c r="AP77" s="44">
        <f>'Conversions, Sources &amp; Comments'!$E77*L77/0.467</f>
        <v>3.0420235546038543</v>
      </c>
      <c r="AQ77" s="44">
        <f>'Conversions, Sources &amp; Comments'!$E77*M77/0.467</f>
        <v>6.7938526052819421</v>
      </c>
      <c r="AR77" s="44">
        <f>'Conversions, Sources &amp; Comments'!$E77*N77/60</f>
        <v>0.12627777777777777</v>
      </c>
      <c r="AS77" s="44">
        <f>'Conversions, Sources &amp; Comments'!$E77*O77</f>
        <v>0</v>
      </c>
      <c r="AT77" s="44">
        <f>'Conversions, Sources &amp; Comments'!$E77*P77</f>
        <v>0</v>
      </c>
      <c r="AU77" s="44">
        <f>'Conversions, Sources &amp; Comments'!$E77*Q77/0.467</f>
        <v>0</v>
      </c>
      <c r="AV77" s="44">
        <f>'Conversions, Sources &amp; Comments'!$E77*R77/1.204</f>
        <v>0.39330703211517165</v>
      </c>
      <c r="AW77" s="44">
        <f>'Conversions, Sources &amp; Comments'!$E77*S77/0.93</f>
        <v>5.0918458781362004</v>
      </c>
      <c r="AX77" s="44">
        <f>'Conversions, Sources &amp; Comments'!$E77*T77/0.93</f>
        <v>0</v>
      </c>
      <c r="AY77" s="44">
        <f>'Conversions, Sources &amp; Comments'!$E77*U77/0.467</f>
        <v>10.140078515346181</v>
      </c>
      <c r="AZ77" s="44">
        <f>'Conversions, Sources &amp; Comments'!$E77*V77/51.4</f>
        <v>0</v>
      </c>
      <c r="BA77" s="44">
        <f>'Conversions, Sources &amp; Comments'!$E77*W77/0.467</f>
        <v>20.280157030692362</v>
      </c>
      <c r="BB77" s="44">
        <f>'Conversions, Sources &amp; Comments'!$E77*X77/0.467</f>
        <v>0</v>
      </c>
      <c r="BC77" s="44">
        <f>'Conversions, Sources &amp; Comments'!$E77*Y77/0.467</f>
        <v>0</v>
      </c>
      <c r="BD77" s="44">
        <f>'Conversions, Sources &amp; Comments'!$E77*Z77/0.467*0.96</f>
        <v>0</v>
      </c>
      <c r="BE77" s="44">
        <f>'Conversions, Sources &amp; Comments'!$E77*AA77/0.467*0.96</f>
        <v>0</v>
      </c>
      <c r="BF77" s="44">
        <f>'Conversions, Sources &amp; Comments'!$E77*AB77/0.467*0.96</f>
        <v>0</v>
      </c>
      <c r="BG77" s="44">
        <f>'Conversions, Sources &amp; Comments'!$E77*AC77/10.274</f>
        <v>4.4247615339692432</v>
      </c>
      <c r="BH77" s="44">
        <f>'Conversions, Sources &amp; Comments'!$E77*AD77/3073</f>
        <v>0</v>
      </c>
      <c r="BI77" s="44">
        <f>'Conversions, Sources &amp; Comments'!$E77*AE77/0.565</f>
        <v>0</v>
      </c>
      <c r="BJ77" s="44">
        <f>'Conversions, Sources &amp; Comments'!$E77*AF77/0.565</f>
        <v>2.3746927236971489</v>
      </c>
      <c r="BK77" s="44"/>
      <c r="BL77" s="44">
        <v>5.2089583333333334</v>
      </c>
      <c r="BM77" s="44">
        <f t="shared" si="33"/>
        <v>0.30867767390590062</v>
      </c>
      <c r="BN77" s="44">
        <f t="shared" si="14"/>
        <v>0.60868180429445962</v>
      </c>
      <c r="BO77" s="44"/>
      <c r="BP77" s="44">
        <f t="shared" si="15"/>
        <v>0.60868180429445962</v>
      </c>
      <c r="BQ77" s="44">
        <f t="shared" si="30"/>
        <v>0.44946480810200645</v>
      </c>
      <c r="BR77" s="44">
        <f t="shared" si="31"/>
        <v>2.0280157030692361</v>
      </c>
      <c r="BS77" s="44">
        <f>AQ77</f>
        <v>6.7938526052819421</v>
      </c>
      <c r="BT77" s="44">
        <f t="shared" si="16"/>
        <v>5.8001249107780151</v>
      </c>
      <c r="BU77" s="44">
        <f t="shared" si="10"/>
        <v>0.1352010468712824</v>
      </c>
      <c r="BV77" s="44">
        <f t="shared" si="35"/>
        <v>10.140078515346181</v>
      </c>
      <c r="BW77" s="44">
        <f t="shared" si="25"/>
        <v>0.39330703211517165</v>
      </c>
      <c r="BX77" s="44">
        <f t="shared" si="36"/>
        <v>4.4247615339692432</v>
      </c>
      <c r="BY77" s="44">
        <f t="shared" si="34"/>
        <v>1.3</v>
      </c>
      <c r="BZ77" s="44">
        <v>5</v>
      </c>
      <c r="CA77" s="44">
        <f>1.3*BX77</f>
        <v>5.7521899941600161</v>
      </c>
      <c r="CB77" s="44">
        <f t="shared" si="29"/>
        <v>4.4247615339692432</v>
      </c>
      <c r="CC77" s="44">
        <v>3.8</v>
      </c>
      <c r="CD77" s="43"/>
      <c r="CE77" s="44">
        <f t="shared" si="17"/>
        <v>0.99529388260298679</v>
      </c>
      <c r="CG77" s="43">
        <f>CE77/'Conversions, Sources &amp; Comments'!E76</f>
        <v>12.610850778251658</v>
      </c>
    </row>
    <row r="78" spans="1:85" s="7" customFormat="1" ht="12.75" customHeight="1">
      <c r="A78" s="67">
        <v>1616</v>
      </c>
      <c r="C78" s="16">
        <v>747</v>
      </c>
      <c r="D78" s="16">
        <v>887</v>
      </c>
      <c r="E78" s="16">
        <v>794</v>
      </c>
      <c r="F78" s="16">
        <v>624</v>
      </c>
      <c r="G78" s="16">
        <v>490</v>
      </c>
      <c r="H78" s="16">
        <v>964</v>
      </c>
      <c r="I78" s="16">
        <v>12</v>
      </c>
      <c r="J78" s="16">
        <v>11.8</v>
      </c>
      <c r="K78" s="16">
        <v>12</v>
      </c>
      <c r="R78" s="16">
        <v>6</v>
      </c>
      <c r="S78" s="16">
        <v>60</v>
      </c>
      <c r="U78" s="16">
        <v>72</v>
      </c>
      <c r="W78" s="16">
        <v>120</v>
      </c>
      <c r="AC78" s="16">
        <v>600</v>
      </c>
      <c r="AH78" s="44">
        <f>F78*'Conversions, Sources &amp; Comments'!$E78/104.83</f>
        <v>0.46979236223727305</v>
      </c>
      <c r="AI78" s="44">
        <f>C78*'Conversions, Sources &amp; Comments'!E78/104.83</f>
        <v>0.56239566440904321</v>
      </c>
      <c r="AJ78" s="44">
        <f>E78*'Conversions, Sources &amp; Comments'!E78/104.83</f>
        <v>0.59778066605191471</v>
      </c>
      <c r="AK78" s="43"/>
      <c r="AL78" s="44">
        <f>'Conversions, Sources &amp; Comments'!$E78*H78/104.83</f>
        <v>0.72576896986655648</v>
      </c>
      <c r="AM78" s="44">
        <f>'Conversions, Sources &amp; Comments'!$E78*I78/0.467</f>
        <v>2.0280157030692361</v>
      </c>
      <c r="AN78" s="44">
        <f>'Conversions, Sources &amp; Comments'!$E78*J78/0.467</f>
        <v>1.9942154413514155</v>
      </c>
      <c r="AO78" s="44">
        <f>'Conversions, Sources &amp; Comments'!$E78*K78/0.467</f>
        <v>2.0280157030692361</v>
      </c>
      <c r="AP78" s="44">
        <f>'Conversions, Sources &amp; Comments'!$E78*L78/0.467</f>
        <v>0</v>
      </c>
      <c r="AQ78" s="44">
        <f>'Conversions, Sources &amp; Comments'!$E78*M78/0.467</f>
        <v>0</v>
      </c>
      <c r="AR78" s="44">
        <f>'Conversions, Sources &amp; Comments'!$E78*N78/60</f>
        <v>0</v>
      </c>
      <c r="AS78" s="44">
        <f>'Conversions, Sources &amp; Comments'!$E78*O78</f>
        <v>0</v>
      </c>
      <c r="AT78" s="44">
        <f>'Conversions, Sources &amp; Comments'!$E78*P78</f>
        <v>0</v>
      </c>
      <c r="AU78" s="44">
        <f>'Conversions, Sources &amp; Comments'!$E78*Q78/0.467</f>
        <v>0</v>
      </c>
      <c r="AV78" s="44">
        <f>'Conversions, Sources &amp; Comments'!$E78*R78/1.204</f>
        <v>0.39330703211517165</v>
      </c>
      <c r="AW78" s="44">
        <f>'Conversions, Sources &amp; Comments'!$E78*S78/0.93</f>
        <v>5.0918458781362004</v>
      </c>
      <c r="AX78" s="44">
        <f>'Conversions, Sources &amp; Comments'!$E78*T78/0.93</f>
        <v>0</v>
      </c>
      <c r="AY78" s="44">
        <f>'Conversions, Sources &amp; Comments'!$E78*U78/0.467</f>
        <v>12.168094218415417</v>
      </c>
      <c r="AZ78" s="44">
        <f>'Conversions, Sources &amp; Comments'!$E78*V78/51.4</f>
        <v>0</v>
      </c>
      <c r="BA78" s="44">
        <f>'Conversions, Sources &amp; Comments'!$E78*W78/0.467</f>
        <v>20.280157030692362</v>
      </c>
      <c r="BB78" s="44">
        <f>'Conversions, Sources &amp; Comments'!$E78*X78/0.467</f>
        <v>0</v>
      </c>
      <c r="BC78" s="44">
        <f>'Conversions, Sources &amp; Comments'!$E78*Y78/0.467</f>
        <v>0</v>
      </c>
      <c r="BD78" s="44">
        <f>'Conversions, Sources &amp; Comments'!$E78*Z78/0.467*0.96</f>
        <v>0</v>
      </c>
      <c r="BE78" s="44">
        <f>'Conversions, Sources &amp; Comments'!$E78*AA78/0.467*0.96</f>
        <v>0</v>
      </c>
      <c r="BF78" s="44">
        <f>'Conversions, Sources &amp; Comments'!$E78*AB78/0.467*0.96</f>
        <v>0</v>
      </c>
      <c r="BG78" s="44">
        <f>'Conversions, Sources &amp; Comments'!$E78*AC78/10.274</f>
        <v>4.6091265978846279</v>
      </c>
      <c r="BH78" s="44">
        <f>'Conversions, Sources &amp; Comments'!$E78*AD78/3073</f>
        <v>0</v>
      </c>
      <c r="BI78" s="44">
        <f>'Conversions, Sources &amp; Comments'!$E78*AE78/0.565</f>
        <v>0</v>
      </c>
      <c r="BJ78" s="44">
        <f>'Conversions, Sources &amp; Comments'!$E78*AF78/0.565</f>
        <v>0</v>
      </c>
      <c r="BK78" s="44"/>
      <c r="BL78" s="44">
        <v>5.2089583333333334</v>
      </c>
      <c r="BM78" s="44">
        <f t="shared" si="33"/>
        <v>0.59778066605191471</v>
      </c>
      <c r="BN78" s="44">
        <f t="shared" si="14"/>
        <v>0.96842653436536807</v>
      </c>
      <c r="BO78" s="44"/>
      <c r="BP78" s="44">
        <f t="shared" si="15"/>
        <v>0.96842653436536807</v>
      </c>
      <c r="BQ78" s="44">
        <f t="shared" si="30"/>
        <v>0.72576896986655648</v>
      </c>
      <c r="BR78" s="44">
        <f t="shared" si="31"/>
        <v>2.0280157030692361</v>
      </c>
      <c r="BS78" s="44">
        <v>6.2</v>
      </c>
      <c r="BT78" s="44">
        <f t="shared" si="16"/>
        <v>5.8001249107780151</v>
      </c>
      <c r="BU78" s="44">
        <f t="shared" si="10"/>
        <v>0.1352010468712824</v>
      </c>
      <c r="BV78" s="44">
        <f t="shared" si="35"/>
        <v>12.168094218415417</v>
      </c>
      <c r="BW78" s="44">
        <f t="shared" ref="BW78:BW109" si="37">AV78</f>
        <v>0.39330703211517165</v>
      </c>
      <c r="BX78" s="44">
        <f t="shared" si="36"/>
        <v>4.6091265978846279</v>
      </c>
      <c r="BY78" s="44">
        <f t="shared" si="34"/>
        <v>1.3</v>
      </c>
      <c r="BZ78" s="44">
        <v>5</v>
      </c>
      <c r="CA78" s="44">
        <f>1.3*BX78</f>
        <v>5.9918645772500163</v>
      </c>
      <c r="CB78" s="44">
        <f t="shared" si="29"/>
        <v>4.6091265978846279</v>
      </c>
      <c r="CC78" s="44">
        <v>3.8</v>
      </c>
      <c r="CD78" s="43"/>
      <c r="CE78" s="44">
        <f t="shared" si="17"/>
        <v>1.1840994295608105</v>
      </c>
      <c r="CG78" s="43">
        <f>CE78/'Conversions, Sources &amp; Comments'!E77</f>
        <v>15.003107598482773</v>
      </c>
    </row>
    <row r="79" spans="1:85" s="7" customFormat="1" ht="12.75" customHeight="1">
      <c r="A79" s="67">
        <v>1617</v>
      </c>
      <c r="C79" s="16"/>
      <c r="D79" s="16">
        <v>794</v>
      </c>
      <c r="E79" s="16">
        <v>535</v>
      </c>
      <c r="F79" s="16"/>
      <c r="G79" s="16">
        <v>201</v>
      </c>
      <c r="H79" s="16">
        <v>768</v>
      </c>
      <c r="I79" s="16">
        <v>12</v>
      </c>
      <c r="J79" s="16">
        <v>12</v>
      </c>
      <c r="K79" s="16">
        <v>12</v>
      </c>
      <c r="M79" s="16">
        <v>33.799999999999997</v>
      </c>
      <c r="P79" s="16">
        <v>3.9</v>
      </c>
      <c r="R79" s="16">
        <v>6</v>
      </c>
      <c r="S79" s="16">
        <v>60</v>
      </c>
      <c r="W79" s="16">
        <v>120</v>
      </c>
      <c r="X79" s="16">
        <v>30.5</v>
      </c>
      <c r="AC79" s="16">
        <v>576</v>
      </c>
      <c r="AD79" s="16">
        <v>693</v>
      </c>
      <c r="AF79" s="16">
        <v>9.4499999999999993</v>
      </c>
      <c r="AH79" s="44">
        <f>F79*'Conversions, Sources &amp; Comments'!$E79/104.83</f>
        <v>0</v>
      </c>
      <c r="AI79" s="43"/>
      <c r="AJ79" s="44">
        <f>E79*'Conversions, Sources &amp; Comments'!E79/104.83</f>
        <v>0.4027867208284312</v>
      </c>
      <c r="AK79" s="43"/>
      <c r="AL79" s="44">
        <f>'Conversions, Sources &amp; Comments'!$E79*H79/104.83</f>
        <v>0.5782059842920283</v>
      </c>
      <c r="AM79" s="44">
        <f>'Conversions, Sources &amp; Comments'!$E79*I79/0.467</f>
        <v>2.0280157030692361</v>
      </c>
      <c r="AN79" s="44">
        <f>'Conversions, Sources &amp; Comments'!$E79*J79/0.467</f>
        <v>2.0280157030692361</v>
      </c>
      <c r="AO79" s="44">
        <f>'Conversions, Sources &amp; Comments'!$E79*K79/0.467</f>
        <v>2.0280157030692361</v>
      </c>
      <c r="AP79" s="44">
        <f>'Conversions, Sources &amp; Comments'!$E79*L79/0.467</f>
        <v>0</v>
      </c>
      <c r="AQ79" s="44">
        <f>'Conversions, Sources &amp; Comments'!$E79*M79/0.467</f>
        <v>5.7122442303116809</v>
      </c>
      <c r="AR79" s="44">
        <f>'Conversions, Sources &amp; Comments'!$E79*N79/60</f>
        <v>0</v>
      </c>
      <c r="AS79" s="44">
        <f>'Conversions, Sources &amp; Comments'!$E79*O79</f>
        <v>0</v>
      </c>
      <c r="AT79" s="44">
        <f>'Conversions, Sources &amp; Comments'!$E79*P79</f>
        <v>0.30780208333333331</v>
      </c>
      <c r="AU79" s="44">
        <f>'Conversions, Sources &amp; Comments'!$E79*Q79/0.467</f>
        <v>0</v>
      </c>
      <c r="AV79" s="44">
        <f>'Conversions, Sources &amp; Comments'!$E79*R79/1.204</f>
        <v>0.39330703211517165</v>
      </c>
      <c r="AW79" s="44">
        <f>'Conversions, Sources &amp; Comments'!$E79*S79/0.93</f>
        <v>5.0918458781362004</v>
      </c>
      <c r="AX79" s="44">
        <f>'Conversions, Sources &amp; Comments'!$E79*T79/0.93</f>
        <v>0</v>
      </c>
      <c r="AY79" s="44">
        <f>'Conversions, Sources &amp; Comments'!$E79*U79/0.467</f>
        <v>0</v>
      </c>
      <c r="AZ79" s="44">
        <f>'Conversions, Sources &amp; Comments'!$E79*V79/51.4</f>
        <v>0</v>
      </c>
      <c r="BA79" s="44">
        <f>'Conversions, Sources &amp; Comments'!$E79*W79/0.467</f>
        <v>20.280157030692362</v>
      </c>
      <c r="BB79" s="44">
        <f>'Conversions, Sources &amp; Comments'!$E79*X79/0.467</f>
        <v>5.1545399119676425</v>
      </c>
      <c r="BC79" s="44">
        <f>'Conversions, Sources &amp; Comments'!$E79*Y79/0.467</f>
        <v>0</v>
      </c>
      <c r="BD79" s="44">
        <f>'Conversions, Sources &amp; Comments'!$E79*Z79/0.467*0.96</f>
        <v>0</v>
      </c>
      <c r="BE79" s="44">
        <f>'Conversions, Sources &amp; Comments'!$E79*AA79/0.467*0.96</f>
        <v>0</v>
      </c>
      <c r="BF79" s="44">
        <f>'Conversions, Sources &amp; Comments'!$E79*AB79/0.467*0.96</f>
        <v>0</v>
      </c>
      <c r="BG79" s="44">
        <f>'Conversions, Sources &amp; Comments'!$E79*AC79/10.274</f>
        <v>4.4247615339692432</v>
      </c>
      <c r="BH79" s="44">
        <f>'Conversions, Sources &amp; Comments'!$E79*AD79/3073</f>
        <v>1.7798263097949886E-2</v>
      </c>
      <c r="BI79" s="44">
        <f>'Conversions, Sources &amp; Comments'!$E79*AE79/0.565</f>
        <v>0</v>
      </c>
      <c r="BJ79" s="44">
        <f>'Conversions, Sources &amp; Comments'!$E79*AF79/0.565</f>
        <v>1.3200497787610619</v>
      </c>
      <c r="BK79" s="44"/>
      <c r="BL79" s="44">
        <v>5.2089583333333334</v>
      </c>
      <c r="BM79" s="44">
        <f t="shared" si="33"/>
        <v>0.4027867208284312</v>
      </c>
      <c r="BN79" s="44">
        <f t="shared" si="14"/>
        <v>0.72578620861441678</v>
      </c>
      <c r="BO79" s="44"/>
      <c r="BP79" s="44">
        <f t="shared" si="15"/>
        <v>0.72578620861441678</v>
      </c>
      <c r="BQ79" s="44">
        <f t="shared" si="30"/>
        <v>0.5782059842920283</v>
      </c>
      <c r="BR79" s="44">
        <f t="shared" si="31"/>
        <v>2.0280157030692361</v>
      </c>
      <c r="BS79" s="44">
        <f>AQ79</f>
        <v>5.7122442303116809</v>
      </c>
      <c r="BT79" s="44">
        <f t="shared" si="16"/>
        <v>5.8001249107780151</v>
      </c>
      <c r="BU79" s="44">
        <f t="shared" si="10"/>
        <v>0.1352010468712824</v>
      </c>
      <c r="BV79" s="44">
        <f t="shared" si="35"/>
        <v>0</v>
      </c>
      <c r="BW79" s="44">
        <f t="shared" si="37"/>
        <v>0.39330703211517165</v>
      </c>
      <c r="BX79" s="44">
        <f t="shared" si="36"/>
        <v>4.4247615339692432</v>
      </c>
      <c r="BY79" s="44">
        <f t="shared" si="34"/>
        <v>1.1649305555555556</v>
      </c>
      <c r="BZ79" s="44">
        <v>5</v>
      </c>
      <c r="CA79" s="44">
        <f>BB79</f>
        <v>5.1545399119676425</v>
      </c>
      <c r="CB79" s="44">
        <f t="shared" si="29"/>
        <v>4.4247615339692432</v>
      </c>
      <c r="CC79" s="44">
        <f>1000*BH79/4.941</f>
        <v>3.6021580849928934</v>
      </c>
      <c r="CD79" s="43"/>
      <c r="CE79" s="44">
        <f t="shared" si="17"/>
        <v>1.0431129753346158</v>
      </c>
      <c r="CG79" s="43">
        <f>CE79/'Conversions, Sources &amp; Comments'!E78</f>
        <v>13.216741614446518</v>
      </c>
    </row>
    <row r="80" spans="1:85" s="7" customFormat="1" ht="12.75" customHeight="1">
      <c r="A80" s="67">
        <v>1618</v>
      </c>
      <c r="C80" s="16">
        <v>731</v>
      </c>
      <c r="D80" s="16"/>
      <c r="E80" s="16"/>
      <c r="F80" s="16">
        <v>227</v>
      </c>
      <c r="G80" s="16">
        <v>183</v>
      </c>
      <c r="H80" s="16">
        <v>548</v>
      </c>
      <c r="I80" s="16">
        <v>12</v>
      </c>
      <c r="J80" s="16">
        <v>12</v>
      </c>
      <c r="K80" s="16">
        <v>12</v>
      </c>
      <c r="M80" s="16">
        <v>29.2</v>
      </c>
      <c r="O80" s="16">
        <v>31.7</v>
      </c>
      <c r="P80" s="16">
        <v>4.07</v>
      </c>
      <c r="R80" s="16">
        <v>6</v>
      </c>
      <c r="S80" s="16">
        <v>60</v>
      </c>
      <c r="T80" s="16">
        <v>48</v>
      </c>
      <c r="W80" s="16">
        <v>120</v>
      </c>
      <c r="AC80" s="16">
        <v>612</v>
      </c>
      <c r="AD80" s="16">
        <v>693</v>
      </c>
      <c r="AH80" s="44">
        <f>F80*'Conversions, Sources &amp; Comments'!$E80/104.83</f>
        <v>0.1709020292113157</v>
      </c>
      <c r="AI80" s="44">
        <f>C80*'Conversions, Sources &amp; Comments'!E80/104.83</f>
        <v>0.55034970640295922</v>
      </c>
      <c r="AJ80" s="43"/>
      <c r="AK80" s="43"/>
      <c r="AL80" s="44">
        <f>'Conversions, Sources &amp; Comments'!$E80*H80/104.83</f>
        <v>0.41257406170837441</v>
      </c>
      <c r="AM80" s="44">
        <f>'Conversions, Sources &amp; Comments'!$E80*I80/0.467</f>
        <v>2.0280157030692361</v>
      </c>
      <c r="AN80" s="44">
        <f>'Conversions, Sources &amp; Comments'!$E80*J80/0.467</f>
        <v>2.0280157030692361</v>
      </c>
      <c r="AO80" s="44">
        <f>'Conversions, Sources &amp; Comments'!$E80*K80/0.467</f>
        <v>2.0280157030692361</v>
      </c>
      <c r="AP80" s="44">
        <f>'Conversions, Sources &amp; Comments'!$E80*L80/0.467</f>
        <v>0</v>
      </c>
      <c r="AQ80" s="44">
        <f>'Conversions, Sources &amp; Comments'!$E80*M80/0.467</f>
        <v>4.9348382108018072</v>
      </c>
      <c r="AR80" s="44">
        <f>'Conversions, Sources &amp; Comments'!$E80*N80/60</f>
        <v>0</v>
      </c>
      <c r="AS80" s="44">
        <f>'Conversions, Sources &amp; Comments'!$E80*O80</f>
        <v>2.5018784722222223</v>
      </c>
      <c r="AT80" s="44">
        <f>'Conversions, Sources &amp; Comments'!$E80*P80</f>
        <v>0.32121909722222225</v>
      </c>
      <c r="AU80" s="44">
        <f>'Conversions, Sources &amp; Comments'!$E80*Q80/0.467</f>
        <v>0</v>
      </c>
      <c r="AV80" s="44">
        <f>'Conversions, Sources &amp; Comments'!$E80*R80/1.204</f>
        <v>0.39330703211517165</v>
      </c>
      <c r="AW80" s="44">
        <f>'Conversions, Sources &amp; Comments'!$E80*S80/0.93</f>
        <v>5.0918458781362004</v>
      </c>
      <c r="AX80" s="44">
        <f>'Conversions, Sources &amp; Comments'!$E80*T80/0.93</f>
        <v>4.0734767025089598</v>
      </c>
      <c r="AY80" s="44">
        <f>'Conversions, Sources &amp; Comments'!$E80*U80/0.467</f>
        <v>0</v>
      </c>
      <c r="AZ80" s="44">
        <f>'Conversions, Sources &amp; Comments'!$E80*V80/51.4</f>
        <v>0</v>
      </c>
      <c r="BA80" s="44">
        <f>'Conversions, Sources &amp; Comments'!$E80*W80/0.467</f>
        <v>20.280157030692362</v>
      </c>
      <c r="BB80" s="44">
        <f>'Conversions, Sources &amp; Comments'!$E80*X80/0.467</f>
        <v>0</v>
      </c>
      <c r="BC80" s="44">
        <f>'Conversions, Sources &amp; Comments'!$E80*Y80/0.467</f>
        <v>0</v>
      </c>
      <c r="BD80" s="44">
        <f>'Conversions, Sources &amp; Comments'!$E80*Z80/0.467*0.96</f>
        <v>0</v>
      </c>
      <c r="BE80" s="44">
        <f>'Conversions, Sources &amp; Comments'!$E80*AA80/0.467*0.96</f>
        <v>0</v>
      </c>
      <c r="BF80" s="44">
        <f>'Conversions, Sources &amp; Comments'!$E80*AB80/0.467*0.96</f>
        <v>0</v>
      </c>
      <c r="BG80" s="44">
        <f>'Conversions, Sources &amp; Comments'!$E80*AC80/10.274</f>
        <v>4.7013091298423211</v>
      </c>
      <c r="BH80" s="44">
        <f>'Conversions, Sources &amp; Comments'!$E80*AD80/3073</f>
        <v>1.7798263097949886E-2</v>
      </c>
      <c r="BI80" s="44">
        <f>'Conversions, Sources &amp; Comments'!$E80*AE80/0.565</f>
        <v>0</v>
      </c>
      <c r="BJ80" s="44">
        <f>'Conversions, Sources &amp; Comments'!$E80*AF80/0.565</f>
        <v>0</v>
      </c>
      <c r="BK80" s="44"/>
      <c r="BL80" s="44">
        <v>5.2089583333333334</v>
      </c>
      <c r="BM80" s="44">
        <v>0.40500000000000003</v>
      </c>
      <c r="BN80" s="44">
        <f t="shared" si="14"/>
        <v>0.7285402981250001</v>
      </c>
      <c r="BO80" s="44"/>
      <c r="BP80" s="44">
        <f t="shared" si="15"/>
        <v>0.7285402981250001</v>
      </c>
      <c r="BQ80" s="44">
        <f t="shared" si="30"/>
        <v>0.41257406170837441</v>
      </c>
      <c r="BR80" s="44">
        <f t="shared" si="31"/>
        <v>2.0280157030692361</v>
      </c>
      <c r="BS80" s="44">
        <f>AQ80</f>
        <v>4.9348382108018072</v>
      </c>
      <c r="BT80" s="44">
        <f t="shared" si="16"/>
        <v>5.8001249107780151</v>
      </c>
      <c r="BU80" s="44">
        <f t="shared" si="10"/>
        <v>0.1352010468712824</v>
      </c>
      <c r="BV80" s="44">
        <f t="shared" si="35"/>
        <v>0</v>
      </c>
      <c r="BW80" s="44">
        <f t="shared" si="37"/>
        <v>0.39330703211517165</v>
      </c>
      <c r="BX80" s="44">
        <f t="shared" si="36"/>
        <v>4.7013091298423211</v>
      </c>
      <c r="BY80" s="44">
        <f t="shared" si="34"/>
        <v>1.3</v>
      </c>
      <c r="BZ80" s="44">
        <v>5</v>
      </c>
      <c r="CA80" s="44">
        <f>1.3*BX80</f>
        <v>6.1117018687950173</v>
      </c>
      <c r="CB80" s="44">
        <f t="shared" si="29"/>
        <v>4.7013091298423211</v>
      </c>
      <c r="CC80" s="44">
        <f>1000*BH80/4.941</f>
        <v>3.6021580849928934</v>
      </c>
      <c r="CD80" s="43"/>
      <c r="CE80" s="44">
        <f t="shared" si="17"/>
        <v>1.0232829339327412</v>
      </c>
      <c r="CG80" s="43">
        <f>CE80/'Conversions, Sources &amp; Comments'!E79</f>
        <v>12.965485480538032</v>
      </c>
    </row>
    <row r="81" spans="1:85" s="7" customFormat="1" ht="12.75" customHeight="1">
      <c r="A81" s="67">
        <v>1619</v>
      </c>
      <c r="C81" s="16">
        <v>706</v>
      </c>
      <c r="D81" s="16">
        <v>672</v>
      </c>
      <c r="E81" s="16">
        <v>540</v>
      </c>
      <c r="F81" s="16"/>
      <c r="G81" s="16"/>
      <c r="H81" s="16">
        <v>812</v>
      </c>
      <c r="I81" s="16">
        <v>12</v>
      </c>
      <c r="J81" s="16">
        <v>12</v>
      </c>
      <c r="K81" s="16">
        <v>12</v>
      </c>
      <c r="M81" s="16">
        <v>32</v>
      </c>
      <c r="O81" s="16">
        <v>30</v>
      </c>
      <c r="P81" s="16">
        <v>4.18</v>
      </c>
      <c r="R81" s="16">
        <v>6</v>
      </c>
      <c r="S81" s="16">
        <v>60</v>
      </c>
      <c r="W81" s="16">
        <v>120</v>
      </c>
      <c r="X81" s="16">
        <v>34.4</v>
      </c>
      <c r="AC81" s="16">
        <v>660</v>
      </c>
      <c r="AH81" s="44">
        <f>F81*'Conversions, Sources &amp; Comments'!$E81/104.83</f>
        <v>0</v>
      </c>
      <c r="AI81" s="44">
        <f>C81*'Conversions, Sources &amp; Comments'!E81/104.83</f>
        <v>0.53152789701845315</v>
      </c>
      <c r="AJ81" s="44">
        <f>E81*'Conversions, Sources &amp; Comments'!E81/104.83</f>
        <v>0.40655108270533241</v>
      </c>
      <c r="AK81" s="43"/>
      <c r="AL81" s="44">
        <f>'Conversions, Sources &amp; Comments'!$E81*H81/104.83</f>
        <v>0.61133236880875919</v>
      </c>
      <c r="AM81" s="44">
        <f>'Conversions, Sources &amp; Comments'!$E81*I81/0.467</f>
        <v>2.0280157030692361</v>
      </c>
      <c r="AN81" s="44">
        <f>'Conversions, Sources &amp; Comments'!$E81*J81/0.467</f>
        <v>2.0280157030692361</v>
      </c>
      <c r="AO81" s="44">
        <f>'Conversions, Sources &amp; Comments'!$E81*K81/0.467</f>
        <v>2.0280157030692361</v>
      </c>
      <c r="AP81" s="44">
        <f>'Conversions, Sources &amp; Comments'!$E81*L81/0.467</f>
        <v>0</v>
      </c>
      <c r="AQ81" s="44">
        <f>'Conversions, Sources &amp; Comments'!$E81*M81/0.467</f>
        <v>5.4080418748512962</v>
      </c>
      <c r="AR81" s="44">
        <f>'Conversions, Sources &amp; Comments'!$E81*N81/60</f>
        <v>0</v>
      </c>
      <c r="AS81" s="44">
        <f>'Conversions, Sources &amp; Comments'!$E81*O81</f>
        <v>2.3677083333333333</v>
      </c>
      <c r="AT81" s="44">
        <f>'Conversions, Sources &amp; Comments'!$E81*P81</f>
        <v>0.32990069444444442</v>
      </c>
      <c r="AU81" s="44">
        <f>'Conversions, Sources &amp; Comments'!$E81*Q81/0.467</f>
        <v>0</v>
      </c>
      <c r="AV81" s="44">
        <f>'Conversions, Sources &amp; Comments'!$E81*R81/1.204</f>
        <v>0.39330703211517165</v>
      </c>
      <c r="AW81" s="44">
        <f>'Conversions, Sources &amp; Comments'!$E81*S81/0.93</f>
        <v>5.0918458781362004</v>
      </c>
      <c r="AX81" s="44">
        <f>'Conversions, Sources &amp; Comments'!$E81*T81/0.93</f>
        <v>0</v>
      </c>
      <c r="AY81" s="44">
        <f>'Conversions, Sources &amp; Comments'!$E81*U81/0.467</f>
        <v>0</v>
      </c>
      <c r="AZ81" s="44">
        <f>'Conversions, Sources &amp; Comments'!$E81*V81/51.4</f>
        <v>0</v>
      </c>
      <c r="BA81" s="44">
        <f>'Conversions, Sources &amp; Comments'!$E81*W81/0.467</f>
        <v>20.280157030692362</v>
      </c>
      <c r="BB81" s="44">
        <f>'Conversions, Sources &amp; Comments'!$E81*X81/0.467</f>
        <v>5.8136450154651431</v>
      </c>
      <c r="BC81" s="44">
        <f>'Conversions, Sources &amp; Comments'!$E81*Y81/0.467</f>
        <v>0</v>
      </c>
      <c r="BD81" s="44">
        <f>'Conversions, Sources &amp; Comments'!$E81*Z81/0.467*0.96</f>
        <v>0</v>
      </c>
      <c r="BE81" s="44">
        <f>'Conversions, Sources &amp; Comments'!$E81*AA81/0.467*0.96</f>
        <v>0</v>
      </c>
      <c r="BF81" s="44">
        <f>'Conversions, Sources &amp; Comments'!$E81*AB81/0.467*0.96</f>
        <v>0</v>
      </c>
      <c r="BG81" s="44">
        <f>'Conversions, Sources &amp; Comments'!$E81*AC81/10.274</f>
        <v>5.0700392576730904</v>
      </c>
      <c r="BH81" s="44">
        <f>'Conversions, Sources &amp; Comments'!$E81*AD81/3073</f>
        <v>0</v>
      </c>
      <c r="BI81" s="44">
        <f>'Conversions, Sources &amp; Comments'!$E81*AE81/0.565</f>
        <v>0</v>
      </c>
      <c r="BJ81" s="44">
        <f>'Conversions, Sources &amp; Comments'!$E81*AF81/0.565</f>
        <v>0</v>
      </c>
      <c r="BK81" s="44"/>
      <c r="BL81" s="44">
        <v>5.2089583333333334</v>
      </c>
      <c r="BM81" s="44">
        <f>AJ81</f>
        <v>0.40655108270533241</v>
      </c>
      <c r="BN81" s="44">
        <f t="shared" si="14"/>
        <v>0.73047038478721504</v>
      </c>
      <c r="BO81" s="44"/>
      <c r="BP81" s="44">
        <f t="shared" si="15"/>
        <v>0.73047038478721504</v>
      </c>
      <c r="BQ81" s="44">
        <f t="shared" si="30"/>
        <v>0.61133236880875919</v>
      </c>
      <c r="BR81" s="44">
        <f t="shared" si="31"/>
        <v>2.0280157030692361</v>
      </c>
      <c r="BS81" s="44">
        <f>AQ81</f>
        <v>5.4080418748512962</v>
      </c>
      <c r="BT81" s="44">
        <f t="shared" si="16"/>
        <v>5.8001249107780151</v>
      </c>
      <c r="BU81" s="44">
        <f t="shared" si="10"/>
        <v>0.1352010468712824</v>
      </c>
      <c r="BV81" s="44">
        <f t="shared" si="35"/>
        <v>0</v>
      </c>
      <c r="BW81" s="44">
        <f t="shared" si="37"/>
        <v>0.39330703211517165</v>
      </c>
      <c r="BX81" s="44">
        <f t="shared" si="36"/>
        <v>5.0700392576730904</v>
      </c>
      <c r="BY81" s="44">
        <f t="shared" si="34"/>
        <v>1.1466666666666665</v>
      </c>
      <c r="BZ81" s="44">
        <v>5</v>
      </c>
      <c r="CA81" s="44">
        <f>BB81</f>
        <v>5.8136450154651431</v>
      </c>
      <c r="CB81" s="44">
        <f t="shared" si="29"/>
        <v>5.0700392576730904</v>
      </c>
      <c r="CC81" s="44">
        <v>3.75</v>
      </c>
      <c r="CD81" s="43"/>
      <c r="CE81" s="44">
        <f t="shared" si="17"/>
        <v>1.059506294516658</v>
      </c>
      <c r="CG81" s="43">
        <f>CE81/'Conversions, Sources &amp; Comments'!E80</f>
        <v>13.424452829775518</v>
      </c>
    </row>
    <row r="82" spans="1:85" s="7" customFormat="1" ht="12.75" customHeight="1">
      <c r="A82" s="67">
        <v>1620</v>
      </c>
      <c r="C82" s="16">
        <v>1536</v>
      </c>
      <c r="D82" s="16">
        <v>1150</v>
      </c>
      <c r="E82" s="16">
        <v>990</v>
      </c>
      <c r="F82" s="16"/>
      <c r="G82" s="16">
        <v>411</v>
      </c>
      <c r="H82" s="16">
        <v>956</v>
      </c>
      <c r="I82" s="16">
        <v>12.1</v>
      </c>
      <c r="J82" s="16">
        <v>12</v>
      </c>
      <c r="K82" s="16">
        <v>15</v>
      </c>
      <c r="O82" s="16">
        <v>42</v>
      </c>
      <c r="P82" s="16">
        <v>4.6399999999999997</v>
      </c>
      <c r="R82" s="16">
        <v>6</v>
      </c>
      <c r="S82" s="16">
        <v>66.7</v>
      </c>
      <c r="U82" s="16">
        <v>77.099999999999994</v>
      </c>
      <c r="W82" s="16">
        <v>204</v>
      </c>
      <c r="AC82" s="16">
        <v>1008</v>
      </c>
      <c r="AH82" s="44">
        <f>F82*'Conversions, Sources &amp; Comments'!$E82/104.83</f>
        <v>0</v>
      </c>
      <c r="AI82" s="44">
        <f>C82*'Conversions, Sources &amp; Comments'!E82/104.83</f>
        <v>1.1564119685840566</v>
      </c>
      <c r="AJ82" s="44">
        <f>E82*'Conversions, Sources &amp; Comments'!E82/104.83</f>
        <v>0.74534365162644289</v>
      </c>
      <c r="AK82" s="43"/>
      <c r="AL82" s="44">
        <f>'Conversions, Sources &amp; Comments'!$E82*H82/104.83</f>
        <v>0.71974599086351443</v>
      </c>
      <c r="AM82" s="44">
        <f>'Conversions, Sources &amp; Comments'!$E82*I82/0.467</f>
        <v>2.0449158339281466</v>
      </c>
      <c r="AN82" s="44">
        <f>'Conversions, Sources &amp; Comments'!$E82*J82/0.467</f>
        <v>2.0280157030692361</v>
      </c>
      <c r="AO82" s="44">
        <f>'Conversions, Sources &amp; Comments'!$E82*K82/0.467</f>
        <v>2.5350196288365452</v>
      </c>
      <c r="AP82" s="44">
        <f>'Conversions, Sources &amp; Comments'!$E82*L82/0.467</f>
        <v>0</v>
      </c>
      <c r="AQ82" s="44">
        <f>'Conversions, Sources &amp; Comments'!$E82*M82/0.467</f>
        <v>0</v>
      </c>
      <c r="AR82" s="44">
        <f>'Conversions, Sources &amp; Comments'!$E82*N82/60</f>
        <v>0</v>
      </c>
      <c r="AS82" s="44">
        <f>'Conversions, Sources &amp; Comments'!$E82*O82</f>
        <v>3.3147916666666668</v>
      </c>
      <c r="AT82" s="44">
        <f>'Conversions, Sources &amp; Comments'!$E82*P82</f>
        <v>0.36620555555555551</v>
      </c>
      <c r="AU82" s="44">
        <f>'Conversions, Sources &amp; Comments'!$E82*Q82/0.467</f>
        <v>0</v>
      </c>
      <c r="AV82" s="44">
        <f>'Conversions, Sources &amp; Comments'!$E82*R82/1.204</f>
        <v>0.39330703211517165</v>
      </c>
      <c r="AW82" s="44">
        <f>'Conversions, Sources &amp; Comments'!$E82*S82/0.93</f>
        <v>5.6604353345280769</v>
      </c>
      <c r="AX82" s="44">
        <f>'Conversions, Sources &amp; Comments'!$E82*T82/0.93</f>
        <v>0</v>
      </c>
      <c r="AY82" s="44">
        <f>'Conversions, Sources &amp; Comments'!$E82*U82/0.467</f>
        <v>13.03000089221984</v>
      </c>
      <c r="AZ82" s="44">
        <f>'Conversions, Sources &amp; Comments'!$E82*V82/51.4</f>
        <v>0</v>
      </c>
      <c r="BA82" s="44">
        <f>'Conversions, Sources &amp; Comments'!$E82*W82/0.467</f>
        <v>34.476266952177014</v>
      </c>
      <c r="BB82" s="44">
        <f>'Conversions, Sources &amp; Comments'!$E82*X82/0.467</f>
        <v>0</v>
      </c>
      <c r="BC82" s="44">
        <f>'Conversions, Sources &amp; Comments'!$E82*Y82/0.467</f>
        <v>0</v>
      </c>
      <c r="BD82" s="44">
        <f>'Conversions, Sources &amp; Comments'!$E82*Z82/0.467*0.96</f>
        <v>0</v>
      </c>
      <c r="BE82" s="44">
        <f>'Conversions, Sources &amp; Comments'!$E82*AA82/0.467*0.96</f>
        <v>0</v>
      </c>
      <c r="BF82" s="44">
        <f>'Conversions, Sources &amp; Comments'!$E82*AB82/0.467*0.96</f>
        <v>0</v>
      </c>
      <c r="BG82" s="44">
        <f>'Conversions, Sources &amp; Comments'!$E82*AC82/10.274</f>
        <v>7.7433326844461758</v>
      </c>
      <c r="BH82" s="44">
        <f>'Conversions, Sources &amp; Comments'!$E82*AD82/3073</f>
        <v>0</v>
      </c>
      <c r="BI82" s="44">
        <f>'Conversions, Sources &amp; Comments'!$E82*AE82/0.565</f>
        <v>0</v>
      </c>
      <c r="BJ82" s="44">
        <f>'Conversions, Sources &amp; Comments'!$E82*AF82/0.565</f>
        <v>0</v>
      </c>
      <c r="BK82" s="44"/>
      <c r="BL82" s="44">
        <v>5.2089583333333334</v>
      </c>
      <c r="BM82" s="44">
        <f>AJ82</f>
        <v>0.74534365162644289</v>
      </c>
      <c r="BN82" s="44">
        <f t="shared" si="14"/>
        <v>1.152046240339061</v>
      </c>
      <c r="BO82" s="44"/>
      <c r="BP82" s="44">
        <f t="shared" si="15"/>
        <v>1.152046240339061</v>
      </c>
      <c r="BQ82" s="44">
        <f t="shared" si="30"/>
        <v>0.71974599086351443</v>
      </c>
      <c r="BR82" s="44">
        <f t="shared" si="31"/>
        <v>2.0449158339281466</v>
      </c>
      <c r="BS82" s="44">
        <v>6</v>
      </c>
      <c r="BT82" s="44">
        <f t="shared" si="16"/>
        <v>5.8484592850344992</v>
      </c>
      <c r="BU82" s="44">
        <f t="shared" si="10"/>
        <v>0.13632772226187645</v>
      </c>
      <c r="BV82" s="44">
        <f t="shared" si="35"/>
        <v>13.03000089221984</v>
      </c>
      <c r="BW82" s="44">
        <f t="shared" si="37"/>
        <v>0.39330703211517165</v>
      </c>
      <c r="BX82" s="44">
        <f t="shared" si="36"/>
        <v>7.7433326844461758</v>
      </c>
      <c r="BY82" s="44">
        <f t="shared" si="34"/>
        <v>1.3</v>
      </c>
      <c r="BZ82" s="44">
        <v>5</v>
      </c>
      <c r="CA82" s="44">
        <f>1.3*BX82</f>
        <v>10.066332489780029</v>
      </c>
      <c r="CB82" s="44">
        <f t="shared" si="29"/>
        <v>7.7433326844461758</v>
      </c>
      <c r="CC82" s="44">
        <v>3.75</v>
      </c>
      <c r="CD82" s="43"/>
      <c r="CE82" s="44">
        <f t="shared" si="17"/>
        <v>1.327402865003072</v>
      </c>
      <c r="CG82" s="43">
        <f>CE82/'Conversions, Sources &amp; Comments'!E81</f>
        <v>16.818830845617455</v>
      </c>
    </row>
    <row r="83" spans="1:85" s="7" customFormat="1" ht="12.75" customHeight="1">
      <c r="A83" s="67">
        <v>1621</v>
      </c>
      <c r="C83" s="16"/>
      <c r="D83" s="16">
        <v>2568</v>
      </c>
      <c r="E83" s="16">
        <v>1302</v>
      </c>
      <c r="F83" s="16">
        <v>2304</v>
      </c>
      <c r="G83" s="16">
        <v>1344</v>
      </c>
      <c r="H83" s="16">
        <v>3072</v>
      </c>
      <c r="I83" s="16">
        <v>54.7</v>
      </c>
      <c r="J83" s="16">
        <v>36</v>
      </c>
      <c r="K83" s="16">
        <v>24.8</v>
      </c>
      <c r="N83" s="16">
        <v>275</v>
      </c>
      <c r="R83" s="16">
        <v>13.1</v>
      </c>
      <c r="S83" s="16">
        <v>205</v>
      </c>
      <c r="U83" s="16">
        <v>258</v>
      </c>
      <c r="W83" s="16">
        <v>432</v>
      </c>
      <c r="AC83" s="16">
        <v>3528</v>
      </c>
      <c r="AD83" s="16">
        <v>756</v>
      </c>
      <c r="AF83" s="16">
        <v>16.8</v>
      </c>
      <c r="AH83" s="44">
        <f>F83*'Conversions, Sources &amp; Comments'!$E83/104.83</f>
        <v>1.7346179528760852</v>
      </c>
      <c r="AI83" s="43"/>
      <c r="AJ83" s="44">
        <f>E83*'Conversions, Sources &amp; Comments'!E83/104.83</f>
        <v>0.98023983274507942</v>
      </c>
      <c r="AK83" s="43"/>
      <c r="AL83" s="44">
        <f>'Conversions, Sources &amp; Comments'!$E83*H83/104.83</f>
        <v>2.3128239371681132</v>
      </c>
      <c r="AM83" s="44">
        <f>'Conversions, Sources &amp; Comments'!$E83*I83/0.467</f>
        <v>9.2443715798239356</v>
      </c>
      <c r="AN83" s="44">
        <f>'Conversions, Sources &amp; Comments'!$E83*J83/0.467</f>
        <v>6.0840471092077086</v>
      </c>
      <c r="AO83" s="44">
        <f>'Conversions, Sources &amp; Comments'!$E83*K83/0.467</f>
        <v>4.1912324530097544</v>
      </c>
      <c r="AP83" s="44">
        <f>'Conversions, Sources &amp; Comments'!$E83*L83/0.467</f>
        <v>0</v>
      </c>
      <c r="AQ83" s="44">
        <f>'Conversions, Sources &amp; Comments'!$E83*M83/0.467</f>
        <v>0</v>
      </c>
      <c r="AR83" s="44">
        <f>'Conversions, Sources &amp; Comments'!$E83*N83/60</f>
        <v>0.36173321759259264</v>
      </c>
      <c r="AS83" s="44">
        <f>'Conversions, Sources &amp; Comments'!$E83*O83</f>
        <v>0</v>
      </c>
      <c r="AT83" s="44">
        <f>'Conversions, Sources &amp; Comments'!$E83*P83</f>
        <v>0</v>
      </c>
      <c r="AU83" s="44">
        <f>'Conversions, Sources &amp; Comments'!$E83*Q83/0.467</f>
        <v>0</v>
      </c>
      <c r="AV83" s="44">
        <f>'Conversions, Sources &amp; Comments'!$E83*R83/1.204</f>
        <v>0.85872035345145803</v>
      </c>
      <c r="AW83" s="44">
        <f>'Conversions, Sources &amp; Comments'!$E83*S83/0.93</f>
        <v>17.397140083632021</v>
      </c>
      <c r="AX83" s="44">
        <f>'Conversions, Sources &amp; Comments'!$E83*T83/0.93</f>
        <v>0</v>
      </c>
      <c r="AY83" s="44">
        <f>'Conversions, Sources &amp; Comments'!$E83*U83/0.467</f>
        <v>43.602337615988581</v>
      </c>
      <c r="AZ83" s="44">
        <f>'Conversions, Sources &amp; Comments'!$E83*V83/51.4</f>
        <v>0</v>
      </c>
      <c r="BA83" s="44">
        <f>'Conversions, Sources &amp; Comments'!$E83*W83/0.467</f>
        <v>73.0085653104925</v>
      </c>
      <c r="BB83" s="44">
        <f>'Conversions, Sources &amp; Comments'!$E83*X83/0.467</f>
        <v>0</v>
      </c>
      <c r="BC83" s="44">
        <f>'Conversions, Sources &amp; Comments'!$E83*Y83/0.467</f>
        <v>0</v>
      </c>
      <c r="BD83" s="44">
        <f>'Conversions, Sources &amp; Comments'!$E83*Z83/0.467*0.96</f>
        <v>0</v>
      </c>
      <c r="BE83" s="44">
        <f>'Conversions, Sources &amp; Comments'!$E83*AA83/0.467*0.96</f>
        <v>0</v>
      </c>
      <c r="BF83" s="44">
        <f>'Conversions, Sources &amp; Comments'!$E83*AB83/0.467*0.96</f>
        <v>0</v>
      </c>
      <c r="BG83" s="44">
        <f>'Conversions, Sources &amp; Comments'!$E83*AC83/10.274</f>
        <v>27.101664395561613</v>
      </c>
      <c r="BH83" s="44">
        <f>'Conversions, Sources &amp; Comments'!$E83*AD83/3073</f>
        <v>1.9416287015945329E-2</v>
      </c>
      <c r="BI83" s="44">
        <f>'Conversions, Sources &amp; Comments'!$E83*AE83/0.565</f>
        <v>0</v>
      </c>
      <c r="BJ83" s="44">
        <f>'Conversions, Sources &amp; Comments'!$E83*AF83/0.565</f>
        <v>2.3467551622418878</v>
      </c>
      <c r="BK83" s="44"/>
      <c r="BL83" s="44">
        <v>24.860937499999999</v>
      </c>
      <c r="BM83" s="44">
        <v>3</v>
      </c>
      <c r="BN83" s="44">
        <f t="shared" si="14"/>
        <v>4.5230697546875005</v>
      </c>
      <c r="BO83" s="44"/>
      <c r="BP83" s="44">
        <f t="shared" si="15"/>
        <v>4.5230697546875005</v>
      </c>
      <c r="BQ83" s="44">
        <f t="shared" si="30"/>
        <v>2.3128239371681132</v>
      </c>
      <c r="BR83" s="44">
        <f t="shared" si="31"/>
        <v>9.2443715798239356</v>
      </c>
      <c r="BS83" s="44">
        <v>36</v>
      </c>
      <c r="BT83" s="44">
        <f t="shared" si="16"/>
        <v>26.438902718296454</v>
      </c>
      <c r="BU83" s="44">
        <f t="shared" si="10"/>
        <v>0.61629143865492908</v>
      </c>
      <c r="BV83" s="44">
        <f t="shared" si="35"/>
        <v>43.602337615988581</v>
      </c>
      <c r="BW83" s="44">
        <f t="shared" si="37"/>
        <v>0.85872035345145803</v>
      </c>
      <c r="BX83" s="44">
        <f t="shared" si="36"/>
        <v>27.101664395561613</v>
      </c>
      <c r="BY83" s="44">
        <f t="shared" si="34"/>
        <v>1.3</v>
      </c>
      <c r="BZ83" s="44">
        <v>20</v>
      </c>
      <c r="CA83" s="44">
        <f>1.3*BX83</f>
        <v>35.232163714230097</v>
      </c>
      <c r="CB83" s="44">
        <f t="shared" si="29"/>
        <v>27.101664395561613</v>
      </c>
      <c r="CC83" s="44">
        <f>1000*BH83/4.941</f>
        <v>3.9296270018104291</v>
      </c>
      <c r="CD83" s="43"/>
      <c r="CE83" s="44">
        <f t="shared" si="17"/>
        <v>4.9385938542531544</v>
      </c>
      <c r="CG83" s="43">
        <f>CE83/'Conversions, Sources &amp; Comments'!E82</f>
        <v>62.574352398808117</v>
      </c>
    </row>
    <row r="84" spans="1:85" s="7" customFormat="1" ht="12.75" customHeight="1">
      <c r="A84" s="67">
        <v>1622</v>
      </c>
      <c r="C84" s="16">
        <v>713</v>
      </c>
      <c r="D84" s="16">
        <v>713</v>
      </c>
      <c r="E84" s="16"/>
      <c r="F84" s="16">
        <v>4224</v>
      </c>
      <c r="G84" s="16">
        <v>1872</v>
      </c>
      <c r="H84" s="16">
        <v>4640</v>
      </c>
      <c r="I84" s="16">
        <v>104</v>
      </c>
      <c r="J84" s="16">
        <v>122</v>
      </c>
      <c r="K84" s="16">
        <v>94.3</v>
      </c>
      <c r="M84" s="16">
        <v>336</v>
      </c>
      <c r="N84" s="16">
        <v>697</v>
      </c>
      <c r="R84" s="16">
        <v>43.5</v>
      </c>
      <c r="S84" s="16">
        <v>684</v>
      </c>
      <c r="W84" s="16">
        <v>906</v>
      </c>
      <c r="AC84" s="16">
        <v>3780</v>
      </c>
      <c r="AD84" s="16">
        <v>4536</v>
      </c>
      <c r="AH84" s="44">
        <f>F84*'Conversions, Sources &amp; Comments'!$E84/104.83</f>
        <v>3.8161594963273875</v>
      </c>
      <c r="AI84" s="44">
        <f>C84*'Conversions, Sources &amp; Comments'!E84/104.83</f>
        <v>0.64415760437533798</v>
      </c>
      <c r="AJ84" s="43"/>
      <c r="AK84" s="43"/>
      <c r="AL84" s="44">
        <f>'Conversions, Sources &amp; Comments'!$E84*H84/104.83</f>
        <v>4.1919933861172058</v>
      </c>
      <c r="AM84" s="44">
        <f>'Conversions, Sources &amp; Comments'!$E84*I84/0.467</f>
        <v>21.091363311920059</v>
      </c>
      <c r="AN84" s="44">
        <f>'Conversions, Sources &amp; Comments'!$E84*J84/0.467</f>
        <v>24.74179157744468</v>
      </c>
      <c r="AO84" s="44">
        <f>'Conversions, Sources &amp; Comments'!$E84*K84/0.467</f>
        <v>19.124188079942897</v>
      </c>
      <c r="AP84" s="44">
        <f>'Conversions, Sources &amp; Comments'!$E84*L84/0.467</f>
        <v>0</v>
      </c>
      <c r="AQ84" s="44">
        <f>'Conversions, Sources &amp; Comments'!$E84*M84/0.467</f>
        <v>68.141327623126344</v>
      </c>
      <c r="AR84" s="44">
        <f>'Conversions, Sources &amp; Comments'!$E84*N84/60</f>
        <v>1.1001951388888889</v>
      </c>
      <c r="AS84" s="44">
        <f>'Conversions, Sources &amp; Comments'!$E84*O84</f>
        <v>0</v>
      </c>
      <c r="AT84" s="44">
        <f>'Conversions, Sources &amp; Comments'!$E84*P84</f>
        <v>0</v>
      </c>
      <c r="AU84" s="44">
        <f>'Conversions, Sources &amp; Comments'!$E84*Q84/0.467</f>
        <v>0</v>
      </c>
      <c r="AV84" s="44">
        <f>'Conversions, Sources &amp; Comments'!$E84*R84/1.204</f>
        <v>3.4217711794019934</v>
      </c>
      <c r="AW84" s="44">
        <f>'Conversions, Sources &amp; Comments'!$E84*S84/0.93</f>
        <v>69.656451612903226</v>
      </c>
      <c r="AX84" s="44">
        <f>'Conversions, Sources &amp; Comments'!$E84*T84/0.93</f>
        <v>0</v>
      </c>
      <c r="AY84" s="44">
        <f>'Conversions, Sources &amp; Comments'!$E84*U84/0.467</f>
        <v>0</v>
      </c>
      <c r="AZ84" s="44">
        <f>'Conversions, Sources &amp; Comments'!$E84*V84/51.4</f>
        <v>0</v>
      </c>
      <c r="BA84" s="44">
        <f>'Conversions, Sources &amp; Comments'!$E84*W84/0.467</f>
        <v>183.7382226980728</v>
      </c>
      <c r="BB84" s="44">
        <f>'Conversions, Sources &amp; Comments'!$E84*X84/0.467</f>
        <v>0</v>
      </c>
      <c r="BC84" s="44">
        <f>'Conversions, Sources &amp; Comments'!$E84*Y84/0.467</f>
        <v>0</v>
      </c>
      <c r="BD84" s="44">
        <f>'Conversions, Sources &amp; Comments'!$E84*Z84/0.467*0.96</f>
        <v>0</v>
      </c>
      <c r="BE84" s="44">
        <f>'Conversions, Sources &amp; Comments'!$E84*AA84/0.467*0.96</f>
        <v>0</v>
      </c>
      <c r="BF84" s="44">
        <f>'Conversions, Sources &amp; Comments'!$E84*AB84/0.467*0.96</f>
        <v>0</v>
      </c>
      <c r="BG84" s="44">
        <f>'Conversions, Sources &amp; Comments'!$E84*AC84/10.274</f>
        <v>34.844997080007786</v>
      </c>
      <c r="BH84" s="44">
        <f>'Conversions, Sources &amp; Comments'!$E84*AD84/3073</f>
        <v>0.1397972665148064</v>
      </c>
      <c r="BI84" s="44">
        <f>'Conversions, Sources &amp; Comments'!$E84*AE84/0.565</f>
        <v>0</v>
      </c>
      <c r="BJ84" s="44">
        <f>'Conversions, Sources &amp; Comments'!$E84*AF84/0.565</f>
        <v>0</v>
      </c>
      <c r="BK84" s="44"/>
      <c r="BL84" s="44">
        <v>29.833124999999999</v>
      </c>
      <c r="BM84" s="44">
        <v>5</v>
      </c>
      <c r="BN84" s="44">
        <f t="shared" si="14"/>
        <v>7.154830505625001</v>
      </c>
      <c r="BO84" s="44"/>
      <c r="BP84" s="44">
        <f t="shared" si="15"/>
        <v>7.154830505625001</v>
      </c>
      <c r="BQ84" s="44">
        <f t="shared" si="30"/>
        <v>4.1919933861172058</v>
      </c>
      <c r="BR84" s="44">
        <f t="shared" si="31"/>
        <v>21.091363311920059</v>
      </c>
      <c r="BS84" s="44">
        <f t="shared" ref="BS84:BS89" si="38">AQ84</f>
        <v>68.141327623126344</v>
      </c>
      <c r="BT84" s="44">
        <f t="shared" si="16"/>
        <v>60.321299072091364</v>
      </c>
      <c r="BU84" s="44">
        <f t="shared" si="10"/>
        <v>1.4060908874613374</v>
      </c>
      <c r="BV84" s="44">
        <f t="shared" si="35"/>
        <v>0</v>
      </c>
      <c r="BW84" s="44">
        <f t="shared" si="37"/>
        <v>3.4217711794019934</v>
      </c>
      <c r="BX84" s="44">
        <f t="shared" si="36"/>
        <v>34.844997080007786</v>
      </c>
      <c r="BY84" s="44">
        <f t="shared" si="34"/>
        <v>1.3</v>
      </c>
      <c r="BZ84" s="44">
        <v>40</v>
      </c>
      <c r="CA84" s="44">
        <f>1.3*BX84</f>
        <v>45.298496204010121</v>
      </c>
      <c r="CB84" s="44">
        <f t="shared" si="29"/>
        <v>34.844997080007786</v>
      </c>
      <c r="CC84" s="44">
        <f>1000*BH84/4.941</f>
        <v>28.293314413035091</v>
      </c>
      <c r="CD84" s="43"/>
      <c r="CE84" s="44">
        <f t="shared" si="17"/>
        <v>9.8165157924999367</v>
      </c>
      <c r="CG84" s="43">
        <f>CE84/'Conversions, Sources &amp; Comments'!E83</f>
        <v>124.37996252705595</v>
      </c>
    </row>
    <row r="85" spans="1:85" s="7" customFormat="1" ht="12.75" customHeight="1">
      <c r="A85" s="67">
        <v>1623</v>
      </c>
      <c r="C85" s="16">
        <v>1317</v>
      </c>
      <c r="D85" s="16">
        <v>1152</v>
      </c>
      <c r="E85" s="16"/>
      <c r="F85" s="16">
        <v>672</v>
      </c>
      <c r="G85" s="16">
        <v>576</v>
      </c>
      <c r="H85" s="16">
        <v>1022</v>
      </c>
      <c r="I85" s="16">
        <v>21.7</v>
      </c>
      <c r="J85" s="16">
        <v>12</v>
      </c>
      <c r="K85" s="16">
        <v>29.7</v>
      </c>
      <c r="L85" s="16">
        <v>24</v>
      </c>
      <c r="M85" s="16">
        <v>54</v>
      </c>
      <c r="N85" s="16">
        <v>88.1</v>
      </c>
      <c r="R85" s="16">
        <v>6</v>
      </c>
      <c r="S85" s="16">
        <v>139</v>
      </c>
      <c r="W85" s="16">
        <v>108</v>
      </c>
      <c r="X85" s="16">
        <v>26</v>
      </c>
      <c r="AC85" s="16">
        <v>576</v>
      </c>
      <c r="AD85" s="16">
        <v>518</v>
      </c>
      <c r="AE85" s="16">
        <v>25.2</v>
      </c>
      <c r="AH85" s="44">
        <f>F85*'Conversions, Sources &amp; Comments'!$E85/104.83</f>
        <v>0.5782059842920283</v>
      </c>
      <c r="AI85" s="44">
        <f>C85*'Conversions, Sources &amp; Comments'!E85/104.83</f>
        <v>1.133180478143752</v>
      </c>
      <c r="AJ85" s="43"/>
      <c r="AK85" s="43"/>
      <c r="AL85" s="44">
        <f>'Conversions, Sources &amp; Comments'!$E85*H85/104.83</f>
        <v>0.87935493444412638</v>
      </c>
      <c r="AM85" s="44">
        <f>'Conversions, Sources &amp; Comments'!$E85*I85/0.467</f>
        <v>4.1912324530097544</v>
      </c>
      <c r="AN85" s="44">
        <f>'Conversions, Sources &amp; Comments'!$E85*J85/0.467</f>
        <v>2.3177322320791274</v>
      </c>
      <c r="AO85" s="44">
        <f>'Conversions, Sources &amp; Comments'!$E85*K85/0.467</f>
        <v>5.7363872743958391</v>
      </c>
      <c r="AP85" s="44">
        <f>'Conversions, Sources &amp; Comments'!$E85*L85/0.467</f>
        <v>4.6354644641582547</v>
      </c>
      <c r="AQ85" s="44">
        <f>'Conversions, Sources &amp; Comments'!$E85*M85/0.467</f>
        <v>10.429795044356071</v>
      </c>
      <c r="AR85" s="44">
        <f>'Conversions, Sources &amp; Comments'!$E85*N85/60</f>
        <v>0.13244133597883598</v>
      </c>
      <c r="AS85" s="44">
        <f>'Conversions, Sources &amp; Comments'!$E85*O85</f>
        <v>0</v>
      </c>
      <c r="AT85" s="44">
        <f>'Conversions, Sources &amp; Comments'!$E85*P85</f>
        <v>0</v>
      </c>
      <c r="AU85" s="44">
        <f>'Conversions, Sources &amp; Comments'!$E85*Q85/0.467</f>
        <v>0</v>
      </c>
      <c r="AV85" s="44">
        <f>'Conversions, Sources &amp; Comments'!$E85*R85/1.204</f>
        <v>0.44949375098876765</v>
      </c>
      <c r="AW85" s="44">
        <f>'Conversions, Sources &amp; Comments'!$E85*S85/0.93</f>
        <v>13.48126813449394</v>
      </c>
      <c r="AX85" s="44">
        <f>'Conversions, Sources &amp; Comments'!$E85*T85/0.93</f>
        <v>0</v>
      </c>
      <c r="AY85" s="44">
        <f>'Conversions, Sources &amp; Comments'!$E85*U85/0.467</f>
        <v>0</v>
      </c>
      <c r="AZ85" s="44">
        <f>'Conversions, Sources &amp; Comments'!$E85*V85/51.4</f>
        <v>0</v>
      </c>
      <c r="BA85" s="44">
        <f>'Conversions, Sources &amp; Comments'!$E85*W85/0.467</f>
        <v>20.859590088712142</v>
      </c>
      <c r="BB85" s="44">
        <f>'Conversions, Sources &amp; Comments'!$E85*X85/0.467</f>
        <v>5.021753169504775</v>
      </c>
      <c r="BC85" s="44">
        <f>'Conversions, Sources &amp; Comments'!$E85*Y85/0.467</f>
        <v>0</v>
      </c>
      <c r="BD85" s="44">
        <f>'Conversions, Sources &amp; Comments'!$E85*Z85/0.467*0.96</f>
        <v>0</v>
      </c>
      <c r="BE85" s="44">
        <f>'Conversions, Sources &amp; Comments'!$E85*AA85/0.467*0.96</f>
        <v>0</v>
      </c>
      <c r="BF85" s="44">
        <f>'Conversions, Sources &amp; Comments'!$E85*AB85/0.467*0.96</f>
        <v>0</v>
      </c>
      <c r="BG85" s="44">
        <f>'Conversions, Sources &amp; Comments'!$E85*AC85/10.274</f>
        <v>5.0568703245362778</v>
      </c>
      <c r="BH85" s="44">
        <f>'Conversions, Sources &amp; Comments'!$E85*AD85/3073</f>
        <v>1.5204288245290524E-2</v>
      </c>
      <c r="BI85" s="44">
        <f>'Conversions, Sources &amp; Comments'!$E85*AE85/0.565</f>
        <v>4.023008849557522</v>
      </c>
      <c r="BJ85" s="44">
        <f>'Conversions, Sources &amp; Comments'!$E85*AF85/0.565</f>
        <v>0</v>
      </c>
      <c r="BK85" s="44"/>
      <c r="BL85" s="44">
        <v>6.4942857142857138</v>
      </c>
      <c r="BM85" s="44">
        <v>0.7</v>
      </c>
      <c r="BN85" s="44">
        <f t="shared" si="14"/>
        <v>1.1326056828571429</v>
      </c>
      <c r="BO85" s="44"/>
      <c r="BP85" s="44">
        <f t="shared" si="15"/>
        <v>1.1326056828571429</v>
      </c>
      <c r="BQ85" s="44">
        <f t="shared" si="30"/>
        <v>0.87935493444412638</v>
      </c>
      <c r="BR85" s="44">
        <f t="shared" si="31"/>
        <v>4.1912324530097544</v>
      </c>
      <c r="BS85" s="44">
        <f t="shared" si="38"/>
        <v>10.429795044356071</v>
      </c>
      <c r="BT85" s="44">
        <f t="shared" si="16"/>
        <v>11.986924815607898</v>
      </c>
      <c r="BU85" s="44">
        <f t="shared" si="10"/>
        <v>0.27941549686731698</v>
      </c>
      <c r="BV85" s="44">
        <f t="shared" si="35"/>
        <v>0</v>
      </c>
      <c r="BW85" s="44">
        <f t="shared" si="37"/>
        <v>0.44949375098876765</v>
      </c>
      <c r="BX85" s="44">
        <f t="shared" si="36"/>
        <v>5.0568703245362778</v>
      </c>
      <c r="BY85" s="44">
        <f t="shared" si="34"/>
        <v>0.99305555555555536</v>
      </c>
      <c r="BZ85" s="44">
        <f>BI85</f>
        <v>4.023008849557522</v>
      </c>
      <c r="CA85" s="44">
        <f t="shared" ref="CA85:CA92" si="39">BB85</f>
        <v>5.021753169504775</v>
      </c>
      <c r="CB85" s="44">
        <f t="shared" si="29"/>
        <v>5.0568703245362778</v>
      </c>
      <c r="CC85" s="44">
        <f>1000*BH85/4.941</f>
        <v>3.0771682342219235</v>
      </c>
      <c r="CD85" s="43"/>
      <c r="CE85" s="44">
        <f t="shared" si="17"/>
        <v>1.5632498144376332</v>
      </c>
      <c r="CG85" s="43">
        <f>CE85/'Conversions, Sources &amp; Comments'!E84</f>
        <v>16.505937327982046</v>
      </c>
    </row>
    <row r="86" spans="1:85" s="7" customFormat="1" ht="12.75" customHeight="1">
      <c r="A86" s="67">
        <v>1624</v>
      </c>
      <c r="C86" s="16">
        <v>878</v>
      </c>
      <c r="D86" s="16">
        <v>950</v>
      </c>
      <c r="E86" s="16">
        <v>706</v>
      </c>
      <c r="F86" s="16">
        <v>768</v>
      </c>
      <c r="G86" s="16">
        <v>302</v>
      </c>
      <c r="H86" s="16">
        <v>878</v>
      </c>
      <c r="I86" s="16">
        <v>13.6</v>
      </c>
      <c r="J86" s="16">
        <v>12</v>
      </c>
      <c r="K86" s="16">
        <v>12.2</v>
      </c>
      <c r="L86" s="16">
        <v>18</v>
      </c>
      <c r="M86" s="16">
        <v>33.299999999999997</v>
      </c>
      <c r="N86" s="16">
        <v>63.9</v>
      </c>
      <c r="O86" s="16">
        <v>36</v>
      </c>
      <c r="R86" s="16">
        <v>7</v>
      </c>
      <c r="S86" s="16">
        <v>74</v>
      </c>
      <c r="T86" s="16">
        <v>48.5</v>
      </c>
      <c r="W86" s="16">
        <v>108</v>
      </c>
      <c r="X86" s="16">
        <v>36</v>
      </c>
      <c r="AC86" s="16">
        <v>576</v>
      </c>
      <c r="AD86" s="16">
        <v>504</v>
      </c>
      <c r="AE86" s="16">
        <v>39</v>
      </c>
      <c r="AF86" s="16">
        <v>17.600000000000001</v>
      </c>
      <c r="AH86" s="44">
        <f>F86*'Conversions, Sources &amp; Comments'!$E86/104.83</f>
        <v>0.66080683919088956</v>
      </c>
      <c r="AI86" s="44">
        <f>C86*'Conversions, Sources &amp; Comments'!E86/104.83</f>
        <v>0.75545365209583459</v>
      </c>
      <c r="AJ86" s="44">
        <f>E86*'Conversions, Sources &amp; Comments'!E86/104.83</f>
        <v>0.60746045373537505</v>
      </c>
      <c r="AK86" s="43"/>
      <c r="AL86" s="44">
        <f>'Conversions, Sources &amp; Comments'!$E86*H86/104.83</f>
        <v>0.75545365209583459</v>
      </c>
      <c r="AM86" s="44">
        <f>'Conversions, Sources &amp; Comments'!$E86*I86/0.467</f>
        <v>2.6267631963563436</v>
      </c>
      <c r="AN86" s="44">
        <f>'Conversions, Sources &amp; Comments'!$E86*J86/0.467</f>
        <v>2.3177322320791274</v>
      </c>
      <c r="AO86" s="44">
        <f>'Conversions, Sources &amp; Comments'!$E86*K86/0.467</f>
        <v>2.356361102613779</v>
      </c>
      <c r="AP86" s="44">
        <f>'Conversions, Sources &amp; Comments'!$E86*L86/0.467</f>
        <v>3.4765983481186904</v>
      </c>
      <c r="AQ86" s="44">
        <f>'Conversions, Sources &amp; Comments'!$E86*M86/0.467</f>
        <v>6.4317069440195764</v>
      </c>
      <c r="AR86" s="44">
        <f>'Conversions, Sources &amp; Comments'!$E86*N86/60</f>
        <v>9.6061309523809507E-2</v>
      </c>
      <c r="AS86" s="44">
        <f>'Conversions, Sources &amp; Comments'!$E86*O86</f>
        <v>3.2471428571428569</v>
      </c>
      <c r="AT86" s="44">
        <f>'Conversions, Sources &amp; Comments'!$E86*P86</f>
        <v>0</v>
      </c>
      <c r="AU86" s="44">
        <f>'Conversions, Sources &amp; Comments'!$E86*Q86/0.467</f>
        <v>0</v>
      </c>
      <c r="AV86" s="44">
        <f>'Conversions, Sources &amp; Comments'!$E86*R86/1.204</f>
        <v>0.5244093761535622</v>
      </c>
      <c r="AW86" s="44">
        <f>'Conversions, Sources &amp; Comments'!$E86*S86/0.93</f>
        <v>7.1770779996586445</v>
      </c>
      <c r="AX86" s="44">
        <f>'Conversions, Sources &amp; Comments'!$E86*T86/0.93</f>
        <v>4.7038957159924895</v>
      </c>
      <c r="AY86" s="44">
        <f>'Conversions, Sources &amp; Comments'!$E86*U86/0.467</f>
        <v>0</v>
      </c>
      <c r="AZ86" s="44">
        <f>'Conversions, Sources &amp; Comments'!$E86*V86/51.4</f>
        <v>0</v>
      </c>
      <c r="BA86" s="44">
        <f>'Conversions, Sources &amp; Comments'!$E86*W86/0.467</f>
        <v>20.859590088712142</v>
      </c>
      <c r="BB86" s="44">
        <f>'Conversions, Sources &amp; Comments'!$E86*X86/0.467</f>
        <v>6.9531966962373808</v>
      </c>
      <c r="BC86" s="44">
        <f>'Conversions, Sources &amp; Comments'!$E86*Y86/0.467</f>
        <v>0</v>
      </c>
      <c r="BD86" s="44">
        <f>'Conversions, Sources &amp; Comments'!$E86*Z86/0.467*0.96</f>
        <v>0</v>
      </c>
      <c r="BE86" s="44">
        <f>'Conversions, Sources &amp; Comments'!$E86*AA86/0.467*0.96</f>
        <v>0</v>
      </c>
      <c r="BF86" s="44">
        <f>'Conversions, Sources &amp; Comments'!$E86*AB86/0.467*0.96</f>
        <v>0</v>
      </c>
      <c r="BG86" s="44">
        <f>'Conversions, Sources &amp; Comments'!$E86*AC86/10.274</f>
        <v>5.0568703245362778</v>
      </c>
      <c r="BH86" s="44">
        <f>'Conversions, Sources &amp; Comments'!$E86*AD86/3073</f>
        <v>1.4793361535958347E-2</v>
      </c>
      <c r="BI86" s="44">
        <f>'Conversions, Sources &amp; Comments'!$E86*AE86/0.565</f>
        <v>6.2260851243152135</v>
      </c>
      <c r="BJ86" s="44">
        <f>'Conversions, Sources &amp; Comments'!$E86*AF86/0.565</f>
        <v>2.8097204663576347</v>
      </c>
      <c r="BK86" s="44"/>
      <c r="BL86" s="44">
        <v>6.4942857142857138</v>
      </c>
      <c r="BM86" s="44">
        <f t="shared" ref="BM86:BM96" si="40">AJ86</f>
        <v>0.60746045373537505</v>
      </c>
      <c r="BN86" s="44">
        <f t="shared" si="14"/>
        <v>1.0174542835418494</v>
      </c>
      <c r="BO86" s="44"/>
      <c r="BP86" s="44">
        <f t="shared" si="15"/>
        <v>1.0174542835418494</v>
      </c>
      <c r="BQ86" s="44">
        <f t="shared" si="30"/>
        <v>0.75545365209583459</v>
      </c>
      <c r="BR86" s="44">
        <f t="shared" si="31"/>
        <v>2.6267631963563436</v>
      </c>
      <c r="BS86" s="44">
        <f t="shared" si="38"/>
        <v>6.4317069440195764</v>
      </c>
      <c r="BT86" s="44">
        <f t="shared" si="16"/>
        <v>7.5125427415791419</v>
      </c>
      <c r="BU86" s="44">
        <f t="shared" si="10"/>
        <v>0.17511754642375624</v>
      </c>
      <c r="BV86" s="44">
        <f t="shared" si="35"/>
        <v>0</v>
      </c>
      <c r="BW86" s="44">
        <f t="shared" si="37"/>
        <v>0.5244093761535622</v>
      </c>
      <c r="BX86" s="44">
        <f t="shared" si="36"/>
        <v>5.0568703245362778</v>
      </c>
      <c r="BY86" s="44">
        <f t="shared" si="34"/>
        <v>1.3749999999999998</v>
      </c>
      <c r="BZ86" s="44">
        <f>BI86</f>
        <v>6.2260851243152135</v>
      </c>
      <c r="CA86" s="44">
        <f t="shared" si="39"/>
        <v>6.9531966962373808</v>
      </c>
      <c r="CB86" s="44">
        <f t="shared" si="29"/>
        <v>5.0568703245362778</v>
      </c>
      <c r="CC86" s="44">
        <f>1000*BH86/4.941</f>
        <v>2.9940015251888985</v>
      </c>
      <c r="CD86" s="43"/>
      <c r="CE86" s="44">
        <f t="shared" si="17"/>
        <v>1.3504243329836616</v>
      </c>
      <c r="CG86" s="43">
        <f>CE86/'Conversions, Sources &amp; Comments'!E85</f>
        <v>14.971708399114947</v>
      </c>
    </row>
    <row r="87" spans="1:85" s="7" customFormat="1" ht="12.75" customHeight="1">
      <c r="A87" s="67">
        <v>1625</v>
      </c>
      <c r="C87" s="16">
        <v>1097</v>
      </c>
      <c r="D87" s="16">
        <v>1056</v>
      </c>
      <c r="E87" s="16">
        <v>662</v>
      </c>
      <c r="F87" s="16">
        <v>421</v>
      </c>
      <c r="G87" s="16">
        <v>226</v>
      </c>
      <c r="H87" s="16">
        <v>654</v>
      </c>
      <c r="I87" s="16">
        <v>13.6</v>
      </c>
      <c r="J87" s="16">
        <v>11.5</v>
      </c>
      <c r="K87" s="16">
        <v>12</v>
      </c>
      <c r="L87" s="16">
        <v>18</v>
      </c>
      <c r="M87" s="16">
        <v>33.299999999999997</v>
      </c>
      <c r="N87" s="16">
        <v>67.5</v>
      </c>
      <c r="R87" s="16">
        <v>6</v>
      </c>
      <c r="S87" s="16">
        <v>74</v>
      </c>
      <c r="T87" s="16">
        <v>46.6</v>
      </c>
      <c r="U87" s="16">
        <v>56</v>
      </c>
      <c r="W87" s="16">
        <v>102</v>
      </c>
      <c r="X87" s="16">
        <v>29</v>
      </c>
      <c r="AC87" s="16">
        <v>576</v>
      </c>
      <c r="AF87" s="16">
        <v>19</v>
      </c>
      <c r="AH87" s="44">
        <f>F87*'Conversions, Sources &amp; Comments'!$E87/104.83</f>
        <v>0.36223916575438087</v>
      </c>
      <c r="AI87" s="44">
        <f>C87*'Conversions, Sources &amp; Comments'!E87/104.83</f>
        <v>0.94388685233386171</v>
      </c>
      <c r="AJ87" s="44">
        <f>E87*'Conversions, Sources &amp; Comments'!E87/104.83</f>
        <v>0.56960172857339697</v>
      </c>
      <c r="AK87" s="43"/>
      <c r="AL87" s="44">
        <f>'Conversions, Sources &amp; Comments'!$E87*H87/104.83</f>
        <v>0.56271832399849187</v>
      </c>
      <c r="AM87" s="44">
        <f>'Conversions, Sources &amp; Comments'!$E87*I87/0.467</f>
        <v>2.6267631963563436</v>
      </c>
      <c r="AN87" s="44">
        <f>'Conversions, Sources &amp; Comments'!$E87*J87/0.467</f>
        <v>2.2211600557424966</v>
      </c>
      <c r="AO87" s="44">
        <f>'Conversions, Sources &amp; Comments'!$E87*K87/0.467</f>
        <v>2.3177322320791274</v>
      </c>
      <c r="AP87" s="44">
        <f>'Conversions, Sources &amp; Comments'!$E87*L87/0.467</f>
        <v>3.4765983481186904</v>
      </c>
      <c r="AQ87" s="44">
        <f>'Conversions, Sources &amp; Comments'!$E87*M87/0.467</f>
        <v>6.4317069440195764</v>
      </c>
      <c r="AR87" s="44">
        <f>'Conversions, Sources &amp; Comments'!$E87*N87/60</f>
        <v>0.10147321428571428</v>
      </c>
      <c r="AS87" s="44">
        <f>'Conversions, Sources &amp; Comments'!$E87*O87</f>
        <v>0</v>
      </c>
      <c r="AT87" s="44">
        <f>'Conversions, Sources &amp; Comments'!$E87*P87</f>
        <v>0</v>
      </c>
      <c r="AU87" s="44">
        <f>'Conversions, Sources &amp; Comments'!$E87*Q87/0.467</f>
        <v>0</v>
      </c>
      <c r="AV87" s="44">
        <f>'Conversions, Sources &amp; Comments'!$E87*R87/1.204</f>
        <v>0.44949375098876765</v>
      </c>
      <c r="AW87" s="44">
        <f>'Conversions, Sources &amp; Comments'!$E87*S87/0.93</f>
        <v>7.1770779996586445</v>
      </c>
      <c r="AX87" s="44">
        <f>'Conversions, Sources &amp; Comments'!$E87*T87/0.93</f>
        <v>4.5196193889742275</v>
      </c>
      <c r="AY87" s="44">
        <f>'Conversions, Sources &amp; Comments'!$E87*U87/0.467</f>
        <v>10.816083749702592</v>
      </c>
      <c r="AZ87" s="44">
        <f>'Conversions, Sources &amp; Comments'!$E87*V87/51.4</f>
        <v>0</v>
      </c>
      <c r="BA87" s="44">
        <f>'Conversions, Sources &amp; Comments'!$E87*W87/0.467</f>
        <v>19.700723972672581</v>
      </c>
      <c r="BB87" s="44">
        <f>'Conversions, Sources &amp; Comments'!$E87*X87/0.467</f>
        <v>5.6011862275245567</v>
      </c>
      <c r="BC87" s="44">
        <f>'Conversions, Sources &amp; Comments'!$E87*Y87/0.467</f>
        <v>0</v>
      </c>
      <c r="BD87" s="44">
        <f>'Conversions, Sources &amp; Comments'!$E87*Z87/0.467*0.96</f>
        <v>0</v>
      </c>
      <c r="BE87" s="44">
        <f>'Conversions, Sources &amp; Comments'!$E87*AA87/0.467*0.96</f>
        <v>0</v>
      </c>
      <c r="BF87" s="44">
        <f>'Conversions, Sources &amp; Comments'!$E87*AB87/0.467*0.96</f>
        <v>0</v>
      </c>
      <c r="BG87" s="44">
        <f>'Conversions, Sources &amp; Comments'!$E87*AC87/10.274</f>
        <v>5.0568703245362778</v>
      </c>
      <c r="BH87" s="44">
        <f>'Conversions, Sources &amp; Comments'!$E87*AD87/3073</f>
        <v>0</v>
      </c>
      <c r="BI87" s="44">
        <f>'Conversions, Sources &amp; Comments'!$E87*AE87/0.565</f>
        <v>0</v>
      </c>
      <c r="BJ87" s="44">
        <f>'Conversions, Sources &amp; Comments'!$E87*AF87/0.565</f>
        <v>3.0332209579997191</v>
      </c>
      <c r="BK87" s="44"/>
      <c r="BL87" s="44">
        <v>6.4942857142857138</v>
      </c>
      <c r="BM87" s="44">
        <f t="shared" si="40"/>
        <v>0.56960172857339697</v>
      </c>
      <c r="BN87" s="44">
        <f t="shared" si="14"/>
        <v>0.97034485460399222</v>
      </c>
      <c r="BO87" s="44"/>
      <c r="BP87" s="44">
        <f t="shared" si="15"/>
        <v>0.97034485460399222</v>
      </c>
      <c r="BQ87" s="44">
        <f t="shared" si="30"/>
        <v>0.56271832399849187</v>
      </c>
      <c r="BR87" s="44">
        <f t="shared" si="31"/>
        <v>2.6267631963563436</v>
      </c>
      <c r="BS87" s="44">
        <f t="shared" si="38"/>
        <v>6.4317069440195764</v>
      </c>
      <c r="BT87" s="44">
        <f t="shared" si="16"/>
        <v>7.5125427415791419</v>
      </c>
      <c r="BU87" s="44">
        <f t="shared" si="10"/>
        <v>0.17511754642375624</v>
      </c>
      <c r="BV87" s="44">
        <f t="shared" si="35"/>
        <v>10.816083749702592</v>
      </c>
      <c r="BW87" s="44">
        <f t="shared" si="37"/>
        <v>0.44949375098876765</v>
      </c>
      <c r="BX87" s="44">
        <f t="shared" si="36"/>
        <v>5.0568703245362778</v>
      </c>
      <c r="BY87" s="44">
        <f t="shared" si="34"/>
        <v>1.1076388888888886</v>
      </c>
      <c r="BZ87" s="44">
        <v>5</v>
      </c>
      <c r="CA87" s="44">
        <f t="shared" si="39"/>
        <v>5.6011862275245567</v>
      </c>
      <c r="CB87" s="44">
        <f t="shared" si="29"/>
        <v>5.0568703245362778</v>
      </c>
      <c r="CC87" s="44">
        <v>2.9940015251888985</v>
      </c>
      <c r="CD87" s="43"/>
      <c r="CE87" s="44">
        <f t="shared" si="17"/>
        <v>1.2494925880831018</v>
      </c>
      <c r="CG87" s="43">
        <f>CE87/'Conversions, Sources &amp; Comments'!E86</f>
        <v>13.852711491286479</v>
      </c>
    </row>
    <row r="88" spans="1:85" s="7" customFormat="1" ht="12.75" customHeight="1">
      <c r="A88" s="67">
        <v>1626</v>
      </c>
      <c r="C88" s="16">
        <v>768</v>
      </c>
      <c r="D88" s="16">
        <v>758</v>
      </c>
      <c r="E88" s="16">
        <v>576</v>
      </c>
      <c r="F88" s="16">
        <v>473</v>
      </c>
      <c r="G88" s="16">
        <v>328</v>
      </c>
      <c r="H88" s="16">
        <v>731</v>
      </c>
      <c r="I88" s="16">
        <v>12.4</v>
      </c>
      <c r="J88" s="16">
        <v>12</v>
      </c>
      <c r="K88" s="16">
        <v>12</v>
      </c>
      <c r="M88" s="16">
        <v>42</v>
      </c>
      <c r="N88" s="16">
        <v>67.2</v>
      </c>
      <c r="R88" s="16">
        <v>6</v>
      </c>
      <c r="S88" s="16">
        <v>72</v>
      </c>
      <c r="T88" s="16">
        <v>60</v>
      </c>
      <c r="U88" s="16">
        <v>65.5</v>
      </c>
      <c r="W88" s="16">
        <v>96</v>
      </c>
      <c r="X88" s="16">
        <v>26.2</v>
      </c>
      <c r="AC88" s="16">
        <v>576</v>
      </c>
      <c r="AF88" s="16">
        <v>14</v>
      </c>
      <c r="AH88" s="44">
        <f>F88*'Conversions, Sources &amp; Comments'!$E88/104.83</f>
        <v>0.40698129549126399</v>
      </c>
      <c r="AI88" s="44">
        <f>C88*'Conversions, Sources &amp; Comments'!E88/104.83</f>
        <v>0.66080683919088956</v>
      </c>
      <c r="AJ88" s="44">
        <f>E88*'Conversions, Sources &amp; Comments'!E88/104.83</f>
        <v>0.49560512939316714</v>
      </c>
      <c r="AK88" s="43"/>
      <c r="AL88" s="44">
        <f>'Conversions, Sources &amp; Comments'!$E88*H88/104.83</f>
        <v>0.62897109303195342</v>
      </c>
      <c r="AM88" s="44">
        <f>'Conversions, Sources &amp; Comments'!$E88*I88/0.467</f>
        <v>2.394989973148431</v>
      </c>
      <c r="AN88" s="44">
        <f>'Conversions, Sources &amp; Comments'!$E88*J88/0.467</f>
        <v>2.3177322320791274</v>
      </c>
      <c r="AO88" s="44">
        <f>'Conversions, Sources &amp; Comments'!$E88*K88/0.467</f>
        <v>2.3177322320791274</v>
      </c>
      <c r="AP88" s="44">
        <f>'Conversions, Sources &amp; Comments'!$E88*L88/0.467</f>
        <v>0</v>
      </c>
      <c r="AQ88" s="44">
        <f>'Conversions, Sources &amp; Comments'!$E88*M88/0.467</f>
        <v>8.1120628122769443</v>
      </c>
      <c r="AR88" s="44">
        <f>'Conversions, Sources &amp; Comments'!$E88*N88/60</f>
        <v>0.10102222222222222</v>
      </c>
      <c r="AS88" s="44">
        <f>'Conversions, Sources &amp; Comments'!$E88*O88</f>
        <v>0</v>
      </c>
      <c r="AT88" s="44">
        <f>'Conversions, Sources &amp; Comments'!$E88*P88</f>
        <v>0</v>
      </c>
      <c r="AU88" s="44">
        <f>'Conversions, Sources &amp; Comments'!$E88*Q88/0.467</f>
        <v>0</v>
      </c>
      <c r="AV88" s="44">
        <f>'Conversions, Sources &amp; Comments'!$E88*R88/1.204</f>
        <v>0.44949375098876765</v>
      </c>
      <c r="AW88" s="44">
        <f>'Conversions, Sources &amp; Comments'!$E88*S88/0.93</f>
        <v>6.9831029185867886</v>
      </c>
      <c r="AX88" s="44">
        <f>'Conversions, Sources &amp; Comments'!$E88*T88/0.93</f>
        <v>5.8192524321556567</v>
      </c>
      <c r="AY88" s="44">
        <f>'Conversions, Sources &amp; Comments'!$E88*U88/0.467</f>
        <v>12.650955100098567</v>
      </c>
      <c r="AZ88" s="44">
        <f>'Conversions, Sources &amp; Comments'!$E88*V88/51.4</f>
        <v>0</v>
      </c>
      <c r="BA88" s="44">
        <f>'Conversions, Sources &amp; Comments'!$E88*W88/0.467</f>
        <v>18.541857856633019</v>
      </c>
      <c r="BB88" s="44">
        <f>'Conversions, Sources &amp; Comments'!$E88*X88/0.467</f>
        <v>5.0603820400394266</v>
      </c>
      <c r="BC88" s="44">
        <f>'Conversions, Sources &amp; Comments'!$E88*Y88/0.467</f>
        <v>0</v>
      </c>
      <c r="BD88" s="44">
        <f>'Conversions, Sources &amp; Comments'!$E88*Z88/0.467*0.96</f>
        <v>0</v>
      </c>
      <c r="BE88" s="44">
        <f>'Conversions, Sources &amp; Comments'!$E88*AA88/0.467*0.96</f>
        <v>0</v>
      </c>
      <c r="BF88" s="44">
        <f>'Conversions, Sources &amp; Comments'!$E88*AB88/0.467*0.96</f>
        <v>0</v>
      </c>
      <c r="BG88" s="44">
        <f>'Conversions, Sources &amp; Comments'!$E88*AC88/10.274</f>
        <v>5.0568703245362778</v>
      </c>
      <c r="BH88" s="44">
        <f>'Conversions, Sources &amp; Comments'!$E88*AD88/3073</f>
        <v>0</v>
      </c>
      <c r="BI88" s="44">
        <f>'Conversions, Sources &amp; Comments'!$E88*AE88/0.565</f>
        <v>0</v>
      </c>
      <c r="BJ88" s="44">
        <f>'Conversions, Sources &amp; Comments'!$E88*AF88/0.565</f>
        <v>2.2350049164208459</v>
      </c>
      <c r="BK88" s="44"/>
      <c r="BL88" s="44">
        <v>6.4942857142857138</v>
      </c>
      <c r="BM88" s="44">
        <f t="shared" si="40"/>
        <v>0.49560512939316714</v>
      </c>
      <c r="BN88" s="44">
        <f t="shared" si="14"/>
        <v>0.87826733440727167</v>
      </c>
      <c r="BO88" s="44"/>
      <c r="BP88" s="44">
        <f t="shared" si="15"/>
        <v>0.87826733440727167</v>
      </c>
      <c r="BQ88" s="44">
        <f t="shared" si="30"/>
        <v>0.62897109303195342</v>
      </c>
      <c r="BR88" s="44">
        <f t="shared" si="31"/>
        <v>2.394989973148431</v>
      </c>
      <c r="BS88" s="44">
        <f t="shared" si="38"/>
        <v>8.1120628122769443</v>
      </c>
      <c r="BT88" s="44">
        <f t="shared" si="16"/>
        <v>6.8496713232045119</v>
      </c>
      <c r="BU88" s="44">
        <f t="shared" si="10"/>
        <v>0.15966599820989541</v>
      </c>
      <c r="BV88" s="44">
        <f t="shared" si="35"/>
        <v>12.650955100098567</v>
      </c>
      <c r="BW88" s="44">
        <f t="shared" si="37"/>
        <v>0.44949375098876765</v>
      </c>
      <c r="BX88" s="44">
        <f t="shared" si="36"/>
        <v>5.0568703245362778</v>
      </c>
      <c r="BY88" s="44">
        <f t="shared" si="34"/>
        <v>1.0006944444444441</v>
      </c>
      <c r="BZ88" s="44">
        <v>5</v>
      </c>
      <c r="CA88" s="44">
        <f t="shared" si="39"/>
        <v>5.0603820400394266</v>
      </c>
      <c r="CB88" s="44">
        <f t="shared" si="29"/>
        <v>5.0568703245362778</v>
      </c>
      <c r="CC88" s="44">
        <v>2.9940015251888985</v>
      </c>
      <c r="CD88" s="43"/>
      <c r="CE88" s="44">
        <f t="shared" si="17"/>
        <v>1.2103077925061072</v>
      </c>
      <c r="CG88" s="43">
        <f>CE88/'Conversions, Sources &amp; Comments'!E87</f>
        <v>13.418282609394589</v>
      </c>
    </row>
    <row r="89" spans="1:85" s="7" customFormat="1" ht="12.75" customHeight="1">
      <c r="A89" s="67">
        <v>1627</v>
      </c>
      <c r="C89" s="16">
        <v>576</v>
      </c>
      <c r="D89" s="16">
        <v>646</v>
      </c>
      <c r="E89" s="16">
        <v>393</v>
      </c>
      <c r="F89" s="16">
        <v>329</v>
      </c>
      <c r="G89" s="16"/>
      <c r="H89" s="16">
        <v>742</v>
      </c>
      <c r="I89" s="16">
        <v>13.2</v>
      </c>
      <c r="J89" s="16">
        <v>12</v>
      </c>
      <c r="K89" s="16">
        <v>12</v>
      </c>
      <c r="M89" s="16">
        <v>39</v>
      </c>
      <c r="R89" s="16">
        <v>6</v>
      </c>
      <c r="S89" s="16">
        <v>92.6</v>
      </c>
      <c r="T89" s="16">
        <v>54</v>
      </c>
      <c r="U89" s="16">
        <v>64</v>
      </c>
      <c r="X89" s="16">
        <v>34.299999999999997</v>
      </c>
      <c r="AC89" s="16">
        <v>576</v>
      </c>
      <c r="AF89" s="16">
        <v>12.5</v>
      </c>
      <c r="AH89" s="44">
        <f>F89*'Conversions, Sources &amp; Comments'!$E89/104.83</f>
        <v>0.28308001314297221</v>
      </c>
      <c r="AI89" s="44">
        <f>C89*'Conversions, Sources &amp; Comments'!E89/104.83</f>
        <v>0.49560512939316714</v>
      </c>
      <c r="AJ89" s="44">
        <f>E89*'Conversions, Sources &amp; Comments'!E89/104.83</f>
        <v>0.338147249742213</v>
      </c>
      <c r="AK89" s="43"/>
      <c r="AL89" s="44">
        <f>'Conversions, Sources &amp; Comments'!$E89*H89/104.83</f>
        <v>0.63843577432244791</v>
      </c>
      <c r="AM89" s="44">
        <f>'Conversions, Sources &amp; Comments'!$E89*I89/0.467</f>
        <v>2.5495054552870395</v>
      </c>
      <c r="AN89" s="44">
        <f>'Conversions, Sources &amp; Comments'!$E89*J89/0.467</f>
        <v>2.3177322320791274</v>
      </c>
      <c r="AO89" s="44">
        <f>'Conversions, Sources &amp; Comments'!$E89*K89/0.467</f>
        <v>2.3177322320791274</v>
      </c>
      <c r="AP89" s="44">
        <f>'Conversions, Sources &amp; Comments'!$E89*L89/0.467</f>
        <v>0</v>
      </c>
      <c r="AQ89" s="44">
        <f>'Conversions, Sources &amp; Comments'!$E89*M89/0.467</f>
        <v>7.5326297542571625</v>
      </c>
      <c r="AR89" s="44">
        <f>'Conversions, Sources &amp; Comments'!$E89*N89/60</f>
        <v>0</v>
      </c>
      <c r="AS89" s="44">
        <f>'Conversions, Sources &amp; Comments'!$E89*O89</f>
        <v>0</v>
      </c>
      <c r="AT89" s="44">
        <f>'Conversions, Sources &amp; Comments'!$E89*P89</f>
        <v>0</v>
      </c>
      <c r="AU89" s="44">
        <f>'Conversions, Sources &amp; Comments'!$E89*Q89/0.467</f>
        <v>0</v>
      </c>
      <c r="AV89" s="44">
        <f>'Conversions, Sources &amp; Comments'!$E89*R89/1.204</f>
        <v>0.44949375098876765</v>
      </c>
      <c r="AW89" s="44">
        <f>'Conversions, Sources &amp; Comments'!$E89*S89/0.93</f>
        <v>8.9810462536268965</v>
      </c>
      <c r="AX89" s="44">
        <f>'Conversions, Sources &amp; Comments'!$E89*T89/0.93</f>
        <v>5.2373271889400916</v>
      </c>
      <c r="AY89" s="44">
        <f>'Conversions, Sources &amp; Comments'!$E89*U89/0.467</f>
        <v>12.361238571088677</v>
      </c>
      <c r="AZ89" s="44">
        <f>'Conversions, Sources &amp; Comments'!$E89*V89/51.4</f>
        <v>0</v>
      </c>
      <c r="BA89" s="44">
        <f>'Conversions, Sources &amp; Comments'!$E89*W89/0.467</f>
        <v>0</v>
      </c>
      <c r="BB89" s="44">
        <f>'Conversions, Sources &amp; Comments'!$E89*X89/0.467</f>
        <v>6.624851296692837</v>
      </c>
      <c r="BC89" s="44">
        <f>'Conversions, Sources &amp; Comments'!$E89*Y89/0.467</f>
        <v>0</v>
      </c>
      <c r="BD89" s="44">
        <f>'Conversions, Sources &amp; Comments'!$E89*Z89/0.467*0.96</f>
        <v>0</v>
      </c>
      <c r="BE89" s="44">
        <f>'Conversions, Sources &amp; Comments'!$E89*AA89/0.467*0.96</f>
        <v>0</v>
      </c>
      <c r="BF89" s="44">
        <f>'Conversions, Sources &amp; Comments'!$E89*AB89/0.467*0.96</f>
        <v>0</v>
      </c>
      <c r="BG89" s="44">
        <f>'Conversions, Sources &amp; Comments'!$E89*AC89/10.274</f>
        <v>5.0568703245362778</v>
      </c>
      <c r="BH89" s="44">
        <f>'Conversions, Sources &amp; Comments'!$E89*AD89/3073</f>
        <v>0</v>
      </c>
      <c r="BI89" s="44">
        <f>'Conversions, Sources &amp; Comments'!$E89*AE89/0.565</f>
        <v>0</v>
      </c>
      <c r="BJ89" s="44">
        <f>'Conversions, Sources &amp; Comments'!$E89*AF89/0.565</f>
        <v>1.9955401039471836</v>
      </c>
      <c r="BK89" s="44"/>
      <c r="BL89" s="44">
        <v>6.4942857142857138</v>
      </c>
      <c r="BM89" s="44">
        <f t="shared" si="40"/>
        <v>0.338147249742213</v>
      </c>
      <c r="BN89" s="44">
        <f t="shared" si="14"/>
        <v>0.68233493677936607</v>
      </c>
      <c r="BO89" s="44"/>
      <c r="BP89" s="44">
        <f t="shared" si="15"/>
        <v>0.68233493677936607</v>
      </c>
      <c r="BQ89" s="44">
        <f t="shared" si="30"/>
        <v>0.63843577432244791</v>
      </c>
      <c r="BR89" s="44">
        <f t="shared" si="31"/>
        <v>2.5495054552870395</v>
      </c>
      <c r="BS89" s="44">
        <f t="shared" si="38"/>
        <v>7.5326297542571625</v>
      </c>
      <c r="BT89" s="44">
        <f t="shared" si="16"/>
        <v>7.2915856021209331</v>
      </c>
      <c r="BU89" s="44">
        <f t="shared" si="10"/>
        <v>0.16996703035246929</v>
      </c>
      <c r="BV89" s="44">
        <f t="shared" si="35"/>
        <v>12.361238571088677</v>
      </c>
      <c r="BW89" s="44">
        <f t="shared" si="37"/>
        <v>0.44949375098876765</v>
      </c>
      <c r="BX89" s="44">
        <f t="shared" si="36"/>
        <v>5.0568703245362778</v>
      </c>
      <c r="BY89" s="44">
        <f t="shared" si="34"/>
        <v>1.3100694444444441</v>
      </c>
      <c r="BZ89" s="44">
        <v>5</v>
      </c>
      <c r="CA89" s="44">
        <f t="shared" si="39"/>
        <v>6.624851296692837</v>
      </c>
      <c r="CB89" s="44">
        <f t="shared" si="29"/>
        <v>5.0568703245362778</v>
      </c>
      <c r="CC89" s="44">
        <v>2.9940015251888985</v>
      </c>
      <c r="CD89" s="43"/>
      <c r="CE89" s="44">
        <f t="shared" si="17"/>
        <v>1.1446002973556186</v>
      </c>
      <c r="CG89" s="43">
        <f>CE89/'Conversions, Sources &amp; Comments'!E88</f>
        <v>12.689805320440646</v>
      </c>
    </row>
    <row r="90" spans="1:85" s="7" customFormat="1" ht="12.75" customHeight="1">
      <c r="A90" s="67">
        <v>1628</v>
      </c>
      <c r="C90" s="16">
        <v>695</v>
      </c>
      <c r="D90" s="16">
        <v>877</v>
      </c>
      <c r="E90" s="16">
        <v>438</v>
      </c>
      <c r="F90" s="16">
        <v>325</v>
      </c>
      <c r="G90" s="16">
        <v>219</v>
      </c>
      <c r="H90" s="16">
        <v>674</v>
      </c>
      <c r="I90" s="16">
        <v>12</v>
      </c>
      <c r="J90" s="16">
        <v>12</v>
      </c>
      <c r="K90" s="16">
        <v>12.1</v>
      </c>
      <c r="L90" s="16">
        <v>18</v>
      </c>
      <c r="N90" s="16">
        <v>78</v>
      </c>
      <c r="O90" s="16">
        <v>25.8</v>
      </c>
      <c r="R90" s="16">
        <v>6</v>
      </c>
      <c r="S90" s="16">
        <v>96</v>
      </c>
      <c r="U90" s="16">
        <v>67</v>
      </c>
      <c r="X90" s="16">
        <v>40</v>
      </c>
      <c r="AC90" s="16">
        <v>576</v>
      </c>
      <c r="AD90" s="16">
        <v>504</v>
      </c>
      <c r="AE90" s="16">
        <v>30</v>
      </c>
      <c r="AF90" s="16">
        <v>12</v>
      </c>
      <c r="AH90" s="44">
        <f>F90*'Conversions, Sources &amp; Comments'!$E90/104.83</f>
        <v>0.27963831085551966</v>
      </c>
      <c r="AI90" s="44">
        <f>C90*'Conversions, Sources &amp; Comments'!E90/104.83</f>
        <v>0.59799577244488045</v>
      </c>
      <c r="AJ90" s="44">
        <f>E90*'Conversions, Sources &amp; Comments'!E90/104.83</f>
        <v>0.37686640047605413</v>
      </c>
      <c r="AK90" s="43"/>
      <c r="AL90" s="44">
        <f>'Conversions, Sources &amp; Comments'!$E90*H90/104.83</f>
        <v>0.57992683543575463</v>
      </c>
      <c r="AM90" s="44">
        <f>'Conversions, Sources &amp; Comments'!$E90*I90/0.467</f>
        <v>2.3177322320791274</v>
      </c>
      <c r="AN90" s="44">
        <f>'Conversions, Sources &amp; Comments'!$E90*J90/0.467</f>
        <v>2.3177322320791274</v>
      </c>
      <c r="AO90" s="44">
        <f>'Conversions, Sources &amp; Comments'!$E90*K90/0.467</f>
        <v>2.3370466673464532</v>
      </c>
      <c r="AP90" s="44">
        <f>'Conversions, Sources &amp; Comments'!$E90*L90/0.467</f>
        <v>3.4765983481186904</v>
      </c>
      <c r="AQ90" s="44">
        <f>'Conversions, Sources &amp; Comments'!$E90*M90/0.467</f>
        <v>0</v>
      </c>
      <c r="AR90" s="44">
        <f>'Conversions, Sources &amp; Comments'!$E90*N90/60</f>
        <v>0.11725793650793651</v>
      </c>
      <c r="AS90" s="44">
        <f>'Conversions, Sources &amp; Comments'!$E90*O90</f>
        <v>2.3271190476190475</v>
      </c>
      <c r="AT90" s="44">
        <f>'Conversions, Sources &amp; Comments'!$E90*P90</f>
        <v>0</v>
      </c>
      <c r="AU90" s="44">
        <f>'Conversions, Sources &amp; Comments'!$E90*Q90/0.467</f>
        <v>0</v>
      </c>
      <c r="AV90" s="44">
        <f>'Conversions, Sources &amp; Comments'!$E90*R90/1.204</f>
        <v>0.44949375098876765</v>
      </c>
      <c r="AW90" s="44">
        <f>'Conversions, Sources &amp; Comments'!$E90*S90/0.93</f>
        <v>9.3108038914490532</v>
      </c>
      <c r="AX90" s="44">
        <f>'Conversions, Sources &amp; Comments'!$E90*T90/0.93</f>
        <v>0</v>
      </c>
      <c r="AY90" s="44">
        <f>'Conversions, Sources &amp; Comments'!$E90*U90/0.467</f>
        <v>12.940671629108458</v>
      </c>
      <c r="AZ90" s="44">
        <f>'Conversions, Sources &amp; Comments'!$E90*V90/51.4</f>
        <v>0</v>
      </c>
      <c r="BA90" s="44">
        <f>'Conversions, Sources &amp; Comments'!$E90*W90/0.467</f>
        <v>0</v>
      </c>
      <c r="BB90" s="44">
        <f>'Conversions, Sources &amp; Comments'!$E90*X90/0.467</f>
        <v>7.7257741069304222</v>
      </c>
      <c r="BC90" s="44">
        <f>'Conversions, Sources &amp; Comments'!$E90*Y90/0.467</f>
        <v>0</v>
      </c>
      <c r="BD90" s="44">
        <f>'Conversions, Sources &amp; Comments'!$E90*Z90/0.467*0.96</f>
        <v>0</v>
      </c>
      <c r="BE90" s="44">
        <f>'Conversions, Sources &amp; Comments'!$E90*AA90/0.467*0.96</f>
        <v>0</v>
      </c>
      <c r="BF90" s="44">
        <f>'Conversions, Sources &amp; Comments'!$E90*AB90/0.467*0.96</f>
        <v>0</v>
      </c>
      <c r="BG90" s="44">
        <f>'Conversions, Sources &amp; Comments'!$E90*AC90/10.274</f>
        <v>5.0568703245362778</v>
      </c>
      <c r="BH90" s="44">
        <f>'Conversions, Sources &amp; Comments'!$E90*AD90/3073</f>
        <v>1.4793361535958347E-2</v>
      </c>
      <c r="BI90" s="44">
        <f>'Conversions, Sources &amp; Comments'!$E90*AE90/0.565</f>
        <v>4.7892962494732405</v>
      </c>
      <c r="BJ90" s="44">
        <f>'Conversions, Sources &amp; Comments'!$E90*AF90/0.565</f>
        <v>1.9157184997892966</v>
      </c>
      <c r="BK90" s="44"/>
      <c r="BL90" s="44">
        <v>6.4942857142857138</v>
      </c>
      <c r="BM90" s="44">
        <f t="shared" si="40"/>
        <v>0.37686640047605413</v>
      </c>
      <c r="BN90" s="44">
        <f t="shared" si="14"/>
        <v>0.73051503455671996</v>
      </c>
      <c r="BO90" s="44"/>
      <c r="BP90" s="44">
        <f t="shared" si="15"/>
        <v>0.73051503455671996</v>
      </c>
      <c r="BQ90" s="44">
        <f t="shared" si="30"/>
        <v>0.57992683543575463</v>
      </c>
      <c r="BR90" s="44">
        <f t="shared" si="31"/>
        <v>2.3177322320791274</v>
      </c>
      <c r="BS90" s="44">
        <v>6.5</v>
      </c>
      <c r="BT90" s="44">
        <f t="shared" si="16"/>
        <v>6.6287141837463039</v>
      </c>
      <c r="BU90" s="44">
        <f t="shared" ref="BU90:BU153" si="41">BR90/15</f>
        <v>0.1545154821386085</v>
      </c>
      <c r="BV90" s="44">
        <f t="shared" si="35"/>
        <v>12.940671629108458</v>
      </c>
      <c r="BW90" s="44">
        <f t="shared" si="37"/>
        <v>0.44949375098876765</v>
      </c>
      <c r="BX90" s="44">
        <f t="shared" si="36"/>
        <v>5.0568703245362778</v>
      </c>
      <c r="BY90" s="44">
        <f t="shared" si="34"/>
        <v>1.5277777777777772</v>
      </c>
      <c r="BZ90" s="44">
        <f>BI90</f>
        <v>4.7892962494732405</v>
      </c>
      <c r="CA90" s="44">
        <f t="shared" si="39"/>
        <v>7.7257741069304222</v>
      </c>
      <c r="CB90" s="44">
        <f t="shared" si="29"/>
        <v>5.0568703245362778</v>
      </c>
      <c r="CC90" s="44">
        <f>1000*BH90/4.941</f>
        <v>2.9940015251888985</v>
      </c>
      <c r="CD90" s="43"/>
      <c r="CE90" s="44">
        <f t="shared" si="17"/>
        <v>1.1250509546344738</v>
      </c>
      <c r="CG90" s="43">
        <f>CE90/'Conversions, Sources &amp; Comments'!E89</f>
        <v>12.47306821680103</v>
      </c>
    </row>
    <row r="91" spans="1:85" s="7" customFormat="1" ht="12.75" customHeight="1">
      <c r="A91" s="67">
        <v>1629</v>
      </c>
      <c r="C91" s="16">
        <v>696</v>
      </c>
      <c r="D91" s="16">
        <v>877</v>
      </c>
      <c r="E91" s="16">
        <v>630</v>
      </c>
      <c r="F91" s="16">
        <v>411</v>
      </c>
      <c r="G91" s="16"/>
      <c r="H91" s="16">
        <v>603</v>
      </c>
      <c r="I91" s="16">
        <v>11.9</v>
      </c>
      <c r="J91" s="16">
        <v>12.1</v>
      </c>
      <c r="K91" s="16">
        <v>12.7</v>
      </c>
      <c r="L91" s="16">
        <v>17</v>
      </c>
      <c r="M91" s="16">
        <v>29.5</v>
      </c>
      <c r="N91" s="16">
        <v>100</v>
      </c>
      <c r="O91" s="16">
        <v>26.5</v>
      </c>
      <c r="R91" s="16">
        <v>6</v>
      </c>
      <c r="S91" s="16">
        <v>108</v>
      </c>
      <c r="U91" s="16">
        <v>64</v>
      </c>
      <c r="X91" s="16">
        <v>31.5</v>
      </c>
      <c r="AC91" s="16">
        <v>504</v>
      </c>
      <c r="AD91" s="16">
        <v>864</v>
      </c>
      <c r="AF91" s="16">
        <v>12</v>
      </c>
      <c r="AH91" s="44">
        <f>F91*'Conversions, Sources &amp; Comments'!$E91/104.83</f>
        <v>0.35363491003574943</v>
      </c>
      <c r="AI91" s="44">
        <f>C91*'Conversions, Sources &amp; Comments'!E91/104.83</f>
        <v>0.59885619801674361</v>
      </c>
      <c r="AJ91" s="44">
        <f>E91*'Conversions, Sources &amp; Comments'!E91/104.83</f>
        <v>0.54206811027377655</v>
      </c>
      <c r="AK91" s="43"/>
      <c r="AL91" s="44">
        <f>'Conversions, Sources &amp; Comments'!$E91*H91/104.83</f>
        <v>0.51883661983347185</v>
      </c>
      <c r="AM91" s="44">
        <f>'Conversions, Sources &amp; Comments'!$E91*I91/0.467</f>
        <v>2.2984177968118007</v>
      </c>
      <c r="AN91" s="44">
        <f>'Conversions, Sources &amp; Comments'!$E91*J91/0.467</f>
        <v>2.3370466673464532</v>
      </c>
      <c r="AO91" s="44">
        <f>'Conversions, Sources &amp; Comments'!$E91*K91/0.467</f>
        <v>2.4529332789504088</v>
      </c>
      <c r="AP91" s="44">
        <f>'Conversions, Sources &amp; Comments'!$E91*L91/0.467</f>
        <v>3.2834539954454298</v>
      </c>
      <c r="AQ91" s="44">
        <f>'Conversions, Sources &amp; Comments'!$E91*M91/0.467</f>
        <v>5.6977584038611875</v>
      </c>
      <c r="AR91" s="44">
        <f>'Conversions, Sources &amp; Comments'!$E91*N91/60</f>
        <v>0.15033068783068781</v>
      </c>
      <c r="AS91" s="44">
        <f>'Conversions, Sources &amp; Comments'!$E91*O91</f>
        <v>2.3902579365079366</v>
      </c>
      <c r="AT91" s="44">
        <f>'Conversions, Sources &amp; Comments'!$E91*P91</f>
        <v>0</v>
      </c>
      <c r="AU91" s="44">
        <f>'Conversions, Sources &amp; Comments'!$E91*Q91/0.467</f>
        <v>0</v>
      </c>
      <c r="AV91" s="44">
        <f>'Conversions, Sources &amp; Comments'!$E91*R91/1.204</f>
        <v>0.44949375098876765</v>
      </c>
      <c r="AW91" s="44">
        <f>'Conversions, Sources &amp; Comments'!$E91*S91/0.93</f>
        <v>10.474654377880183</v>
      </c>
      <c r="AX91" s="44">
        <f>'Conversions, Sources &amp; Comments'!$E91*T91/0.93</f>
        <v>0</v>
      </c>
      <c r="AY91" s="44">
        <f>'Conversions, Sources &amp; Comments'!$E91*U91/0.467</f>
        <v>12.361238571088677</v>
      </c>
      <c r="AZ91" s="44">
        <f>'Conversions, Sources &amp; Comments'!$E91*V91/51.4</f>
        <v>0</v>
      </c>
      <c r="BA91" s="44">
        <f>'Conversions, Sources &amp; Comments'!$E91*W91/0.467</f>
        <v>0</v>
      </c>
      <c r="BB91" s="44">
        <f>'Conversions, Sources &amp; Comments'!$E91*X91/0.467</f>
        <v>6.0840471092077086</v>
      </c>
      <c r="BC91" s="44">
        <f>'Conversions, Sources &amp; Comments'!$E91*Y91/0.467</f>
        <v>0</v>
      </c>
      <c r="BD91" s="44">
        <f>'Conversions, Sources &amp; Comments'!$E91*Z91/0.467*0.96</f>
        <v>0</v>
      </c>
      <c r="BE91" s="44">
        <f>'Conversions, Sources &amp; Comments'!$E91*AA91/0.467*0.96</f>
        <v>0</v>
      </c>
      <c r="BF91" s="44">
        <f>'Conversions, Sources &amp; Comments'!$E91*AB91/0.467*0.96</f>
        <v>0</v>
      </c>
      <c r="BG91" s="44">
        <f>'Conversions, Sources &amp; Comments'!$E91*AC91/10.274</f>
        <v>4.4247615339692432</v>
      </c>
      <c r="BH91" s="44">
        <f>'Conversions, Sources &amp; Comments'!$E91*AD91/3073</f>
        <v>2.5360048347357167E-2</v>
      </c>
      <c r="BI91" s="44">
        <f>'Conversions, Sources &amp; Comments'!$E91*AE91/0.565</f>
        <v>0</v>
      </c>
      <c r="BJ91" s="44">
        <f>'Conversions, Sources &amp; Comments'!$E91*AF91/0.565</f>
        <v>1.9157184997892966</v>
      </c>
      <c r="BK91" s="44"/>
      <c r="BL91" s="44">
        <v>6.4942857142857138</v>
      </c>
      <c r="BM91" s="44">
        <f t="shared" si="40"/>
        <v>0.54206811027377655</v>
      </c>
      <c r="BN91" s="44">
        <f t="shared" ref="BN91:BN154" si="42">1.244348*BM91+(0.011645+0.017128)*BL91+0.074702</f>
        <v>0.93608345174009622</v>
      </c>
      <c r="BO91" s="44"/>
      <c r="BP91" s="44">
        <f t="shared" ref="BP91:BP154" si="43">BN91</f>
        <v>0.93608345174009622</v>
      </c>
      <c r="BQ91" s="44">
        <f t="shared" si="30"/>
        <v>0.51883661983347185</v>
      </c>
      <c r="BR91" s="44">
        <f t="shared" si="31"/>
        <v>2.2984177968118007</v>
      </c>
      <c r="BS91" s="44">
        <f>AQ91</f>
        <v>5.6977584038611875</v>
      </c>
      <c r="BT91" s="44">
        <f t="shared" ref="BT91:BT154" si="44">2.86*BR91</f>
        <v>6.5734748988817495</v>
      </c>
      <c r="BU91" s="44">
        <f t="shared" si="41"/>
        <v>0.15322785312078671</v>
      </c>
      <c r="BV91" s="44">
        <f t="shared" si="35"/>
        <v>12.361238571088677</v>
      </c>
      <c r="BW91" s="44">
        <f t="shared" si="37"/>
        <v>0.44949375098876765</v>
      </c>
      <c r="BX91" s="44">
        <f t="shared" si="36"/>
        <v>4.4247615339692432</v>
      </c>
      <c r="BY91" s="44">
        <f t="shared" si="34"/>
        <v>1.3749999999999998</v>
      </c>
      <c r="BZ91" s="44">
        <v>4.7892962494732405</v>
      </c>
      <c r="CA91" s="44">
        <f t="shared" si="39"/>
        <v>6.0840471092077086</v>
      </c>
      <c r="CB91" s="44">
        <f t="shared" si="29"/>
        <v>4.4247615339692432</v>
      </c>
      <c r="CC91" s="44">
        <f>1000*BH91/4.941</f>
        <v>5.132574043180969</v>
      </c>
      <c r="CD91" s="43"/>
      <c r="CE91" s="44">
        <f t="shared" ref="CE91:CE154" si="45">(182*$BP91+$BQ$4*$BQ91+$BR$4*$BR91+$BS$4*$BS91+$BT$4*$BT91+$BU$4*$BU91+$BW$4*$BW91+$BX$4*$BX91+$BZ$4*$BZ91+$CA$4*$CA91+$CB$4*$CB91+5*$CC91)/414.8987</f>
        <v>1.2030124782398592</v>
      </c>
      <c r="CG91" s="43">
        <f>CE91/'Conversions, Sources &amp; Comments'!E90</f>
        <v>13.3374018704991</v>
      </c>
    </row>
    <row r="92" spans="1:85" s="7" customFormat="1" ht="12.75" customHeight="1">
      <c r="A92" s="67">
        <v>1630</v>
      </c>
      <c r="C92" s="16">
        <v>603</v>
      </c>
      <c r="D92" s="16">
        <v>708</v>
      </c>
      <c r="E92" s="16">
        <v>521</v>
      </c>
      <c r="F92" s="16">
        <v>475</v>
      </c>
      <c r="G92" s="16">
        <v>347</v>
      </c>
      <c r="H92" s="16">
        <v>641</v>
      </c>
      <c r="I92" s="16">
        <v>12</v>
      </c>
      <c r="K92" s="16">
        <v>11.7</v>
      </c>
      <c r="M92" s="16">
        <v>21.6</v>
      </c>
      <c r="O92" s="16">
        <v>36</v>
      </c>
      <c r="R92" s="16">
        <v>6</v>
      </c>
      <c r="S92" s="16">
        <v>92.7</v>
      </c>
      <c r="U92" s="16">
        <v>64</v>
      </c>
      <c r="X92" s="16">
        <v>27.6</v>
      </c>
      <c r="AC92" s="16">
        <v>550</v>
      </c>
      <c r="AE92" s="16">
        <v>30</v>
      </c>
      <c r="AF92" s="16">
        <v>11</v>
      </c>
      <c r="AH92" s="44">
        <f>F92*'Conversions, Sources &amp; Comments'!$E92/104.83</f>
        <v>0.40870214663499027</v>
      </c>
      <c r="AI92" s="44">
        <f>C92*'Conversions, Sources &amp; Comments'!E92/104.83</f>
        <v>0.51883661983347185</v>
      </c>
      <c r="AJ92" s="44">
        <f>E92*'Conversions, Sources &amp; Comments'!E92/104.83</f>
        <v>0.44828172294069457</v>
      </c>
      <c r="AK92" s="43"/>
      <c r="AL92" s="44">
        <f>'Conversions, Sources &amp; Comments'!$E92*H92/104.83</f>
        <v>0.55153279156427104</v>
      </c>
      <c r="AM92" s="44">
        <f>'Conversions, Sources &amp; Comments'!$E92*I92/0.467</f>
        <v>2.3177322320791274</v>
      </c>
      <c r="AN92" s="44">
        <f>'Conversions, Sources &amp; Comments'!$E92*J92/0.467</f>
        <v>0</v>
      </c>
      <c r="AO92" s="44">
        <f>'Conversions, Sources &amp; Comments'!$E92*K92/0.467</f>
        <v>2.2597889262771487</v>
      </c>
      <c r="AP92" s="44">
        <f>'Conversions, Sources &amp; Comments'!$E92*L92/0.467</f>
        <v>0</v>
      </c>
      <c r="AQ92" s="44">
        <f>'Conversions, Sources &amp; Comments'!$E92*M92/0.467</f>
        <v>4.1719180177424287</v>
      </c>
      <c r="AR92" s="44">
        <f>'Conversions, Sources &amp; Comments'!$E92*N92/60</f>
        <v>0</v>
      </c>
      <c r="AS92" s="44">
        <f>'Conversions, Sources &amp; Comments'!$E92*O92</f>
        <v>3.2471428571428569</v>
      </c>
      <c r="AT92" s="44">
        <f>'Conversions, Sources &amp; Comments'!$E92*P92</f>
        <v>0</v>
      </c>
      <c r="AU92" s="44">
        <f>'Conversions, Sources &amp; Comments'!$E92*Q92/0.467</f>
        <v>0</v>
      </c>
      <c r="AV92" s="44">
        <f>'Conversions, Sources &amp; Comments'!$E92*R92/1.204</f>
        <v>0.44949375098876765</v>
      </c>
      <c r="AW92" s="44">
        <f>'Conversions, Sources &amp; Comments'!$E92*S92/0.93</f>
        <v>8.9907450076804913</v>
      </c>
      <c r="AX92" s="44">
        <f>'Conversions, Sources &amp; Comments'!$E92*T92/0.93</f>
        <v>0</v>
      </c>
      <c r="AY92" s="44">
        <f>'Conversions, Sources &amp; Comments'!$E92*U92/0.467</f>
        <v>12.361238571088677</v>
      </c>
      <c r="AZ92" s="44">
        <f>'Conversions, Sources &amp; Comments'!$E92*V92/51.4</f>
        <v>0</v>
      </c>
      <c r="BA92" s="44">
        <f>'Conversions, Sources &amp; Comments'!$E92*W92/0.467</f>
        <v>0</v>
      </c>
      <c r="BB92" s="44">
        <f>'Conversions, Sources &amp; Comments'!$E92*X92/0.467</f>
        <v>5.3307841337819921</v>
      </c>
      <c r="BC92" s="44">
        <f>'Conversions, Sources &amp; Comments'!$E92*Y92/0.467</f>
        <v>0</v>
      </c>
      <c r="BD92" s="44">
        <f>'Conversions, Sources &amp; Comments'!$E92*Z92/0.467*0.96</f>
        <v>0</v>
      </c>
      <c r="BE92" s="44">
        <f>'Conversions, Sources &amp; Comments'!$E92*AA92/0.467*0.96</f>
        <v>0</v>
      </c>
      <c r="BF92" s="44">
        <f>'Conversions, Sources &amp; Comments'!$E92*AB92/0.467*0.96</f>
        <v>0</v>
      </c>
      <c r="BG92" s="44">
        <f>'Conversions, Sources &amp; Comments'!$E92*AC92/10.274</f>
        <v>4.8286088168315153</v>
      </c>
      <c r="BH92" s="44">
        <f>'Conversions, Sources &amp; Comments'!$E92*AD92/3073</f>
        <v>0</v>
      </c>
      <c r="BI92" s="44">
        <f>'Conversions, Sources &amp; Comments'!$E92*AE92/0.565</f>
        <v>4.7892962494732405</v>
      </c>
      <c r="BJ92" s="44">
        <f>'Conversions, Sources &amp; Comments'!$E92*AF92/0.565</f>
        <v>1.7560752914735216</v>
      </c>
      <c r="BK92" s="44"/>
      <c r="BL92" s="44">
        <v>6.4942857142857138</v>
      </c>
      <c r="BM92" s="44">
        <f t="shared" si="40"/>
        <v>0.44828172294069457</v>
      </c>
      <c r="BN92" s="44">
        <f t="shared" si="42"/>
        <v>0.81938054823495032</v>
      </c>
      <c r="BO92" s="44"/>
      <c r="BP92" s="44">
        <f t="shared" si="43"/>
        <v>0.81938054823495032</v>
      </c>
      <c r="BQ92" s="44">
        <f t="shared" si="30"/>
        <v>0.55153279156427104</v>
      </c>
      <c r="BR92" s="44">
        <f t="shared" si="31"/>
        <v>2.3177322320791274</v>
      </c>
      <c r="BS92" s="44">
        <f>AQ92</f>
        <v>4.1719180177424287</v>
      </c>
      <c r="BT92" s="44">
        <f t="shared" si="44"/>
        <v>6.6287141837463039</v>
      </c>
      <c r="BU92" s="44">
        <f t="shared" si="41"/>
        <v>0.1545154821386085</v>
      </c>
      <c r="BV92" s="44">
        <f t="shared" si="35"/>
        <v>12.361238571088677</v>
      </c>
      <c r="BW92" s="44">
        <f t="shared" si="37"/>
        <v>0.44949375098876765</v>
      </c>
      <c r="BX92" s="44">
        <f t="shared" si="36"/>
        <v>4.8286088168315153</v>
      </c>
      <c r="BY92" s="44">
        <f t="shared" si="34"/>
        <v>1.1039999999999999</v>
      </c>
      <c r="BZ92" s="44">
        <f>BI92</f>
        <v>4.7892962494732405</v>
      </c>
      <c r="CA92" s="44">
        <f t="shared" si="39"/>
        <v>5.3307841337819921</v>
      </c>
      <c r="CB92" s="44">
        <f t="shared" si="29"/>
        <v>4.8286088168315153</v>
      </c>
      <c r="CC92" s="44">
        <v>5</v>
      </c>
      <c r="CD92" s="43"/>
      <c r="CE92" s="44">
        <f t="shared" si="45"/>
        <v>1.1376011638884103</v>
      </c>
      <c r="CG92" s="43">
        <f>CE92/'Conversions, Sources &amp; Comments'!E91</f>
        <v>12.612208240205868</v>
      </c>
    </row>
    <row r="93" spans="1:85" s="7" customFormat="1" ht="12.75" customHeight="1">
      <c r="A93" s="67">
        <v>1631</v>
      </c>
      <c r="C93" s="16">
        <v>544</v>
      </c>
      <c r="D93" s="16">
        <v>658</v>
      </c>
      <c r="E93" s="16">
        <v>466</v>
      </c>
      <c r="F93" s="16">
        <v>459</v>
      </c>
      <c r="G93" s="16">
        <v>360</v>
      </c>
      <c r="H93" s="16">
        <v>1104</v>
      </c>
      <c r="L93" s="16">
        <v>18</v>
      </c>
      <c r="M93" s="16">
        <v>30</v>
      </c>
      <c r="R93" s="16">
        <v>7.2</v>
      </c>
      <c r="U93" s="16">
        <v>72</v>
      </c>
      <c r="AC93" s="16">
        <v>504</v>
      </c>
      <c r="AD93" s="16">
        <v>828</v>
      </c>
      <c r="AE93" s="16">
        <v>27</v>
      </c>
      <c r="AF93" s="16">
        <v>12</v>
      </c>
      <c r="AH93" s="44">
        <f>F93*'Conversions, Sources &amp; Comments'!$E93/104.83</f>
        <v>0.39493533748518006</v>
      </c>
      <c r="AI93" s="44">
        <f>C93*'Conversions, Sources &amp; Comments'!E93/104.83</f>
        <v>0.46807151109354678</v>
      </c>
      <c r="AJ93" s="44">
        <f>E93*'Conversions, Sources &amp; Comments'!E93/104.83</f>
        <v>0.400958316488222</v>
      </c>
      <c r="AK93" s="43"/>
      <c r="AL93" s="44">
        <f>'Conversions, Sources &amp; Comments'!$E93*H93/104.83</f>
        <v>0.94990983133690365</v>
      </c>
      <c r="AM93" s="44">
        <f>'Conversions, Sources &amp; Comments'!$E93*I93/0.467</f>
        <v>0</v>
      </c>
      <c r="AN93" s="44">
        <f>'Conversions, Sources &amp; Comments'!$E93*J93/0.467</f>
        <v>0</v>
      </c>
      <c r="AO93" s="44">
        <f>'Conversions, Sources &amp; Comments'!$E93*K93/0.467</f>
        <v>0</v>
      </c>
      <c r="AP93" s="44">
        <f>'Conversions, Sources &amp; Comments'!$E93*L93/0.467</f>
        <v>3.4765983481186904</v>
      </c>
      <c r="AQ93" s="44">
        <f>'Conversions, Sources &amp; Comments'!$E93*M93/0.467</f>
        <v>5.7943305801978173</v>
      </c>
      <c r="AR93" s="44">
        <f>'Conversions, Sources &amp; Comments'!$E93*N93/60</f>
        <v>0</v>
      </c>
      <c r="AS93" s="44">
        <f>'Conversions, Sources &amp; Comments'!$E93*O93</f>
        <v>0</v>
      </c>
      <c r="AT93" s="44">
        <f>'Conversions, Sources &amp; Comments'!$E93*P93</f>
        <v>0</v>
      </c>
      <c r="AU93" s="44">
        <f>'Conversions, Sources &amp; Comments'!$E93*Q93/0.467</f>
        <v>0</v>
      </c>
      <c r="AV93" s="44">
        <f>'Conversions, Sources &amp; Comments'!$E93*R93/1.204</f>
        <v>0.53939250118652116</v>
      </c>
      <c r="AW93" s="44">
        <f>'Conversions, Sources &amp; Comments'!$E93*S93/0.93</f>
        <v>0</v>
      </c>
      <c r="AX93" s="44">
        <f>'Conversions, Sources &amp; Comments'!$E93*T93/0.93</f>
        <v>0</v>
      </c>
      <c r="AY93" s="44">
        <f>'Conversions, Sources &amp; Comments'!$E93*U93/0.467</f>
        <v>13.906393392474762</v>
      </c>
      <c r="AZ93" s="44">
        <f>'Conversions, Sources &amp; Comments'!$E93*V93/51.4</f>
        <v>0</v>
      </c>
      <c r="BA93" s="44">
        <f>'Conversions, Sources &amp; Comments'!$E93*W93/0.467</f>
        <v>0</v>
      </c>
      <c r="BB93" s="44">
        <f>'Conversions, Sources &amp; Comments'!$E93*X93/0.467</f>
        <v>0</v>
      </c>
      <c r="BC93" s="44">
        <f>'Conversions, Sources &amp; Comments'!$E93*Y93/0.467</f>
        <v>0</v>
      </c>
      <c r="BD93" s="44">
        <f>'Conversions, Sources &amp; Comments'!$E93*Z93/0.467*0.96</f>
        <v>0</v>
      </c>
      <c r="BE93" s="44">
        <f>'Conversions, Sources &amp; Comments'!$E93*AA93/0.467*0.96</f>
        <v>0</v>
      </c>
      <c r="BF93" s="44">
        <f>'Conversions, Sources &amp; Comments'!$E93*AB93/0.467*0.96</f>
        <v>0</v>
      </c>
      <c r="BG93" s="44">
        <f>'Conversions, Sources &amp; Comments'!$E93*AC93/10.274</f>
        <v>4.4247615339692432</v>
      </c>
      <c r="BH93" s="44">
        <f>'Conversions, Sources &amp; Comments'!$E93*AD93/3073</f>
        <v>2.4303379666217283E-2</v>
      </c>
      <c r="BI93" s="44">
        <f>'Conversions, Sources &amp; Comments'!$E93*AE93/0.565</f>
        <v>4.3103666245259165</v>
      </c>
      <c r="BJ93" s="44">
        <f>'Conversions, Sources &amp; Comments'!$E93*AF93/0.565</f>
        <v>1.9157184997892966</v>
      </c>
      <c r="BK93" s="44"/>
      <c r="BL93" s="44">
        <v>7.5766666666666662</v>
      </c>
      <c r="BM93" s="44">
        <f t="shared" si="40"/>
        <v>0.400958316488222</v>
      </c>
      <c r="BN93" s="44">
        <f t="shared" si="42"/>
        <v>0.79163710920548613</v>
      </c>
      <c r="BO93" s="44"/>
      <c r="BP93" s="44">
        <f t="shared" si="43"/>
        <v>0.79163710920548613</v>
      </c>
      <c r="BQ93" s="44">
        <f t="shared" si="30"/>
        <v>0.94990983133690365</v>
      </c>
      <c r="BR93" s="44">
        <v>2.15</v>
      </c>
      <c r="BS93" s="44">
        <f>AQ93</f>
        <v>5.7943305801978173</v>
      </c>
      <c r="BT93" s="44">
        <f t="shared" si="44"/>
        <v>6.1489999999999991</v>
      </c>
      <c r="BU93" s="44">
        <f t="shared" si="41"/>
        <v>0.14333333333333334</v>
      </c>
      <c r="BV93" s="44">
        <f t="shared" si="35"/>
        <v>13.906393392474762</v>
      </c>
      <c r="BW93" s="44">
        <f t="shared" si="37"/>
        <v>0.53939250118652116</v>
      </c>
      <c r="BX93" s="44">
        <f t="shared" si="36"/>
        <v>4.4247615339692432</v>
      </c>
      <c r="BY93" s="44">
        <f t="shared" si="34"/>
        <v>1.3</v>
      </c>
      <c r="BZ93" s="44">
        <f>BI93</f>
        <v>4.3103666245259165</v>
      </c>
      <c r="CA93" s="44">
        <f>1.3*BX93</f>
        <v>5.7521899941600161</v>
      </c>
      <c r="CB93" s="44">
        <f t="shared" si="29"/>
        <v>4.4247615339692432</v>
      </c>
      <c r="CC93" s="44">
        <f t="shared" ref="CC93:CC104" si="46">1000*BH93/4.941</f>
        <v>4.9187167913817609</v>
      </c>
      <c r="CD93" s="43"/>
      <c r="CE93" s="44">
        <f t="shared" si="45"/>
        <v>1.2080327648947098</v>
      </c>
      <c r="CG93" s="43">
        <f>CE93/'Conversions, Sources &amp; Comments'!E92</f>
        <v>13.39306012993695</v>
      </c>
    </row>
    <row r="94" spans="1:85" s="7" customFormat="1" ht="12.75" customHeight="1">
      <c r="A94" s="67">
        <v>1632</v>
      </c>
      <c r="C94" s="16">
        <v>617</v>
      </c>
      <c r="D94" s="16">
        <v>656</v>
      </c>
      <c r="E94" s="16">
        <v>324</v>
      </c>
      <c r="F94" s="16">
        <v>425</v>
      </c>
      <c r="G94" s="16">
        <v>187</v>
      </c>
      <c r="H94" s="16">
        <v>951</v>
      </c>
      <c r="O94" s="16">
        <v>45</v>
      </c>
      <c r="R94" s="16">
        <v>6.75</v>
      </c>
      <c r="U94" s="16">
        <v>84</v>
      </c>
      <c r="AC94" s="16">
        <v>648</v>
      </c>
      <c r="AD94" s="16">
        <v>864</v>
      </c>
      <c r="AH94" s="44">
        <f>F94*'Conversions, Sources &amp; Comments'!$E94/104.83</f>
        <v>0.36568086804183336</v>
      </c>
      <c r="AI94" s="44">
        <f>C94*'Conversions, Sources &amp; Comments'!E94/104.83</f>
        <v>0.53088257783955572</v>
      </c>
      <c r="AJ94" s="44">
        <f>E94*'Conversions, Sources &amp; Comments'!E94/104.83</f>
        <v>0.27877788528365655</v>
      </c>
      <c r="AK94" s="43"/>
      <c r="AL94" s="44">
        <f>'Conversions, Sources &amp; Comments'!$E94*H94/104.83</f>
        <v>0.81826471884184371</v>
      </c>
      <c r="AM94" s="44">
        <f>'Conversions, Sources &amp; Comments'!$E94*I94/0.467</f>
        <v>0</v>
      </c>
      <c r="AN94" s="44">
        <f>'Conversions, Sources &amp; Comments'!$E94*J94/0.467</f>
        <v>0</v>
      </c>
      <c r="AO94" s="44">
        <f>'Conversions, Sources &amp; Comments'!$E94*K94/0.467</f>
        <v>0</v>
      </c>
      <c r="AP94" s="44">
        <f>'Conversions, Sources &amp; Comments'!$E94*L94/0.467</f>
        <v>0</v>
      </c>
      <c r="AQ94" s="44">
        <f>'Conversions, Sources &amp; Comments'!$E94*M94/0.467</f>
        <v>0</v>
      </c>
      <c r="AR94" s="44">
        <f>'Conversions, Sources &amp; Comments'!$E94*N94/60</f>
        <v>0</v>
      </c>
      <c r="AS94" s="44">
        <f>'Conversions, Sources &amp; Comments'!$E94*O94</f>
        <v>4.058928571428571</v>
      </c>
      <c r="AT94" s="44">
        <f>'Conversions, Sources &amp; Comments'!$E94*P94</f>
        <v>0</v>
      </c>
      <c r="AU94" s="44">
        <f>'Conversions, Sources &amp; Comments'!$E94*Q94/0.467</f>
        <v>0</v>
      </c>
      <c r="AV94" s="44">
        <f>'Conversions, Sources &amp; Comments'!$E94*R94/1.204</f>
        <v>0.50568046986236359</v>
      </c>
      <c r="AW94" s="44">
        <f>'Conversions, Sources &amp; Comments'!$E94*S94/0.93</f>
        <v>0</v>
      </c>
      <c r="AX94" s="44">
        <f>'Conversions, Sources &amp; Comments'!$E94*T94/0.93</f>
        <v>0</v>
      </c>
      <c r="AY94" s="44">
        <f>'Conversions, Sources &amp; Comments'!$E94*U94/0.467</f>
        <v>16.224125624553889</v>
      </c>
      <c r="AZ94" s="44">
        <f>'Conversions, Sources &amp; Comments'!$E94*V94/51.4</f>
        <v>0</v>
      </c>
      <c r="BA94" s="44">
        <f>'Conversions, Sources &amp; Comments'!$E94*W94/0.467</f>
        <v>0</v>
      </c>
      <c r="BB94" s="44">
        <f>'Conversions, Sources &amp; Comments'!$E94*X94/0.467</f>
        <v>0</v>
      </c>
      <c r="BC94" s="44">
        <f>'Conversions, Sources &amp; Comments'!$E94*Y94/0.467</f>
        <v>0</v>
      </c>
      <c r="BD94" s="44">
        <f>'Conversions, Sources &amp; Comments'!$E94*Z94/0.467*0.96</f>
        <v>0</v>
      </c>
      <c r="BE94" s="44">
        <f>'Conversions, Sources &amp; Comments'!$E94*AA94/0.467*0.96</f>
        <v>0</v>
      </c>
      <c r="BF94" s="44">
        <f>'Conversions, Sources &amp; Comments'!$E94*AB94/0.467*0.96</f>
        <v>0</v>
      </c>
      <c r="BG94" s="44">
        <f>'Conversions, Sources &amp; Comments'!$E94*AC94/10.274</f>
        <v>5.6889791151033124</v>
      </c>
      <c r="BH94" s="44">
        <f>'Conversions, Sources &amp; Comments'!$E94*AD94/3073</f>
        <v>2.5360048347357167E-2</v>
      </c>
      <c r="BI94" s="44">
        <f>'Conversions, Sources &amp; Comments'!$E94*AE94/0.565</f>
        <v>0</v>
      </c>
      <c r="BJ94" s="44">
        <f>'Conversions, Sources &amp; Comments'!$E94*AF94/0.565</f>
        <v>0</v>
      </c>
      <c r="BK94" s="44"/>
      <c r="BL94" s="44">
        <v>7.5766666666666662</v>
      </c>
      <c r="BM94" s="44">
        <f t="shared" si="40"/>
        <v>0.27877788528365655</v>
      </c>
      <c r="BN94" s="44">
        <f t="shared" si="42"/>
        <v>0.63960213399694754</v>
      </c>
      <c r="BO94" s="44"/>
      <c r="BP94" s="44">
        <f t="shared" si="43"/>
        <v>0.63960213399694754</v>
      </c>
      <c r="BQ94" s="44">
        <f t="shared" si="30"/>
        <v>0.81826471884184371</v>
      </c>
      <c r="BR94" s="44">
        <v>2.15</v>
      </c>
      <c r="BS94" s="44">
        <v>7</v>
      </c>
      <c r="BT94" s="44">
        <f t="shared" si="44"/>
        <v>6.1489999999999991</v>
      </c>
      <c r="BU94" s="44">
        <f t="shared" si="41"/>
        <v>0.14333333333333334</v>
      </c>
      <c r="BV94" s="44">
        <f t="shared" si="35"/>
        <v>16.224125624553889</v>
      </c>
      <c r="BW94" s="44">
        <f t="shared" si="37"/>
        <v>0.50568046986236359</v>
      </c>
      <c r="BX94" s="44">
        <f t="shared" si="36"/>
        <v>5.6889791151033124</v>
      </c>
      <c r="BY94" s="44">
        <f t="shared" si="34"/>
        <v>1.3</v>
      </c>
      <c r="BZ94" s="44">
        <v>4.0999999999999996</v>
      </c>
      <c r="CA94" s="44">
        <f>1.3*BX94</f>
        <v>7.3956728496343063</v>
      </c>
      <c r="CB94" s="44">
        <f t="shared" ref="CB94:CB125" si="47">BX94</f>
        <v>5.6889791151033124</v>
      </c>
      <c r="CC94" s="44">
        <f t="shared" si="46"/>
        <v>5.132574043180969</v>
      </c>
      <c r="CD94" s="43"/>
      <c r="CE94" s="44">
        <f t="shared" si="45"/>
        <v>1.1513500612052896</v>
      </c>
      <c r="CG94" s="43">
        <f>CE94/'Conversions, Sources &amp; Comments'!E93</f>
        <v>12.764637722117598</v>
      </c>
    </row>
    <row r="95" spans="1:85" s="7" customFormat="1" ht="12.75" customHeight="1">
      <c r="A95" s="67">
        <v>1633</v>
      </c>
      <c r="C95" s="16">
        <v>576</v>
      </c>
      <c r="D95" s="16">
        <v>662</v>
      </c>
      <c r="E95" s="16">
        <v>198</v>
      </c>
      <c r="F95" s="16">
        <v>206</v>
      </c>
      <c r="G95" s="16"/>
      <c r="H95" s="16">
        <v>475</v>
      </c>
      <c r="M95" s="16">
        <v>45</v>
      </c>
      <c r="O95" s="16">
        <v>36.200000000000003</v>
      </c>
      <c r="R95" s="16">
        <v>5</v>
      </c>
      <c r="U95" s="16">
        <v>84.3</v>
      </c>
      <c r="X95" s="16">
        <v>28.6</v>
      </c>
      <c r="AC95" s="16">
        <v>558</v>
      </c>
      <c r="AD95" s="16">
        <v>846</v>
      </c>
      <c r="AF95" s="16">
        <v>12</v>
      </c>
      <c r="AH95" s="44">
        <f>F95*'Conversions, Sources &amp; Comments'!$E95/104.83</f>
        <v>0.1772476678038063</v>
      </c>
      <c r="AI95" s="44">
        <f>C95*'Conversions, Sources &amp; Comments'!E95/104.83</f>
        <v>0.49560512939316714</v>
      </c>
      <c r="AJ95" s="44">
        <f>E95*'Conversions, Sources &amp; Comments'!E95/104.83</f>
        <v>0.17036426322890122</v>
      </c>
      <c r="AK95" s="43"/>
      <c r="AL95" s="44">
        <f>'Conversions, Sources &amp; Comments'!$E95*H95/104.83</f>
        <v>0.40870214663499027</v>
      </c>
      <c r="AM95" s="44">
        <f>'Conversions, Sources &amp; Comments'!$E95*I95/0.467</f>
        <v>0</v>
      </c>
      <c r="AN95" s="44">
        <f>'Conversions, Sources &amp; Comments'!$E95*J95/0.467</f>
        <v>0</v>
      </c>
      <c r="AO95" s="44">
        <f>'Conversions, Sources &amp; Comments'!$E95*K95/0.467</f>
        <v>0</v>
      </c>
      <c r="AP95" s="44">
        <f>'Conversions, Sources &amp; Comments'!$E95*L95/0.467</f>
        <v>0</v>
      </c>
      <c r="AQ95" s="44">
        <f>'Conversions, Sources &amp; Comments'!$E95*M95/0.467</f>
        <v>8.6914958702967251</v>
      </c>
      <c r="AR95" s="44">
        <f>'Conversions, Sources &amp; Comments'!$E95*N95/60</f>
        <v>0</v>
      </c>
      <c r="AS95" s="44">
        <f>'Conversions, Sources &amp; Comments'!$E95*O95</f>
        <v>3.2651825396825398</v>
      </c>
      <c r="AT95" s="44">
        <f>'Conversions, Sources &amp; Comments'!$E95*P95</f>
        <v>0</v>
      </c>
      <c r="AU95" s="44">
        <f>'Conversions, Sources &amp; Comments'!$E95*Q95/0.467</f>
        <v>0</v>
      </c>
      <c r="AV95" s="44">
        <f>'Conversions, Sources &amp; Comments'!$E95*R95/1.204</f>
        <v>0.37457812582397298</v>
      </c>
      <c r="AW95" s="44">
        <f>'Conversions, Sources &amp; Comments'!$E95*S95/0.93</f>
        <v>0</v>
      </c>
      <c r="AX95" s="44">
        <f>'Conversions, Sources &amp; Comments'!$E95*T95/0.93</f>
        <v>0</v>
      </c>
      <c r="AY95" s="44">
        <f>'Conversions, Sources &amp; Comments'!$E95*U95/0.467</f>
        <v>16.282068930355866</v>
      </c>
      <c r="AZ95" s="44">
        <f>'Conversions, Sources &amp; Comments'!$E95*V95/51.4</f>
        <v>0</v>
      </c>
      <c r="BA95" s="44">
        <f>'Conversions, Sources &amp; Comments'!$E95*W95/0.467</f>
        <v>0</v>
      </c>
      <c r="BB95" s="44">
        <f>'Conversions, Sources &amp; Comments'!$E95*X95/0.467</f>
        <v>5.5239284864552536</v>
      </c>
      <c r="BC95" s="44">
        <f>'Conversions, Sources &amp; Comments'!$E95*Y95/0.467</f>
        <v>0</v>
      </c>
      <c r="BD95" s="44">
        <f>'Conversions, Sources &amp; Comments'!$E95*Z95/0.467*0.96</f>
        <v>0</v>
      </c>
      <c r="BE95" s="44">
        <f>'Conversions, Sources &amp; Comments'!$E95*AA95/0.467*0.96</f>
        <v>0</v>
      </c>
      <c r="BF95" s="44">
        <f>'Conversions, Sources &amp; Comments'!$E95*AB95/0.467*0.96</f>
        <v>0</v>
      </c>
      <c r="BG95" s="44">
        <f>'Conversions, Sources &amp; Comments'!$E95*AC95/10.274</f>
        <v>4.8988431268945192</v>
      </c>
      <c r="BH95" s="44">
        <f>'Conversions, Sources &amp; Comments'!$E95*AD95/3073</f>
        <v>2.4831714006787225E-2</v>
      </c>
      <c r="BI95" s="44">
        <f>'Conversions, Sources &amp; Comments'!$E95*AE95/0.565</f>
        <v>0</v>
      </c>
      <c r="BJ95" s="44">
        <f>'Conversions, Sources &amp; Comments'!$E95*AF95/0.565</f>
        <v>1.9157184997892966</v>
      </c>
      <c r="BK95" s="44"/>
      <c r="BL95" s="44">
        <v>7</v>
      </c>
      <c r="BM95" s="44">
        <f t="shared" si="40"/>
        <v>0.17036426322890122</v>
      </c>
      <c r="BN95" s="44">
        <f t="shared" si="42"/>
        <v>0.48810543022035674</v>
      </c>
      <c r="BO95" s="44"/>
      <c r="BP95" s="44">
        <f t="shared" si="43"/>
        <v>0.48810543022035674</v>
      </c>
      <c r="BQ95" s="44">
        <f t="shared" si="30"/>
        <v>0.40870214663499027</v>
      </c>
      <c r="BR95" s="44">
        <v>2.15</v>
      </c>
      <c r="BS95" s="44">
        <f>AQ95</f>
        <v>8.6914958702967251</v>
      </c>
      <c r="BT95" s="44">
        <f t="shared" si="44"/>
        <v>6.1489999999999991</v>
      </c>
      <c r="BU95" s="44">
        <f t="shared" si="41"/>
        <v>0.14333333333333334</v>
      </c>
      <c r="BV95" s="44">
        <f t="shared" si="35"/>
        <v>16.282068930355866</v>
      </c>
      <c r="BW95" s="44">
        <f t="shared" si="37"/>
        <v>0.37457812582397298</v>
      </c>
      <c r="BX95" s="44">
        <f t="shared" si="36"/>
        <v>4.8988431268945192</v>
      </c>
      <c r="BY95" s="44">
        <f t="shared" si="34"/>
        <v>1.1275985663082437</v>
      </c>
      <c r="BZ95" s="44">
        <v>4.0999999999999996</v>
      </c>
      <c r="CA95" s="44">
        <f>BB95</f>
        <v>5.5239284864552536</v>
      </c>
      <c r="CB95" s="44">
        <f t="shared" si="47"/>
        <v>4.8988431268945192</v>
      </c>
      <c r="CC95" s="44">
        <f t="shared" si="46"/>
        <v>5.0256454172813649</v>
      </c>
      <c r="CD95" s="43"/>
      <c r="CE95" s="44">
        <f t="shared" si="45"/>
        <v>0.97433242402303444</v>
      </c>
      <c r="CG95" s="43">
        <f>CE95/'Conversions, Sources &amp; Comments'!E94</f>
        <v>10.802101665367562</v>
      </c>
    </row>
    <row r="96" spans="1:85" s="7" customFormat="1" ht="12.75" customHeight="1">
      <c r="A96" s="67">
        <v>1634</v>
      </c>
      <c r="C96" s="16">
        <v>658</v>
      </c>
      <c r="D96" s="16">
        <v>566</v>
      </c>
      <c r="E96" s="16">
        <v>309</v>
      </c>
      <c r="F96" s="16">
        <v>183</v>
      </c>
      <c r="G96" s="16"/>
      <c r="H96" s="16">
        <v>530</v>
      </c>
      <c r="R96" s="16">
        <v>5</v>
      </c>
      <c r="U96" s="16">
        <v>82.2</v>
      </c>
      <c r="X96" s="16">
        <v>27.3</v>
      </c>
      <c r="AC96" s="16">
        <v>576</v>
      </c>
      <c r="AD96" s="16">
        <v>842</v>
      </c>
      <c r="AH96" s="44">
        <f>F96*'Conversions, Sources &amp; Comments'!$E96/104.83</f>
        <v>0.15745787965095415</v>
      </c>
      <c r="AI96" s="44">
        <f>C96*'Conversions, Sources &amp; Comments'!E96/104.83</f>
        <v>0.56616002628594442</v>
      </c>
      <c r="AJ96" s="44">
        <f>E96*'Conversions, Sources &amp; Comments'!E96/104.83</f>
        <v>0.26587150170570945</v>
      </c>
      <c r="AK96" s="43"/>
      <c r="AL96" s="44">
        <f>'Conversions, Sources &amp; Comments'!$E96*H96/104.83</f>
        <v>0.45602555308746284</v>
      </c>
      <c r="AM96" s="44">
        <f>'Conversions, Sources &amp; Comments'!$E96*I96/0.467</f>
        <v>0</v>
      </c>
      <c r="AN96" s="44">
        <f>'Conversions, Sources &amp; Comments'!$E96*J96/0.467</f>
        <v>0</v>
      </c>
      <c r="AO96" s="44">
        <f>'Conversions, Sources &amp; Comments'!$E96*K96/0.467</f>
        <v>0</v>
      </c>
      <c r="AP96" s="44">
        <f>'Conversions, Sources &amp; Comments'!$E96*L96/0.467</f>
        <v>0</v>
      </c>
      <c r="AQ96" s="44">
        <f>'Conversions, Sources &amp; Comments'!$E96*M96/0.467</f>
        <v>0</v>
      </c>
      <c r="AR96" s="44">
        <f>'Conversions, Sources &amp; Comments'!$E96*N96/60</f>
        <v>0</v>
      </c>
      <c r="AS96" s="44">
        <f>'Conversions, Sources &amp; Comments'!$E96*O96</f>
        <v>0</v>
      </c>
      <c r="AT96" s="44">
        <f>'Conversions, Sources &amp; Comments'!$E96*P96</f>
        <v>0</v>
      </c>
      <c r="AU96" s="44">
        <f>'Conversions, Sources &amp; Comments'!$E96*Q96/0.467</f>
        <v>0</v>
      </c>
      <c r="AV96" s="44">
        <f>'Conversions, Sources &amp; Comments'!$E96*R96/1.204</f>
        <v>0.37457812582397298</v>
      </c>
      <c r="AW96" s="44">
        <f>'Conversions, Sources &amp; Comments'!$E96*S96/0.93</f>
        <v>0</v>
      </c>
      <c r="AX96" s="44">
        <f>'Conversions, Sources &amp; Comments'!$E96*T96/0.93</f>
        <v>0</v>
      </c>
      <c r="AY96" s="44">
        <f>'Conversions, Sources &amp; Comments'!$E96*U96/0.467</f>
        <v>15.876465789742021</v>
      </c>
      <c r="AZ96" s="44">
        <f>'Conversions, Sources &amp; Comments'!$E96*V96/51.4</f>
        <v>0</v>
      </c>
      <c r="BA96" s="44">
        <f>'Conversions, Sources &amp; Comments'!$E96*W96/0.467</f>
        <v>0</v>
      </c>
      <c r="BB96" s="44">
        <f>'Conversions, Sources &amp; Comments'!$E96*X96/0.467</f>
        <v>5.2728408279800139</v>
      </c>
      <c r="BC96" s="44">
        <f>'Conversions, Sources &amp; Comments'!$E96*Y96/0.467</f>
        <v>0</v>
      </c>
      <c r="BD96" s="44">
        <f>'Conversions, Sources &amp; Comments'!$E96*Z96/0.467*0.96</f>
        <v>0</v>
      </c>
      <c r="BE96" s="44">
        <f>'Conversions, Sources &amp; Comments'!$E96*AA96/0.467*0.96</f>
        <v>0</v>
      </c>
      <c r="BF96" s="44">
        <f>'Conversions, Sources &amp; Comments'!$E96*AB96/0.467*0.96</f>
        <v>0</v>
      </c>
      <c r="BG96" s="44">
        <f>'Conversions, Sources &amp; Comments'!$E96*AC96/10.274</f>
        <v>5.0568703245362778</v>
      </c>
      <c r="BH96" s="44">
        <f>'Conversions, Sources &amp; Comments'!$E96*AD96/3073</f>
        <v>2.4714306375549461E-2</v>
      </c>
      <c r="BI96" s="44">
        <f>'Conversions, Sources &amp; Comments'!$E96*AE96/0.565</f>
        <v>0</v>
      </c>
      <c r="BJ96" s="44">
        <f>'Conversions, Sources &amp; Comments'!$E96*AF96/0.565</f>
        <v>0</v>
      </c>
      <c r="BK96" s="44"/>
      <c r="BL96" s="44">
        <v>6.4942857142857138</v>
      </c>
      <c r="BM96" s="44">
        <f t="shared" si="40"/>
        <v>0.26587150170570945</v>
      </c>
      <c r="BN96" s="44">
        <f t="shared" si="42"/>
        <v>0.59239875426163902</v>
      </c>
      <c r="BO96" s="44"/>
      <c r="BP96" s="44">
        <f t="shared" si="43"/>
        <v>0.59239875426163902</v>
      </c>
      <c r="BQ96" s="44">
        <f t="shared" si="30"/>
        <v>0.45602555308746284</v>
      </c>
      <c r="BR96" s="44">
        <v>2.15</v>
      </c>
      <c r="BS96" s="44">
        <v>9.5</v>
      </c>
      <c r="BT96" s="44">
        <f t="shared" si="44"/>
        <v>6.1489999999999991</v>
      </c>
      <c r="BU96" s="44">
        <f t="shared" si="41"/>
        <v>0.14333333333333334</v>
      </c>
      <c r="BV96" s="44">
        <f t="shared" si="35"/>
        <v>15.876465789742021</v>
      </c>
      <c r="BW96" s="44">
        <f t="shared" si="37"/>
        <v>0.37457812582397298</v>
      </c>
      <c r="BX96" s="44">
        <f t="shared" si="36"/>
        <v>5.0568703245362778</v>
      </c>
      <c r="BY96" s="44">
        <f t="shared" si="34"/>
        <v>1.0427083333333331</v>
      </c>
      <c r="BZ96" s="44">
        <v>4.0999999999999996</v>
      </c>
      <c r="CA96" s="44">
        <f>BB96</f>
        <v>5.2728408279800139</v>
      </c>
      <c r="CB96" s="44">
        <f t="shared" si="47"/>
        <v>5.0568703245362778</v>
      </c>
      <c r="CC96" s="44">
        <f t="shared" si="46"/>
        <v>5.0018835004147872</v>
      </c>
      <c r="CD96" s="43"/>
      <c r="CE96" s="44">
        <f t="shared" si="45"/>
        <v>1.0362668854153396</v>
      </c>
      <c r="CG96" s="43">
        <f>CE96/'Conversions, Sources &amp; Comments'!E95</f>
        <v>11.488748575656208</v>
      </c>
    </row>
    <row r="97" spans="1:85" s="7" customFormat="1" ht="12.75" customHeight="1">
      <c r="A97" s="67">
        <v>1635</v>
      </c>
      <c r="C97" s="16"/>
      <c r="D97" s="16"/>
      <c r="E97" s="16"/>
      <c r="F97" s="16">
        <v>426</v>
      </c>
      <c r="G97" s="16"/>
      <c r="H97" s="16">
        <v>566</v>
      </c>
      <c r="M97" s="16">
        <v>57</v>
      </c>
      <c r="R97" s="16">
        <v>5.77</v>
      </c>
      <c r="U97" s="16">
        <v>96</v>
      </c>
      <c r="X97" s="16">
        <v>28.4</v>
      </c>
      <c r="AC97" s="16">
        <v>600</v>
      </c>
      <c r="AD97" s="16">
        <v>1008</v>
      </c>
      <c r="AH97" s="44">
        <f>F97*'Conversions, Sources &amp; Comments'!$E97/104.83</f>
        <v>0.36654129361369653</v>
      </c>
      <c r="AI97" s="43"/>
      <c r="AJ97" s="43"/>
      <c r="AK97" s="43"/>
      <c r="AL97" s="44">
        <f>'Conversions, Sources &amp; Comments'!$E97*H97/104.83</f>
        <v>0.48700087367453576</v>
      </c>
      <c r="AM97" s="44">
        <f>'Conversions, Sources &amp; Comments'!$E97*I97/0.467</f>
        <v>0</v>
      </c>
      <c r="AN97" s="44">
        <f>'Conversions, Sources &amp; Comments'!$E97*J97/0.467</f>
        <v>0</v>
      </c>
      <c r="AO97" s="44">
        <f>'Conversions, Sources &amp; Comments'!$E97*K97/0.467</f>
        <v>0</v>
      </c>
      <c r="AP97" s="44">
        <f>'Conversions, Sources &amp; Comments'!$E97*L97/0.467</f>
        <v>0</v>
      </c>
      <c r="AQ97" s="44">
        <f>'Conversions, Sources &amp; Comments'!$E97*M97/0.467</f>
        <v>11.009228102375852</v>
      </c>
      <c r="AR97" s="44">
        <f>'Conversions, Sources &amp; Comments'!$E97*N97/60</f>
        <v>0</v>
      </c>
      <c r="AS97" s="44">
        <f>'Conversions, Sources &amp; Comments'!$E97*O97</f>
        <v>0</v>
      </c>
      <c r="AT97" s="44">
        <f>'Conversions, Sources &amp; Comments'!$E97*P97</f>
        <v>0</v>
      </c>
      <c r="AU97" s="44">
        <f>'Conversions, Sources &amp; Comments'!$E97*Q97/0.467</f>
        <v>0</v>
      </c>
      <c r="AV97" s="44">
        <f>'Conversions, Sources &amp; Comments'!$E97*R97/1.204</f>
        <v>0.43226315720086483</v>
      </c>
      <c r="AW97" s="44">
        <f>'Conversions, Sources &amp; Comments'!$E97*S97/0.93</f>
        <v>0</v>
      </c>
      <c r="AX97" s="44">
        <f>'Conversions, Sources &amp; Comments'!$E97*T97/0.93</f>
        <v>0</v>
      </c>
      <c r="AY97" s="44">
        <f>'Conversions, Sources &amp; Comments'!$E97*U97/0.467</f>
        <v>18.541857856633019</v>
      </c>
      <c r="AZ97" s="44">
        <f>'Conversions, Sources &amp; Comments'!$E97*V97/51.4</f>
        <v>0</v>
      </c>
      <c r="BA97" s="44">
        <f>'Conversions, Sources &amp; Comments'!$E97*W97/0.467</f>
        <v>0</v>
      </c>
      <c r="BB97" s="44">
        <f>'Conversions, Sources &amp; Comments'!$E97*X97/0.467</f>
        <v>5.4852996159206002</v>
      </c>
      <c r="BC97" s="44">
        <f>'Conversions, Sources &amp; Comments'!$E97*Y97/0.467</f>
        <v>0</v>
      </c>
      <c r="BD97" s="44">
        <f>'Conversions, Sources &amp; Comments'!$E97*Z97/0.467*0.96</f>
        <v>0</v>
      </c>
      <c r="BE97" s="44">
        <f>'Conversions, Sources &amp; Comments'!$E97*AA97/0.467*0.96</f>
        <v>0</v>
      </c>
      <c r="BF97" s="44">
        <f>'Conversions, Sources &amp; Comments'!$E97*AB97/0.467*0.96</f>
        <v>0</v>
      </c>
      <c r="BG97" s="44">
        <f>'Conversions, Sources &amp; Comments'!$E97*AC97/10.274</f>
        <v>5.2675732547252885</v>
      </c>
      <c r="BH97" s="44">
        <f>'Conversions, Sources &amp; Comments'!$E97*AD97/3073</f>
        <v>2.9586723071916694E-2</v>
      </c>
      <c r="BI97" s="44">
        <f>'Conversions, Sources &amp; Comments'!$E97*AE97/0.565</f>
        <v>0</v>
      </c>
      <c r="BJ97" s="44">
        <f>'Conversions, Sources &amp; Comments'!$E97*AF97/0.565</f>
        <v>0</v>
      </c>
      <c r="BK97" s="44"/>
      <c r="BL97" s="44">
        <v>6.4942857142857138</v>
      </c>
      <c r="BM97" s="44">
        <v>0.28999999999999998</v>
      </c>
      <c r="BN97" s="44">
        <f t="shared" si="42"/>
        <v>0.62242300285714292</v>
      </c>
      <c r="BO97" s="44"/>
      <c r="BP97" s="44">
        <f t="shared" si="43"/>
        <v>0.62242300285714292</v>
      </c>
      <c r="BQ97" s="44">
        <f t="shared" si="30"/>
        <v>0.48700087367453576</v>
      </c>
      <c r="BR97" s="44">
        <v>2.15</v>
      </c>
      <c r="BS97" s="44">
        <f>AQ97</f>
        <v>11.009228102375852</v>
      </c>
      <c r="BT97" s="44">
        <f t="shared" si="44"/>
        <v>6.1489999999999991</v>
      </c>
      <c r="BU97" s="44">
        <f t="shared" si="41"/>
        <v>0.14333333333333334</v>
      </c>
      <c r="BV97" s="44">
        <f t="shared" si="35"/>
        <v>18.541857856633019</v>
      </c>
      <c r="BW97" s="44">
        <f t="shared" si="37"/>
        <v>0.43226315720086483</v>
      </c>
      <c r="BX97" s="44">
        <f t="shared" si="36"/>
        <v>5.2675732547252885</v>
      </c>
      <c r="BY97" s="44">
        <f t="shared" si="34"/>
        <v>1.0413333333333332</v>
      </c>
      <c r="BZ97" s="44">
        <v>4.0999999999999996</v>
      </c>
      <c r="CA97" s="44">
        <f>BB97</f>
        <v>5.4852996159206002</v>
      </c>
      <c r="CB97" s="44">
        <f t="shared" si="47"/>
        <v>5.2675732547252885</v>
      </c>
      <c r="CC97" s="44">
        <f t="shared" si="46"/>
        <v>5.988003050377797</v>
      </c>
      <c r="CD97" s="43"/>
      <c r="CE97" s="44">
        <f t="shared" si="45"/>
        <v>1.1133952003348653</v>
      </c>
      <c r="CG97" s="43">
        <f>CE97/'Conversions, Sources &amp; Comments'!E96</f>
        <v>12.343844719946594</v>
      </c>
    </row>
    <row r="98" spans="1:85" s="7" customFormat="1" ht="12.75" customHeight="1">
      <c r="A98" s="67">
        <v>1636</v>
      </c>
      <c r="C98" s="16">
        <v>636</v>
      </c>
      <c r="D98" s="16">
        <v>664</v>
      </c>
      <c r="E98" s="16">
        <v>373</v>
      </c>
      <c r="F98" s="16">
        <v>526</v>
      </c>
      <c r="G98" s="16"/>
      <c r="H98" s="16">
        <v>878</v>
      </c>
      <c r="M98" s="16">
        <v>48</v>
      </c>
      <c r="R98" s="16">
        <v>7.33</v>
      </c>
      <c r="U98" s="16">
        <v>96</v>
      </c>
      <c r="X98" s="16">
        <v>34.4</v>
      </c>
      <c r="AC98" s="16">
        <v>504</v>
      </c>
      <c r="AD98" s="16">
        <v>1008</v>
      </c>
      <c r="AF98" s="16">
        <v>15</v>
      </c>
      <c r="AH98" s="44">
        <f>F98*'Conversions, Sources &amp; Comments'!$E98/104.83</f>
        <v>0.45258385080001029</v>
      </c>
      <c r="AI98" s="44">
        <f>C98*'Conversions, Sources &amp; Comments'!E98/104.83</f>
        <v>0.54723066370495543</v>
      </c>
      <c r="AJ98" s="44">
        <f>E98*'Conversions, Sources &amp; Comments'!E98/104.83</f>
        <v>0.32093873830495023</v>
      </c>
      <c r="AK98" s="43"/>
      <c r="AL98" s="44">
        <f>'Conversions, Sources &amp; Comments'!$E98*H98/104.83</f>
        <v>0.75545365209583459</v>
      </c>
      <c r="AM98" s="44">
        <f>'Conversions, Sources &amp; Comments'!$E98*I98/0.467</f>
        <v>0</v>
      </c>
      <c r="AN98" s="44">
        <f>'Conversions, Sources &amp; Comments'!$E98*J98/0.467</f>
        <v>0</v>
      </c>
      <c r="AO98" s="44">
        <f>'Conversions, Sources &amp; Comments'!$E98*K98/0.467</f>
        <v>0</v>
      </c>
      <c r="AP98" s="44">
        <f>'Conversions, Sources &amp; Comments'!$E98*L98/0.467</f>
        <v>0</v>
      </c>
      <c r="AQ98" s="44">
        <f>'Conversions, Sources &amp; Comments'!$E98*M98/0.467</f>
        <v>9.2709289283165095</v>
      </c>
      <c r="AR98" s="44">
        <f>'Conversions, Sources &amp; Comments'!$E98*N98/60</f>
        <v>0</v>
      </c>
      <c r="AS98" s="44">
        <f>'Conversions, Sources &amp; Comments'!$E98*O98</f>
        <v>0</v>
      </c>
      <c r="AT98" s="44">
        <f>'Conversions, Sources &amp; Comments'!$E98*P98</f>
        <v>0</v>
      </c>
      <c r="AU98" s="44">
        <f>'Conversions, Sources &amp; Comments'!$E98*Q98/0.467</f>
        <v>0</v>
      </c>
      <c r="AV98" s="44">
        <f>'Conversions, Sources &amp; Comments'!$E98*R98/1.204</f>
        <v>0.54913153245794444</v>
      </c>
      <c r="AW98" s="44">
        <f>'Conversions, Sources &amp; Comments'!$E98*S98/0.93</f>
        <v>0</v>
      </c>
      <c r="AX98" s="44">
        <f>'Conversions, Sources &amp; Comments'!$E98*T98/0.93</f>
        <v>0</v>
      </c>
      <c r="AY98" s="44">
        <f>'Conversions, Sources &amp; Comments'!$E98*U98/0.467</f>
        <v>18.541857856633019</v>
      </c>
      <c r="AZ98" s="44">
        <f>'Conversions, Sources &amp; Comments'!$E98*V98/51.4</f>
        <v>0</v>
      </c>
      <c r="BA98" s="44">
        <f>'Conversions, Sources &amp; Comments'!$E98*W98/0.467</f>
        <v>0</v>
      </c>
      <c r="BB98" s="44">
        <f>'Conversions, Sources &amp; Comments'!$E98*X98/0.467</f>
        <v>6.6441657319601637</v>
      </c>
      <c r="BC98" s="44">
        <f>'Conversions, Sources &amp; Comments'!$E98*Y98/0.467</f>
        <v>0</v>
      </c>
      <c r="BD98" s="44">
        <f>'Conversions, Sources &amp; Comments'!$E98*Z98/0.467*0.96</f>
        <v>0</v>
      </c>
      <c r="BE98" s="44">
        <f>'Conversions, Sources &amp; Comments'!$E98*AA98/0.467*0.96</f>
        <v>0</v>
      </c>
      <c r="BF98" s="44">
        <f>'Conversions, Sources &amp; Comments'!$E98*AB98/0.467*0.96</f>
        <v>0</v>
      </c>
      <c r="BG98" s="44">
        <f>'Conversions, Sources &amp; Comments'!$E98*AC98/10.274</f>
        <v>4.4247615339692432</v>
      </c>
      <c r="BH98" s="44">
        <f>'Conversions, Sources &amp; Comments'!$E98*AD98/3073</f>
        <v>2.9586723071916694E-2</v>
      </c>
      <c r="BI98" s="44">
        <f>'Conversions, Sources &amp; Comments'!$E98*AE98/0.565</f>
        <v>0</v>
      </c>
      <c r="BJ98" s="44">
        <f>'Conversions, Sources &amp; Comments'!$E98*AF98/0.565</f>
        <v>2.3946481247366203</v>
      </c>
      <c r="BK98" s="44"/>
      <c r="BL98" s="44">
        <v>7</v>
      </c>
      <c r="BM98" s="44">
        <f t="shared" ref="BM98:BM107" si="48">AJ98</f>
        <v>0.32093873830495023</v>
      </c>
      <c r="BN98" s="44">
        <f t="shared" si="42"/>
        <v>0.6754724771322882</v>
      </c>
      <c r="BO98" s="44"/>
      <c r="BP98" s="44">
        <f t="shared" si="43"/>
        <v>0.6754724771322882</v>
      </c>
      <c r="BQ98" s="44">
        <f t="shared" si="30"/>
        <v>0.75545365209583459</v>
      </c>
      <c r="BR98" s="44">
        <v>2.15</v>
      </c>
      <c r="BS98" s="44">
        <f>AQ98</f>
        <v>9.2709289283165095</v>
      </c>
      <c r="BT98" s="44">
        <f t="shared" si="44"/>
        <v>6.1489999999999991</v>
      </c>
      <c r="BU98" s="44">
        <f t="shared" si="41"/>
        <v>0.14333333333333334</v>
      </c>
      <c r="BV98" s="44">
        <f t="shared" si="35"/>
        <v>18.541857856633019</v>
      </c>
      <c r="BW98" s="44">
        <f t="shared" si="37"/>
        <v>0.54913153245794444</v>
      </c>
      <c r="BX98" s="44">
        <f t="shared" si="36"/>
        <v>4.4247615339692432</v>
      </c>
      <c r="BY98" s="44">
        <f t="shared" si="34"/>
        <v>1.5015873015873011</v>
      </c>
      <c r="BZ98" s="44">
        <v>4.0999999999999996</v>
      </c>
      <c r="CA98" s="44">
        <f>BB98</f>
        <v>6.6441657319601637</v>
      </c>
      <c r="CB98" s="44">
        <f t="shared" si="47"/>
        <v>4.4247615339692432</v>
      </c>
      <c r="CC98" s="44">
        <f t="shared" si="46"/>
        <v>5.988003050377797</v>
      </c>
      <c r="CD98" s="43"/>
      <c r="CE98" s="44">
        <f t="shared" si="45"/>
        <v>1.1964898649877918</v>
      </c>
      <c r="CG98" s="43">
        <f>CE98/'Conversions, Sources &amp; Comments'!E97</f>
        <v>13.265087812447142</v>
      </c>
    </row>
    <row r="99" spans="1:85" s="7" customFormat="1" ht="12.75" customHeight="1">
      <c r="A99" s="67">
        <v>1637</v>
      </c>
      <c r="C99" s="16">
        <v>895</v>
      </c>
      <c r="D99" s="16">
        <v>1013</v>
      </c>
      <c r="E99" s="16">
        <v>826</v>
      </c>
      <c r="F99" s="16">
        <v>1125</v>
      </c>
      <c r="G99" s="16"/>
      <c r="H99" s="16">
        <v>1700</v>
      </c>
      <c r="M99" s="16">
        <v>48</v>
      </c>
      <c r="R99" s="16">
        <v>9.17</v>
      </c>
      <c r="U99" s="16">
        <v>108</v>
      </c>
      <c r="AC99" s="16">
        <v>576</v>
      </c>
      <c r="AD99" s="16">
        <v>864</v>
      </c>
      <c r="AF99" s="16">
        <v>13</v>
      </c>
      <c r="AH99" s="44">
        <f>F99*'Conversions, Sources &amp; Comments'!$E99/104.83</f>
        <v>0.96797876834602958</v>
      </c>
      <c r="AI99" s="44">
        <f>C99*'Conversions, Sources &amp; Comments'!E99/104.83</f>
        <v>0.77008088681750797</v>
      </c>
      <c r="AJ99" s="44">
        <f>E99*'Conversions, Sources &amp; Comments'!E99/104.83</f>
        <v>0.71071152235895141</v>
      </c>
      <c r="AK99" s="43"/>
      <c r="AL99" s="44">
        <f>'Conversions, Sources &amp; Comments'!$E99*H99/104.83</f>
        <v>1.4627234721673334</v>
      </c>
      <c r="AM99" s="44">
        <f>'Conversions, Sources &amp; Comments'!$E99*I99/0.467</f>
        <v>0</v>
      </c>
      <c r="AN99" s="44">
        <f>'Conversions, Sources &amp; Comments'!$E99*J99/0.467</f>
        <v>0</v>
      </c>
      <c r="AO99" s="44">
        <f>'Conversions, Sources &amp; Comments'!$E99*K99/0.467</f>
        <v>0</v>
      </c>
      <c r="AP99" s="44">
        <f>'Conversions, Sources &amp; Comments'!$E99*L99/0.467</f>
        <v>0</v>
      </c>
      <c r="AQ99" s="44">
        <f>'Conversions, Sources &amp; Comments'!$E99*M99/0.467</f>
        <v>9.2709289283165095</v>
      </c>
      <c r="AR99" s="44">
        <f>'Conversions, Sources &amp; Comments'!$E99*N99/60</f>
        <v>0</v>
      </c>
      <c r="AS99" s="44">
        <f>'Conversions, Sources &amp; Comments'!$E99*O99</f>
        <v>0</v>
      </c>
      <c r="AT99" s="44">
        <f>'Conversions, Sources &amp; Comments'!$E99*P99</f>
        <v>0</v>
      </c>
      <c r="AU99" s="44">
        <f>'Conversions, Sources &amp; Comments'!$E99*Q99/0.467</f>
        <v>0</v>
      </c>
      <c r="AV99" s="44">
        <f>'Conversions, Sources &amp; Comments'!$E99*R99/1.204</f>
        <v>0.68697628276116651</v>
      </c>
      <c r="AW99" s="44">
        <f>'Conversions, Sources &amp; Comments'!$E99*S99/0.93</f>
        <v>0</v>
      </c>
      <c r="AX99" s="44">
        <f>'Conversions, Sources &amp; Comments'!$E99*T99/0.93</f>
        <v>0</v>
      </c>
      <c r="AY99" s="44">
        <f>'Conversions, Sources &amp; Comments'!$E99*U99/0.467</f>
        <v>20.859590088712142</v>
      </c>
      <c r="AZ99" s="44">
        <f>'Conversions, Sources &amp; Comments'!$E99*V99/51.4</f>
        <v>0</v>
      </c>
      <c r="BA99" s="44">
        <f>'Conversions, Sources &amp; Comments'!$E99*W99/0.467</f>
        <v>0</v>
      </c>
      <c r="BB99" s="44">
        <f>'Conversions, Sources &amp; Comments'!$E99*X99/0.467</f>
        <v>0</v>
      </c>
      <c r="BC99" s="44">
        <f>'Conversions, Sources &amp; Comments'!$E99*Y99/0.467</f>
        <v>0</v>
      </c>
      <c r="BD99" s="44">
        <f>'Conversions, Sources &amp; Comments'!$E99*Z99/0.467*0.96</f>
        <v>0</v>
      </c>
      <c r="BE99" s="44">
        <f>'Conversions, Sources &amp; Comments'!$E99*AA99/0.467*0.96</f>
        <v>0</v>
      </c>
      <c r="BF99" s="44">
        <f>'Conversions, Sources &amp; Comments'!$E99*AB99/0.467*0.96</f>
        <v>0</v>
      </c>
      <c r="BG99" s="44">
        <f>'Conversions, Sources &amp; Comments'!$E99*AC99/10.274</f>
        <v>5.0568703245362778</v>
      </c>
      <c r="BH99" s="44">
        <f>'Conversions, Sources &amp; Comments'!$E99*AD99/3073</f>
        <v>2.5360048347357167E-2</v>
      </c>
      <c r="BI99" s="44">
        <f>'Conversions, Sources &amp; Comments'!$E99*AE99/0.565</f>
        <v>0</v>
      </c>
      <c r="BJ99" s="44">
        <f>'Conversions, Sources &amp; Comments'!$E99*AF99/0.565</f>
        <v>2.075361708105071</v>
      </c>
      <c r="BK99" s="44"/>
      <c r="BL99" s="44">
        <v>7</v>
      </c>
      <c r="BM99" s="44">
        <f t="shared" si="48"/>
        <v>0.71071152235895141</v>
      </c>
      <c r="BN99" s="44">
        <f t="shared" si="42"/>
        <v>1.1604854614243165</v>
      </c>
      <c r="BO99" s="44"/>
      <c r="BP99" s="44">
        <f t="shared" si="43"/>
        <v>1.1604854614243165</v>
      </c>
      <c r="BQ99" s="44">
        <f t="shared" si="30"/>
        <v>1.4627234721673334</v>
      </c>
      <c r="BR99" s="44">
        <v>2.15</v>
      </c>
      <c r="BS99" s="44">
        <f>AQ99</f>
        <v>9.2709289283165095</v>
      </c>
      <c r="BT99" s="44">
        <f t="shared" si="44"/>
        <v>6.1489999999999991</v>
      </c>
      <c r="BU99" s="44">
        <f t="shared" si="41"/>
        <v>0.14333333333333334</v>
      </c>
      <c r="BV99" s="44">
        <f t="shared" si="35"/>
        <v>20.859590088712142</v>
      </c>
      <c r="BW99" s="44">
        <f t="shared" si="37"/>
        <v>0.68697628276116651</v>
      </c>
      <c r="BX99" s="44">
        <f t="shared" si="36"/>
        <v>5.0568703245362778</v>
      </c>
      <c r="BY99" s="44">
        <f t="shared" si="34"/>
        <v>1.3</v>
      </c>
      <c r="BZ99" s="44">
        <v>4.0999999999999996</v>
      </c>
      <c r="CA99" s="44">
        <f>1.3*BX99</f>
        <v>6.5739314218971616</v>
      </c>
      <c r="CB99" s="44">
        <f t="shared" si="47"/>
        <v>5.0568703245362778</v>
      </c>
      <c r="CC99" s="44">
        <f t="shared" si="46"/>
        <v>5.132574043180969</v>
      </c>
      <c r="CD99" s="43"/>
      <c r="CE99" s="44">
        <f t="shared" si="45"/>
        <v>1.5555301555668033</v>
      </c>
      <c r="CG99" s="43">
        <f>CE99/'Conversions, Sources &amp; Comments'!E98</f>
        <v>17.24564888705827</v>
      </c>
    </row>
    <row r="100" spans="1:85" s="7" customFormat="1" ht="12.75" customHeight="1">
      <c r="A100" s="67">
        <v>1638</v>
      </c>
      <c r="C100" s="16">
        <v>1317</v>
      </c>
      <c r="D100" s="16">
        <v>1548</v>
      </c>
      <c r="E100" s="16">
        <v>1332</v>
      </c>
      <c r="F100" s="16">
        <v>864</v>
      </c>
      <c r="G100" s="16">
        <v>338</v>
      </c>
      <c r="H100" s="16">
        <v>1563</v>
      </c>
      <c r="M100" s="16">
        <v>48</v>
      </c>
      <c r="R100" s="16">
        <v>9</v>
      </c>
      <c r="U100" s="16">
        <v>120</v>
      </c>
      <c r="X100" s="16">
        <v>26.3</v>
      </c>
      <c r="AC100" s="16">
        <v>612</v>
      </c>
      <c r="AD100" s="16">
        <v>864</v>
      </c>
      <c r="AE100" s="16">
        <v>24.6</v>
      </c>
      <c r="AF100" s="16">
        <v>12</v>
      </c>
      <c r="AH100" s="44">
        <f>F100*'Conversions, Sources &amp; Comments'!$E100/104.83</f>
        <v>0.74340769408975071</v>
      </c>
      <c r="AI100" s="44">
        <f>C100*'Conversions, Sources &amp; Comments'!E100/104.83</f>
        <v>1.133180478143752</v>
      </c>
      <c r="AJ100" s="44">
        <f>E100*'Conversions, Sources &amp; Comments'!E100/104.83</f>
        <v>1.146086861721699</v>
      </c>
      <c r="AK100" s="43"/>
      <c r="AL100" s="44">
        <f>'Conversions, Sources &amp; Comments'!$E100*H100/104.83</f>
        <v>1.3448451688220837</v>
      </c>
      <c r="AM100" s="44">
        <f>'Conversions, Sources &amp; Comments'!$E100*I100/0.467</f>
        <v>0</v>
      </c>
      <c r="AN100" s="44">
        <f>'Conversions, Sources &amp; Comments'!$E100*J100/0.467</f>
        <v>0</v>
      </c>
      <c r="AO100" s="44">
        <f>'Conversions, Sources &amp; Comments'!$E100*K100/0.467</f>
        <v>0</v>
      </c>
      <c r="AP100" s="44">
        <f>'Conversions, Sources &amp; Comments'!$E100*L100/0.467</f>
        <v>0</v>
      </c>
      <c r="AQ100" s="44">
        <f>'Conversions, Sources &amp; Comments'!$E100*M100/0.467</f>
        <v>9.2709289283165095</v>
      </c>
      <c r="AR100" s="44">
        <f>'Conversions, Sources &amp; Comments'!$E100*N100/60</f>
        <v>0</v>
      </c>
      <c r="AS100" s="44">
        <f>'Conversions, Sources &amp; Comments'!$E100*O100</f>
        <v>0</v>
      </c>
      <c r="AT100" s="44">
        <f>'Conversions, Sources &amp; Comments'!$E100*P100</f>
        <v>0</v>
      </c>
      <c r="AU100" s="44">
        <f>'Conversions, Sources &amp; Comments'!$E100*Q100/0.467</f>
        <v>0</v>
      </c>
      <c r="AV100" s="44">
        <f>'Conversions, Sources &amp; Comments'!$E100*R100/1.204</f>
        <v>0.67424062648315142</v>
      </c>
      <c r="AW100" s="44">
        <f>'Conversions, Sources &amp; Comments'!$E100*S100/0.93</f>
        <v>0</v>
      </c>
      <c r="AX100" s="44">
        <f>'Conversions, Sources &amp; Comments'!$E100*T100/0.93</f>
        <v>0</v>
      </c>
      <c r="AY100" s="44">
        <f>'Conversions, Sources &amp; Comments'!$E100*U100/0.467</f>
        <v>23.177322320791269</v>
      </c>
      <c r="AZ100" s="44">
        <f>'Conversions, Sources &amp; Comments'!$E100*V100/51.4</f>
        <v>0</v>
      </c>
      <c r="BA100" s="44">
        <f>'Conversions, Sources &amp; Comments'!$E100*W100/0.467</f>
        <v>0</v>
      </c>
      <c r="BB100" s="44">
        <f>'Conversions, Sources &amp; Comments'!$E100*X100/0.467</f>
        <v>5.0796964753067542</v>
      </c>
      <c r="BC100" s="44">
        <f>'Conversions, Sources &amp; Comments'!$E100*Y100/0.467</f>
        <v>0</v>
      </c>
      <c r="BD100" s="44">
        <f>'Conversions, Sources &amp; Comments'!$E100*Z100/0.467*0.96</f>
        <v>0</v>
      </c>
      <c r="BE100" s="44">
        <f>'Conversions, Sources &amp; Comments'!$E100*AA100/0.467*0.96</f>
        <v>0</v>
      </c>
      <c r="BF100" s="44">
        <f>'Conversions, Sources &amp; Comments'!$E100*AB100/0.467*0.96</f>
        <v>0</v>
      </c>
      <c r="BG100" s="44">
        <f>'Conversions, Sources &amp; Comments'!$E100*AC100/10.274</f>
        <v>5.3729247198197951</v>
      </c>
      <c r="BH100" s="44">
        <f>'Conversions, Sources &amp; Comments'!$E100*AD100/3073</f>
        <v>2.5360048347357167E-2</v>
      </c>
      <c r="BI100" s="44">
        <f>'Conversions, Sources &amp; Comments'!$E100*AE100/0.565</f>
        <v>3.9272229245680577</v>
      </c>
      <c r="BJ100" s="44">
        <f>'Conversions, Sources &amp; Comments'!$E100*AF100/0.565</f>
        <v>1.9157184997892966</v>
      </c>
      <c r="BK100" s="44"/>
      <c r="BL100" s="44">
        <v>7</v>
      </c>
      <c r="BM100" s="44">
        <f t="shared" si="48"/>
        <v>1.146086861721699</v>
      </c>
      <c r="BN100" s="44">
        <f t="shared" si="42"/>
        <v>1.7022438942096729</v>
      </c>
      <c r="BO100" s="44"/>
      <c r="BP100" s="44">
        <f t="shared" si="43"/>
        <v>1.7022438942096729</v>
      </c>
      <c r="BQ100" s="44">
        <f t="shared" si="30"/>
        <v>1.3448451688220837</v>
      </c>
      <c r="BR100" s="44">
        <v>2.15</v>
      </c>
      <c r="BS100" s="44">
        <f>AQ100</f>
        <v>9.2709289283165095</v>
      </c>
      <c r="BT100" s="44">
        <f t="shared" si="44"/>
        <v>6.1489999999999991</v>
      </c>
      <c r="BU100" s="44">
        <f t="shared" si="41"/>
        <v>0.14333333333333334</v>
      </c>
      <c r="BV100" s="44">
        <f t="shared" si="35"/>
        <v>23.177322320791269</v>
      </c>
      <c r="BW100" s="44">
        <f t="shared" si="37"/>
        <v>0.67424062648315142</v>
      </c>
      <c r="BX100" s="44">
        <f t="shared" si="36"/>
        <v>5.3729247198197951</v>
      </c>
      <c r="BY100" s="44">
        <f t="shared" si="34"/>
        <v>0.94542483660130716</v>
      </c>
      <c r="BZ100" s="44">
        <f>BI100</f>
        <v>3.9272229245680577</v>
      </c>
      <c r="CA100" s="44">
        <f>BB100</f>
        <v>5.0796964753067542</v>
      </c>
      <c r="CB100" s="44">
        <f t="shared" si="47"/>
        <v>5.3729247198197951</v>
      </c>
      <c r="CC100" s="44">
        <f t="shared" si="46"/>
        <v>5.132574043180969</v>
      </c>
      <c r="CD100" s="43"/>
      <c r="CE100" s="44">
        <f t="shared" si="45"/>
        <v>1.7653333199719043</v>
      </c>
      <c r="CG100" s="43">
        <f>CE100/'Conversions, Sources &amp; Comments'!E99</f>
        <v>19.571667251778262</v>
      </c>
    </row>
    <row r="101" spans="1:85" s="7" customFormat="1" ht="12.75" customHeight="1">
      <c r="A101" s="67">
        <v>1639</v>
      </c>
      <c r="C101" s="16">
        <v>933</v>
      </c>
      <c r="D101" s="16">
        <v>966</v>
      </c>
      <c r="E101" s="16">
        <v>605</v>
      </c>
      <c r="F101" s="16">
        <v>576</v>
      </c>
      <c r="G101" s="16">
        <v>205</v>
      </c>
      <c r="R101" s="16">
        <v>7.18</v>
      </c>
      <c r="U101" s="16">
        <v>96</v>
      </c>
      <c r="AC101" s="16">
        <v>612</v>
      </c>
      <c r="AD101" s="16">
        <v>840</v>
      </c>
      <c r="AF101" s="16">
        <v>10</v>
      </c>
      <c r="AH101" s="44">
        <f>F101*'Conversions, Sources &amp; Comments'!$E101/104.83</f>
        <v>0.49560512939316714</v>
      </c>
      <c r="AI101" s="44">
        <f>C101*'Conversions, Sources &amp; Comments'!E101/104.83</f>
        <v>0.80277705854830717</v>
      </c>
      <c r="AJ101" s="44">
        <f>E101*'Conversions, Sources &amp; Comments'!E101/104.83</f>
        <v>0.52055747097719818</v>
      </c>
      <c r="AK101" s="43"/>
      <c r="AL101" s="44">
        <f>'Conversions, Sources &amp; Comments'!$E101*H101/104.83</f>
        <v>0</v>
      </c>
      <c r="AM101" s="44">
        <f>'Conversions, Sources &amp; Comments'!$E101*I101/0.467</f>
        <v>0</v>
      </c>
      <c r="AN101" s="44">
        <f>'Conversions, Sources &amp; Comments'!$E101*J101/0.467</f>
        <v>0</v>
      </c>
      <c r="AO101" s="44">
        <f>'Conversions, Sources &amp; Comments'!$E101*K101/0.467</f>
        <v>0</v>
      </c>
      <c r="AP101" s="44">
        <f>'Conversions, Sources &amp; Comments'!$E101*L101/0.467</f>
        <v>0</v>
      </c>
      <c r="AQ101" s="44">
        <f>'Conversions, Sources &amp; Comments'!$E101*M101/0.467</f>
        <v>0</v>
      </c>
      <c r="AR101" s="44">
        <f>'Conversions, Sources &amp; Comments'!$E101*N101/60</f>
        <v>0</v>
      </c>
      <c r="AS101" s="44">
        <f>'Conversions, Sources &amp; Comments'!$E101*O101</f>
        <v>0</v>
      </c>
      <c r="AT101" s="44">
        <f>'Conversions, Sources &amp; Comments'!$E101*P101</f>
        <v>0</v>
      </c>
      <c r="AU101" s="44">
        <f>'Conversions, Sources &amp; Comments'!$E101*Q101/0.467</f>
        <v>0</v>
      </c>
      <c r="AV101" s="44">
        <f>'Conversions, Sources &amp; Comments'!$E101*R101/1.204</f>
        <v>0.53789418868322525</v>
      </c>
      <c r="AW101" s="44">
        <f>'Conversions, Sources &amp; Comments'!$E101*S101/0.93</f>
        <v>0</v>
      </c>
      <c r="AX101" s="44">
        <f>'Conversions, Sources &amp; Comments'!$E101*T101/0.93</f>
        <v>0</v>
      </c>
      <c r="AY101" s="44">
        <f>'Conversions, Sources &amp; Comments'!$E101*U101/0.467</f>
        <v>18.541857856633019</v>
      </c>
      <c r="AZ101" s="44">
        <f>'Conversions, Sources &amp; Comments'!$E101*V101/51.4</f>
        <v>0</v>
      </c>
      <c r="BA101" s="44">
        <f>'Conversions, Sources &amp; Comments'!$E101*W101/0.467</f>
        <v>0</v>
      </c>
      <c r="BB101" s="44">
        <f>'Conversions, Sources &amp; Comments'!$E101*X101/0.467</f>
        <v>0</v>
      </c>
      <c r="BC101" s="44">
        <f>'Conversions, Sources &amp; Comments'!$E101*Y101/0.467</f>
        <v>0</v>
      </c>
      <c r="BD101" s="44">
        <f>'Conversions, Sources &amp; Comments'!$E101*Z101/0.467*0.96</f>
        <v>0</v>
      </c>
      <c r="BE101" s="44">
        <f>'Conversions, Sources &amp; Comments'!$E101*AA101/0.467*0.96</f>
        <v>0</v>
      </c>
      <c r="BF101" s="44">
        <f>'Conversions, Sources &amp; Comments'!$E101*AB101/0.467*0.96</f>
        <v>0</v>
      </c>
      <c r="BG101" s="44">
        <f>'Conversions, Sources &amp; Comments'!$E101*AC101/10.274</f>
        <v>5.3729247198197951</v>
      </c>
      <c r="BH101" s="44">
        <f>'Conversions, Sources &amp; Comments'!$E101*AD101/3073</f>
        <v>2.4655602559930576E-2</v>
      </c>
      <c r="BI101" s="44">
        <f>'Conversions, Sources &amp; Comments'!$E101*AE101/0.565</f>
        <v>0</v>
      </c>
      <c r="BJ101" s="44">
        <f>'Conversions, Sources &amp; Comments'!$E101*AF101/0.565</f>
        <v>1.5964320831577468</v>
      </c>
      <c r="BK101" s="44"/>
      <c r="BL101" s="44">
        <v>7</v>
      </c>
      <c r="BM101" s="44">
        <f t="shared" si="48"/>
        <v>0.52055747097719818</v>
      </c>
      <c r="BN101" s="44">
        <f t="shared" si="42"/>
        <v>0.92386764789553466</v>
      </c>
      <c r="BO101" s="44"/>
      <c r="BP101" s="44">
        <f t="shared" si="43"/>
        <v>0.92386764789553466</v>
      </c>
      <c r="BQ101" s="44">
        <v>1.1000000000000001</v>
      </c>
      <c r="BR101" s="44">
        <v>2.15</v>
      </c>
      <c r="BS101" s="44">
        <v>8</v>
      </c>
      <c r="BT101" s="44">
        <f t="shared" si="44"/>
        <v>6.1489999999999991</v>
      </c>
      <c r="BU101" s="44">
        <f t="shared" si="41"/>
        <v>0.14333333333333334</v>
      </c>
      <c r="BV101" s="44">
        <f t="shared" si="35"/>
        <v>18.541857856633019</v>
      </c>
      <c r="BW101" s="44">
        <f t="shared" si="37"/>
        <v>0.53789418868322525</v>
      </c>
      <c r="BX101" s="44">
        <f t="shared" si="36"/>
        <v>5.3729247198197951</v>
      </c>
      <c r="BY101" s="44">
        <f t="shared" si="34"/>
        <v>1.3</v>
      </c>
      <c r="BZ101" s="44">
        <f t="shared" ref="BZ101:BZ131" si="49">BZ$100+(A101-1638)*(BZ$132-BZ$100)/32</f>
        <v>3.9116203118415513</v>
      </c>
      <c r="CA101" s="44">
        <f>1.3*BX101</f>
        <v>6.9848021357657339</v>
      </c>
      <c r="CB101" s="44">
        <f t="shared" si="47"/>
        <v>5.3729247198197951</v>
      </c>
      <c r="CC101" s="44">
        <f t="shared" si="46"/>
        <v>4.9900025419814966</v>
      </c>
      <c r="CD101" s="43"/>
      <c r="CE101" s="44">
        <f t="shared" si="45"/>
        <v>1.3274965574870126</v>
      </c>
      <c r="CG101" s="43">
        <f>CE101/'Conversions, Sources &amp; Comments'!E100</f>
        <v>14.717515727528692</v>
      </c>
    </row>
    <row r="102" spans="1:85" s="7" customFormat="1" ht="12.75" customHeight="1">
      <c r="A102" s="67">
        <v>1640</v>
      </c>
      <c r="C102" s="16">
        <v>1042</v>
      </c>
      <c r="D102" s="16">
        <v>900</v>
      </c>
      <c r="E102" s="16">
        <v>486</v>
      </c>
      <c r="F102" s="16">
        <v>558</v>
      </c>
      <c r="G102" s="16"/>
      <c r="H102" s="16">
        <v>1036</v>
      </c>
      <c r="R102" s="16">
        <v>7</v>
      </c>
      <c r="X102" s="16">
        <v>30.7</v>
      </c>
      <c r="AC102" s="16">
        <v>576</v>
      </c>
      <c r="AD102" s="16">
        <v>1152</v>
      </c>
      <c r="AH102" s="44">
        <f>F102*'Conversions, Sources &amp; Comments'!$E102/104.83</f>
        <v>0.48011746909963071</v>
      </c>
      <c r="AI102" s="44">
        <f>C102*'Conversions, Sources &amp; Comments'!E102/104.83</f>
        <v>0.89656344588138914</v>
      </c>
      <c r="AJ102" s="44">
        <f>E102*'Conversions, Sources &amp; Comments'!E102/104.83</f>
        <v>0.41816682792548482</v>
      </c>
      <c r="AK102" s="43"/>
      <c r="AL102" s="44">
        <f>'Conversions, Sources &amp; Comments'!$E102*H102/104.83</f>
        <v>0.89140089245021048</v>
      </c>
      <c r="AM102" s="44">
        <f>'Conversions, Sources &amp; Comments'!$E102*I102/0.467</f>
        <v>0</v>
      </c>
      <c r="AN102" s="44">
        <f>'Conversions, Sources &amp; Comments'!$E102*J102/0.467</f>
        <v>0</v>
      </c>
      <c r="AO102" s="44">
        <f>'Conversions, Sources &amp; Comments'!$E102*K102/0.467</f>
        <v>0</v>
      </c>
      <c r="AP102" s="44">
        <f>'Conversions, Sources &amp; Comments'!$E102*L102/0.467</f>
        <v>0</v>
      </c>
      <c r="AQ102" s="44">
        <f>'Conversions, Sources &amp; Comments'!$E102*M102/0.467</f>
        <v>0</v>
      </c>
      <c r="AR102" s="44">
        <f>'Conversions, Sources &amp; Comments'!$E102*N102/60</f>
        <v>0</v>
      </c>
      <c r="AS102" s="44">
        <f>'Conversions, Sources &amp; Comments'!$E102*O102</f>
        <v>0</v>
      </c>
      <c r="AT102" s="44">
        <f>'Conversions, Sources &amp; Comments'!$E102*P102</f>
        <v>0</v>
      </c>
      <c r="AU102" s="44">
        <f>'Conversions, Sources &amp; Comments'!$E102*Q102/0.467</f>
        <v>0</v>
      </c>
      <c r="AV102" s="44">
        <f>'Conversions, Sources &amp; Comments'!$E102*R102/1.204</f>
        <v>0.5244093761535622</v>
      </c>
      <c r="AW102" s="44">
        <f>'Conversions, Sources &amp; Comments'!$E102*S102/0.93</f>
        <v>0</v>
      </c>
      <c r="AX102" s="44">
        <f>'Conversions, Sources &amp; Comments'!$E102*T102/0.93</f>
        <v>0</v>
      </c>
      <c r="AY102" s="44">
        <f>'Conversions, Sources &amp; Comments'!$E102*U102/0.467</f>
        <v>0</v>
      </c>
      <c r="AZ102" s="44">
        <f>'Conversions, Sources &amp; Comments'!$E102*V102/51.4</f>
        <v>0</v>
      </c>
      <c r="BA102" s="44">
        <f>'Conversions, Sources &amp; Comments'!$E102*W102/0.467</f>
        <v>0</v>
      </c>
      <c r="BB102" s="44">
        <f>'Conversions, Sources &amp; Comments'!$E102*X102/0.467</f>
        <v>5.9295316270690996</v>
      </c>
      <c r="BC102" s="44">
        <f>'Conversions, Sources &amp; Comments'!$E102*Y102/0.467</f>
        <v>0</v>
      </c>
      <c r="BD102" s="44">
        <f>'Conversions, Sources &amp; Comments'!$E102*Z102/0.467*0.96</f>
        <v>0</v>
      </c>
      <c r="BE102" s="44">
        <f>'Conversions, Sources &amp; Comments'!$E102*AA102/0.467*0.96</f>
        <v>0</v>
      </c>
      <c r="BF102" s="44">
        <f>'Conversions, Sources &amp; Comments'!$E102*AB102/0.467*0.96</f>
        <v>0</v>
      </c>
      <c r="BG102" s="44">
        <f>'Conversions, Sources &amp; Comments'!$E102*AC102/10.274</f>
        <v>5.0568703245362778</v>
      </c>
      <c r="BH102" s="44">
        <f>'Conversions, Sources &amp; Comments'!$E102*AD102/3073</f>
        <v>3.381339779647622E-2</v>
      </c>
      <c r="BI102" s="44">
        <f>'Conversions, Sources &amp; Comments'!$E102*AE102/0.565</f>
        <v>0</v>
      </c>
      <c r="BJ102" s="44">
        <f>'Conversions, Sources &amp; Comments'!$E102*AF102/0.565</f>
        <v>0</v>
      </c>
      <c r="BK102" s="44"/>
      <c r="BL102" s="44">
        <v>7</v>
      </c>
      <c r="BM102" s="44">
        <f t="shared" si="48"/>
        <v>0.41816682792548482</v>
      </c>
      <c r="BN102" s="44">
        <f t="shared" si="42"/>
        <v>0.79645805599542119</v>
      </c>
      <c r="BO102" s="44"/>
      <c r="BP102" s="44">
        <f t="shared" si="43"/>
        <v>0.79645805599542119</v>
      </c>
      <c r="BQ102" s="44">
        <f>AL102</f>
        <v>0.89140089245021048</v>
      </c>
      <c r="BR102" s="44">
        <v>2.15</v>
      </c>
      <c r="BS102" s="44">
        <v>8</v>
      </c>
      <c r="BT102" s="44">
        <f t="shared" si="44"/>
        <v>6.1489999999999991</v>
      </c>
      <c r="BU102" s="44">
        <f t="shared" si="41"/>
        <v>0.14333333333333334</v>
      </c>
      <c r="BV102" s="44">
        <f t="shared" si="35"/>
        <v>0</v>
      </c>
      <c r="BW102" s="44">
        <f t="shared" si="37"/>
        <v>0.5244093761535622</v>
      </c>
      <c r="BX102" s="44">
        <f t="shared" si="36"/>
        <v>5.0568703245362778</v>
      </c>
      <c r="BY102" s="44">
        <f t="shared" si="34"/>
        <v>1.1725694444444443</v>
      </c>
      <c r="BZ102" s="44">
        <f t="shared" si="49"/>
        <v>3.8960176991150446</v>
      </c>
      <c r="CA102" s="44">
        <f>BB102</f>
        <v>5.9295316270690996</v>
      </c>
      <c r="CB102" s="44">
        <f t="shared" si="47"/>
        <v>5.0568703245362778</v>
      </c>
      <c r="CC102" s="44">
        <f t="shared" si="46"/>
        <v>6.8434320575746259</v>
      </c>
      <c r="CD102" s="43"/>
      <c r="CE102" s="44">
        <f t="shared" si="45"/>
        <v>1.2511213197179838</v>
      </c>
      <c r="CG102" s="43">
        <f>CE102/'Conversions, Sources &amp; Comments'!E101</f>
        <v>13.87076870078891</v>
      </c>
    </row>
    <row r="103" spans="1:85" s="7" customFormat="1" ht="12.75" customHeight="1">
      <c r="A103" s="67">
        <v>1641</v>
      </c>
      <c r="C103" s="16"/>
      <c r="D103" s="16">
        <v>870</v>
      </c>
      <c r="E103" s="16">
        <v>528</v>
      </c>
      <c r="F103" s="16"/>
      <c r="G103" s="16"/>
      <c r="H103" s="16">
        <v>768</v>
      </c>
      <c r="R103" s="16">
        <v>7</v>
      </c>
      <c r="X103" s="16">
        <v>39.799999999999997</v>
      </c>
      <c r="AC103" s="16">
        <v>736</v>
      </c>
      <c r="AD103" s="16">
        <v>1044</v>
      </c>
      <c r="AF103" s="16">
        <v>11</v>
      </c>
      <c r="AH103" s="44">
        <f>F103*'Conversions, Sources &amp; Comments'!$E103/104.83</f>
        <v>0</v>
      </c>
      <c r="AI103" s="43"/>
      <c r="AJ103" s="44">
        <f>E103*'Conversions, Sources &amp; Comments'!E103/104.83</f>
        <v>0.45430470194373657</v>
      </c>
      <c r="AK103" s="43"/>
      <c r="AL103" s="44">
        <f>'Conversions, Sources &amp; Comments'!$E103*H103/104.83</f>
        <v>0.66080683919088956</v>
      </c>
      <c r="AM103" s="44">
        <f>'Conversions, Sources &amp; Comments'!$E103*I103/0.467</f>
        <v>0</v>
      </c>
      <c r="AN103" s="44">
        <f>'Conversions, Sources &amp; Comments'!$E103*J103/0.467</f>
        <v>0</v>
      </c>
      <c r="AO103" s="44">
        <f>'Conversions, Sources &amp; Comments'!$E103*K103/0.467</f>
        <v>0</v>
      </c>
      <c r="AP103" s="44">
        <f>'Conversions, Sources &amp; Comments'!$E103*L103/0.467</f>
        <v>0</v>
      </c>
      <c r="AQ103" s="44">
        <f>'Conversions, Sources &amp; Comments'!$E103*M103/0.467</f>
        <v>0</v>
      </c>
      <c r="AR103" s="44">
        <f>'Conversions, Sources &amp; Comments'!$E103*N103/60</f>
        <v>0</v>
      </c>
      <c r="AS103" s="44">
        <f>'Conversions, Sources &amp; Comments'!$E103*O103</f>
        <v>0</v>
      </c>
      <c r="AT103" s="44">
        <f>'Conversions, Sources &amp; Comments'!$E103*P103</f>
        <v>0</v>
      </c>
      <c r="AU103" s="44">
        <f>'Conversions, Sources &amp; Comments'!$E103*Q103/0.467</f>
        <v>0</v>
      </c>
      <c r="AV103" s="44">
        <f>'Conversions, Sources &amp; Comments'!$E103*R103/1.204</f>
        <v>0.5244093761535622</v>
      </c>
      <c r="AW103" s="44">
        <f>'Conversions, Sources &amp; Comments'!$E103*S103/0.93</f>
        <v>0</v>
      </c>
      <c r="AX103" s="44">
        <f>'Conversions, Sources &amp; Comments'!$E103*T103/0.93</f>
        <v>0</v>
      </c>
      <c r="AY103" s="44">
        <f>'Conversions, Sources &amp; Comments'!$E103*U103/0.467</f>
        <v>0</v>
      </c>
      <c r="AZ103" s="44">
        <f>'Conversions, Sources &amp; Comments'!$E103*V103/51.4</f>
        <v>0</v>
      </c>
      <c r="BA103" s="44">
        <f>'Conversions, Sources &amp; Comments'!$E103*W103/0.467</f>
        <v>0</v>
      </c>
      <c r="BB103" s="44">
        <f>'Conversions, Sources &amp; Comments'!$E103*X103/0.467</f>
        <v>7.6871452363957706</v>
      </c>
      <c r="BC103" s="44">
        <f>'Conversions, Sources &amp; Comments'!$E103*Y103/0.467</f>
        <v>0</v>
      </c>
      <c r="BD103" s="44">
        <f>'Conversions, Sources &amp; Comments'!$E103*Z103/0.467*0.96</f>
        <v>0</v>
      </c>
      <c r="BE103" s="44">
        <f>'Conversions, Sources &amp; Comments'!$E103*AA103/0.467*0.96</f>
        <v>0</v>
      </c>
      <c r="BF103" s="44">
        <f>'Conversions, Sources &amp; Comments'!$E103*AB103/0.467*0.96</f>
        <v>0</v>
      </c>
      <c r="BG103" s="44">
        <f>'Conversions, Sources &amp; Comments'!$E103*AC103/10.274</f>
        <v>6.4615565257963548</v>
      </c>
      <c r="BH103" s="44">
        <f>'Conversions, Sources &amp; Comments'!$E103*AD103/3073</f>
        <v>3.0643391753056574E-2</v>
      </c>
      <c r="BI103" s="44">
        <f>'Conversions, Sources &amp; Comments'!$E103*AE103/0.565</f>
        <v>0</v>
      </c>
      <c r="BJ103" s="44">
        <f>'Conversions, Sources &amp; Comments'!$E103*AF103/0.565</f>
        <v>1.7560752914735216</v>
      </c>
      <c r="BK103" s="44"/>
      <c r="BL103" s="44">
        <v>7</v>
      </c>
      <c r="BM103" s="44">
        <f t="shared" si="48"/>
        <v>0.45430470194373657</v>
      </c>
      <c r="BN103" s="44">
        <f t="shared" si="42"/>
        <v>0.84142614725428477</v>
      </c>
      <c r="BO103" s="44"/>
      <c r="BP103" s="44">
        <f t="shared" si="43"/>
        <v>0.84142614725428477</v>
      </c>
      <c r="BQ103" s="44">
        <f>AL103</f>
        <v>0.66080683919088956</v>
      </c>
      <c r="BR103" s="44">
        <v>2.15</v>
      </c>
      <c r="BS103" s="44">
        <v>8</v>
      </c>
      <c r="BT103" s="44">
        <f t="shared" si="44"/>
        <v>6.1489999999999991</v>
      </c>
      <c r="BU103" s="44">
        <f t="shared" si="41"/>
        <v>0.14333333333333334</v>
      </c>
      <c r="BV103" s="44">
        <f t="shared" si="35"/>
        <v>0</v>
      </c>
      <c r="BW103" s="44">
        <f t="shared" si="37"/>
        <v>0.5244093761535622</v>
      </c>
      <c r="BX103" s="44">
        <f t="shared" si="36"/>
        <v>6.4615565257963548</v>
      </c>
      <c r="BY103" s="44">
        <f t="shared" si="34"/>
        <v>1.1896739130434781</v>
      </c>
      <c r="BZ103" s="44">
        <f t="shared" si="49"/>
        <v>3.8804150863885383</v>
      </c>
      <c r="CA103" s="44">
        <f>BB103</f>
        <v>7.6871452363957706</v>
      </c>
      <c r="CB103" s="44">
        <f t="shared" si="47"/>
        <v>6.4615565257963548</v>
      </c>
      <c r="CC103" s="44">
        <f t="shared" si="46"/>
        <v>6.2018603021770033</v>
      </c>
      <c r="CD103" s="43"/>
      <c r="CE103" s="44">
        <f t="shared" si="45"/>
        <v>1.262646045222811</v>
      </c>
      <c r="CG103" s="43">
        <f>CE103/'Conversions, Sources &amp; Comments'!E102</f>
        <v>13.998539524687565</v>
      </c>
    </row>
    <row r="104" spans="1:85" s="7" customFormat="1" ht="12.75" customHeight="1">
      <c r="A104" s="67">
        <v>1642</v>
      </c>
      <c r="C104" s="16">
        <v>702</v>
      </c>
      <c r="D104" s="16">
        <v>746</v>
      </c>
      <c r="E104" s="16">
        <v>516</v>
      </c>
      <c r="F104" s="16">
        <v>700</v>
      </c>
      <c r="G104" s="16">
        <v>482</v>
      </c>
      <c r="O104" s="16">
        <v>43.7</v>
      </c>
      <c r="R104" s="16">
        <v>7.67</v>
      </c>
      <c r="S104" s="16">
        <v>102</v>
      </c>
      <c r="X104" s="16">
        <v>39.299999999999997</v>
      </c>
      <c r="AC104" s="16">
        <v>618</v>
      </c>
      <c r="AD104" s="16">
        <v>1008</v>
      </c>
      <c r="AF104" s="16">
        <v>14.5</v>
      </c>
      <c r="AH104" s="44">
        <f>F104*'Conversions, Sources &amp; Comments'!$E104/104.83</f>
        <v>0.60229790030419617</v>
      </c>
      <c r="AI104" s="44">
        <f>C104*'Conversions, Sources &amp; Comments'!E104/104.83</f>
        <v>0.6040187514479225</v>
      </c>
      <c r="AJ104" s="44">
        <f>E104*'Conversions, Sources &amp; Comments'!E104/104.83</f>
        <v>0.44397959508137891</v>
      </c>
      <c r="AK104" s="43"/>
      <c r="AL104" s="44">
        <f>'Conversions, Sources &amp; Comments'!$E104*H104/104.83</f>
        <v>0</v>
      </c>
      <c r="AM104" s="44">
        <f>'Conversions, Sources &amp; Comments'!$E104*I104/0.467</f>
        <v>0</v>
      </c>
      <c r="AN104" s="44">
        <f>'Conversions, Sources &amp; Comments'!$E104*J104/0.467</f>
        <v>0</v>
      </c>
      <c r="AO104" s="44">
        <f>'Conversions, Sources &amp; Comments'!$E104*K104/0.467</f>
        <v>0</v>
      </c>
      <c r="AP104" s="44">
        <f>'Conversions, Sources &amp; Comments'!$E104*L104/0.467</f>
        <v>0</v>
      </c>
      <c r="AQ104" s="44">
        <f>'Conversions, Sources &amp; Comments'!$E104*M104/0.467</f>
        <v>0</v>
      </c>
      <c r="AR104" s="44">
        <f>'Conversions, Sources &amp; Comments'!$E104*N104/60</f>
        <v>0</v>
      </c>
      <c r="AS104" s="44">
        <f>'Conversions, Sources &amp; Comments'!$E104*O104</f>
        <v>3.941670634920635</v>
      </c>
      <c r="AT104" s="44">
        <f>'Conversions, Sources &amp; Comments'!$E104*P104</f>
        <v>0</v>
      </c>
      <c r="AU104" s="44">
        <f>'Conversions, Sources &amp; Comments'!$E104*Q104/0.467</f>
        <v>0</v>
      </c>
      <c r="AV104" s="44">
        <f>'Conversions, Sources &amp; Comments'!$E104*R104/1.204</f>
        <v>0.57460284501397452</v>
      </c>
      <c r="AW104" s="44">
        <f>'Conversions, Sources &amp; Comments'!$E104*S104/0.93</f>
        <v>9.8927291346646182</v>
      </c>
      <c r="AX104" s="44">
        <f>'Conversions, Sources &amp; Comments'!$E104*T104/0.93</f>
        <v>0</v>
      </c>
      <c r="AY104" s="44">
        <f>'Conversions, Sources &amp; Comments'!$E104*U104/0.467</f>
        <v>0</v>
      </c>
      <c r="AZ104" s="44">
        <f>'Conversions, Sources &amp; Comments'!$E104*V104/51.4</f>
        <v>0</v>
      </c>
      <c r="BA104" s="44">
        <f>'Conversions, Sources &amp; Comments'!$E104*W104/0.467</f>
        <v>0</v>
      </c>
      <c r="BB104" s="44">
        <f>'Conversions, Sources &amp; Comments'!$E104*X104/0.467</f>
        <v>7.5905730600591399</v>
      </c>
      <c r="BC104" s="44">
        <f>'Conversions, Sources &amp; Comments'!$E104*Y104/0.467</f>
        <v>0</v>
      </c>
      <c r="BD104" s="44">
        <f>'Conversions, Sources &amp; Comments'!$E104*Z104/0.467*0.96</f>
        <v>0</v>
      </c>
      <c r="BE104" s="44">
        <f>'Conversions, Sources &amp; Comments'!$E104*AA104/0.467*0.96</f>
        <v>0</v>
      </c>
      <c r="BF104" s="44">
        <f>'Conversions, Sources &amp; Comments'!$E104*AB104/0.467*0.96</f>
        <v>0</v>
      </c>
      <c r="BG104" s="44">
        <f>'Conversions, Sources &amp; Comments'!$E104*AC104/10.274</f>
        <v>5.425600452367048</v>
      </c>
      <c r="BH104" s="44">
        <f>'Conversions, Sources &amp; Comments'!$E104*AD104/3073</f>
        <v>2.9586723071916694E-2</v>
      </c>
      <c r="BI104" s="44">
        <f>'Conversions, Sources &amp; Comments'!$E104*AE104/0.565</f>
        <v>0</v>
      </c>
      <c r="BJ104" s="44">
        <f>'Conversions, Sources &amp; Comments'!$E104*AF104/0.565</f>
        <v>2.3148265205787331</v>
      </c>
      <c r="BK104" s="44"/>
      <c r="BL104" s="44">
        <v>7</v>
      </c>
      <c r="BM104" s="44">
        <f t="shared" si="48"/>
        <v>0.44397959508137891</v>
      </c>
      <c r="BN104" s="44">
        <f t="shared" si="42"/>
        <v>0.8285781211803237</v>
      </c>
      <c r="BO104" s="44"/>
      <c r="BP104" s="44">
        <f t="shared" si="43"/>
        <v>0.8285781211803237</v>
      </c>
      <c r="BQ104" s="44">
        <v>0.6</v>
      </c>
      <c r="BR104" s="44">
        <v>2.15</v>
      </c>
      <c r="BS104" s="44">
        <v>7</v>
      </c>
      <c r="BT104" s="44">
        <f t="shared" si="44"/>
        <v>6.1489999999999991</v>
      </c>
      <c r="BU104" s="44">
        <f t="shared" si="41"/>
        <v>0.14333333333333334</v>
      </c>
      <c r="BV104" s="44">
        <f t="shared" si="35"/>
        <v>0</v>
      </c>
      <c r="BW104" s="44">
        <f t="shared" si="37"/>
        <v>0.57460284501397452</v>
      </c>
      <c r="BX104" s="44">
        <f t="shared" si="36"/>
        <v>5.425600452367048</v>
      </c>
      <c r="BY104" s="44">
        <f t="shared" si="34"/>
        <v>1.3990291262135919</v>
      </c>
      <c r="BZ104" s="44">
        <f t="shared" si="49"/>
        <v>3.8648124736620315</v>
      </c>
      <c r="CA104" s="44">
        <f>BB104</f>
        <v>7.5905730600591399</v>
      </c>
      <c r="CB104" s="44">
        <f t="shared" si="47"/>
        <v>5.425600452367048</v>
      </c>
      <c r="CC104" s="44">
        <f t="shared" si="46"/>
        <v>5.988003050377797</v>
      </c>
      <c r="CD104" s="43"/>
      <c r="CE104" s="44">
        <f t="shared" si="45"/>
        <v>1.2425195815493206</v>
      </c>
      <c r="CG104" s="43">
        <f>CE104/'Conversions, Sources &amp; Comments'!E103</f>
        <v>13.775404071730261</v>
      </c>
    </row>
    <row r="105" spans="1:85" s="7" customFormat="1" ht="12.75" customHeight="1">
      <c r="A105" s="67">
        <v>1643</v>
      </c>
      <c r="C105" s="16">
        <v>756</v>
      </c>
      <c r="D105" s="16">
        <v>680</v>
      </c>
      <c r="E105" s="16">
        <v>371</v>
      </c>
      <c r="F105" s="16">
        <v>494</v>
      </c>
      <c r="G105" s="16"/>
      <c r="H105" s="16">
        <v>658</v>
      </c>
      <c r="R105" s="16">
        <v>7.17</v>
      </c>
      <c r="W105" s="16">
        <v>108</v>
      </c>
      <c r="X105" s="16">
        <v>31.6</v>
      </c>
      <c r="AH105" s="44">
        <f>F105*'Conversions, Sources &amp; Comments'!$E105/104.83</f>
        <v>0.42505023250038987</v>
      </c>
      <c r="AI105" s="44">
        <f>C105*'Conversions, Sources &amp; Comments'!E105/104.83</f>
        <v>0.6504817323285319</v>
      </c>
      <c r="AJ105" s="44">
        <f>E105*'Conversions, Sources &amp; Comments'!E105/104.83</f>
        <v>0.31921788716122396</v>
      </c>
      <c r="AK105" s="43"/>
      <c r="AL105" s="44">
        <f>'Conversions, Sources &amp; Comments'!$E105*H105/104.83</f>
        <v>0.56616002628594442</v>
      </c>
      <c r="AM105" s="44">
        <f>'Conversions, Sources &amp; Comments'!$E105*I105/0.467</f>
        <v>0</v>
      </c>
      <c r="AN105" s="44">
        <f>'Conversions, Sources &amp; Comments'!$E105*J105/0.467</f>
        <v>0</v>
      </c>
      <c r="AO105" s="44">
        <f>'Conversions, Sources &amp; Comments'!$E105*K105/0.467</f>
        <v>0</v>
      </c>
      <c r="AP105" s="44">
        <f>'Conversions, Sources &amp; Comments'!$E105*L105/0.467</f>
        <v>0</v>
      </c>
      <c r="AQ105" s="44">
        <f>'Conversions, Sources &amp; Comments'!$E105*M105/0.467</f>
        <v>0</v>
      </c>
      <c r="AR105" s="44">
        <f>'Conversions, Sources &amp; Comments'!$E105*N105/60</f>
        <v>0</v>
      </c>
      <c r="AS105" s="44">
        <f>'Conversions, Sources &amp; Comments'!$E105*O105</f>
        <v>0</v>
      </c>
      <c r="AT105" s="44">
        <f>'Conversions, Sources &amp; Comments'!$E105*P105</f>
        <v>0</v>
      </c>
      <c r="AU105" s="44">
        <f>'Conversions, Sources &amp; Comments'!$E105*Q105/0.467</f>
        <v>0</v>
      </c>
      <c r="AV105" s="44">
        <f>'Conversions, Sources &amp; Comments'!$E105*R105/1.204</f>
        <v>0.53714503243157719</v>
      </c>
      <c r="AW105" s="44">
        <f>'Conversions, Sources &amp; Comments'!$E105*S105/0.93</f>
        <v>0</v>
      </c>
      <c r="AX105" s="44">
        <f>'Conversions, Sources &amp; Comments'!$E105*T105/0.93</f>
        <v>0</v>
      </c>
      <c r="AY105" s="44">
        <f>'Conversions, Sources &amp; Comments'!$E105*U105/0.467</f>
        <v>0</v>
      </c>
      <c r="AZ105" s="44">
        <f>'Conversions, Sources &amp; Comments'!$E105*V105/51.4</f>
        <v>0</v>
      </c>
      <c r="BA105" s="44">
        <f>'Conversions, Sources &amp; Comments'!$E105*W105/0.467</f>
        <v>20.859590088712142</v>
      </c>
      <c r="BB105" s="44">
        <f>'Conversions, Sources &amp; Comments'!$E105*X105/0.467</f>
        <v>6.1033615444750344</v>
      </c>
      <c r="BC105" s="44">
        <f>'Conversions, Sources &amp; Comments'!$E105*Y105/0.467</f>
        <v>0</v>
      </c>
      <c r="BD105" s="44">
        <f>'Conversions, Sources &amp; Comments'!$E105*Z105/0.467*0.96</f>
        <v>0</v>
      </c>
      <c r="BE105" s="44">
        <f>'Conversions, Sources &amp; Comments'!$E105*AA105/0.467*0.96</f>
        <v>0</v>
      </c>
      <c r="BF105" s="44">
        <f>'Conversions, Sources &amp; Comments'!$E105*AB105/0.467*0.96</f>
        <v>0</v>
      </c>
      <c r="BG105" s="44">
        <f>'Conversions, Sources &amp; Comments'!$E105*AC105/10.274</f>
        <v>0</v>
      </c>
      <c r="BH105" s="44">
        <f>'Conversions, Sources &amp; Comments'!$E105*AD105/3073</f>
        <v>0</v>
      </c>
      <c r="BI105" s="44">
        <f>'Conversions, Sources &amp; Comments'!$E105*AE105/0.565</f>
        <v>0</v>
      </c>
      <c r="BJ105" s="44">
        <f>'Conversions, Sources &amp; Comments'!$E105*AF105/0.565</f>
        <v>0</v>
      </c>
      <c r="BK105" s="44"/>
      <c r="BL105" s="44">
        <v>7</v>
      </c>
      <c r="BM105" s="44">
        <f t="shared" si="48"/>
        <v>0.31921788716122396</v>
      </c>
      <c r="BN105" s="44">
        <f t="shared" si="42"/>
        <v>0.67333113945329481</v>
      </c>
      <c r="BO105" s="44"/>
      <c r="BP105" s="44">
        <f t="shared" si="43"/>
        <v>0.67333113945329481</v>
      </c>
      <c r="BQ105" s="44">
        <f>AL105</f>
        <v>0.56616002628594442</v>
      </c>
      <c r="BR105" s="44">
        <v>2.15</v>
      </c>
      <c r="BS105" s="44">
        <v>7</v>
      </c>
      <c r="BT105" s="44">
        <f t="shared" si="44"/>
        <v>6.1489999999999991</v>
      </c>
      <c r="BU105" s="44">
        <f t="shared" si="41"/>
        <v>0.14333333333333334</v>
      </c>
      <c r="BV105" s="44">
        <f t="shared" si="35"/>
        <v>0</v>
      </c>
      <c r="BW105" s="44">
        <f t="shared" si="37"/>
        <v>0.53714503243157719</v>
      </c>
      <c r="BX105" s="44">
        <v>5.5</v>
      </c>
      <c r="BY105" s="44">
        <f t="shared" si="34"/>
        <v>1.1097020989954609</v>
      </c>
      <c r="BZ105" s="44">
        <f t="shared" si="49"/>
        <v>3.8492098609355252</v>
      </c>
      <c r="CA105" s="44">
        <f>BB105</f>
        <v>6.1033615444750344</v>
      </c>
      <c r="CB105" s="44">
        <f t="shared" si="47"/>
        <v>5.5</v>
      </c>
      <c r="CC105" s="44">
        <v>5.6</v>
      </c>
      <c r="CD105" s="43"/>
      <c r="CE105" s="44">
        <f t="shared" si="45"/>
        <v>1.1404950348206968</v>
      </c>
      <c r="CG105" s="43">
        <f>CE105/'Conversions, Sources &amp; Comments'!E104</f>
        <v>12.644291631096156</v>
      </c>
    </row>
    <row r="106" spans="1:85" s="7" customFormat="1" ht="12.75" customHeight="1">
      <c r="A106" s="67">
        <v>1644</v>
      </c>
      <c r="C106" s="16">
        <v>744</v>
      </c>
      <c r="D106" s="16">
        <v>605</v>
      </c>
      <c r="E106" s="16">
        <v>279</v>
      </c>
      <c r="F106" s="16">
        <v>320</v>
      </c>
      <c r="G106" s="16">
        <v>219</v>
      </c>
      <c r="H106" s="16">
        <v>485</v>
      </c>
      <c r="R106" s="16">
        <v>6.17</v>
      </c>
      <c r="T106" s="16">
        <v>36</v>
      </c>
      <c r="AC106" s="16">
        <v>630</v>
      </c>
      <c r="AD106" s="16">
        <v>873</v>
      </c>
      <c r="AH106" s="44">
        <f>F106*'Conversions, Sources &amp; Comments'!$E106/104.83</f>
        <v>0.27533618299620394</v>
      </c>
      <c r="AI106" s="44">
        <f>C106*'Conversions, Sources &amp; Comments'!E106/104.83</f>
        <v>0.64015662546617413</v>
      </c>
      <c r="AJ106" s="44">
        <f>E106*'Conversions, Sources &amp; Comments'!E106/104.83</f>
        <v>0.24005873454981536</v>
      </c>
      <c r="AK106" s="43"/>
      <c r="AL106" s="44">
        <f>'Conversions, Sources &amp; Comments'!$E106*H106/104.83</f>
        <v>0.41730640235362165</v>
      </c>
      <c r="AM106" s="44">
        <f>'Conversions, Sources &amp; Comments'!$E106*I106/0.467</f>
        <v>0</v>
      </c>
      <c r="AN106" s="44">
        <f>'Conversions, Sources &amp; Comments'!$E106*J106/0.467</f>
        <v>0</v>
      </c>
      <c r="AO106" s="44">
        <f>'Conversions, Sources &amp; Comments'!$E106*K106/0.467</f>
        <v>0</v>
      </c>
      <c r="AP106" s="44">
        <f>'Conversions, Sources &amp; Comments'!$E106*L106/0.467</f>
        <v>0</v>
      </c>
      <c r="AQ106" s="44">
        <f>'Conversions, Sources &amp; Comments'!$E106*M106/0.467</f>
        <v>0</v>
      </c>
      <c r="AR106" s="44">
        <f>'Conversions, Sources &amp; Comments'!$E106*N106/60</f>
        <v>0</v>
      </c>
      <c r="AS106" s="44">
        <f>'Conversions, Sources &amp; Comments'!$E106*O106</f>
        <v>0</v>
      </c>
      <c r="AT106" s="44">
        <f>'Conversions, Sources &amp; Comments'!$E106*P106</f>
        <v>0</v>
      </c>
      <c r="AU106" s="44">
        <f>'Conversions, Sources &amp; Comments'!$E106*Q106/0.467</f>
        <v>0</v>
      </c>
      <c r="AV106" s="44">
        <f>'Conversions, Sources &amp; Comments'!$E106*R106/1.204</f>
        <v>0.46222940726678263</v>
      </c>
      <c r="AW106" s="44">
        <f>'Conversions, Sources &amp; Comments'!$E106*S106/0.93</f>
        <v>0</v>
      </c>
      <c r="AX106" s="44">
        <f>'Conversions, Sources &amp; Comments'!$E106*T106/0.93</f>
        <v>3.4915514592933943</v>
      </c>
      <c r="AY106" s="44">
        <f>'Conversions, Sources &amp; Comments'!$E106*U106/0.467</f>
        <v>0</v>
      </c>
      <c r="AZ106" s="44">
        <f>'Conversions, Sources &amp; Comments'!$E106*V106/51.4</f>
        <v>0</v>
      </c>
      <c r="BA106" s="44">
        <f>'Conversions, Sources &amp; Comments'!$E106*W106/0.467</f>
        <v>0</v>
      </c>
      <c r="BB106" s="44">
        <f>'Conversions, Sources &amp; Comments'!$E106*X106/0.467</f>
        <v>0</v>
      </c>
      <c r="BC106" s="44">
        <f>'Conversions, Sources &amp; Comments'!$E106*Y106/0.467</f>
        <v>0</v>
      </c>
      <c r="BD106" s="44">
        <f>'Conversions, Sources &amp; Comments'!$E106*Z106/0.467*0.96</f>
        <v>0</v>
      </c>
      <c r="BE106" s="44">
        <f>'Conversions, Sources &amp; Comments'!$E106*AA106/0.467*0.96</f>
        <v>0</v>
      </c>
      <c r="BF106" s="44">
        <f>'Conversions, Sources &amp; Comments'!$E106*AB106/0.467*0.96</f>
        <v>0</v>
      </c>
      <c r="BG106" s="44">
        <f>'Conversions, Sources &amp; Comments'!$E106*AC106/10.274</f>
        <v>5.5309519174615538</v>
      </c>
      <c r="BH106" s="44">
        <f>'Conversions, Sources &amp; Comments'!$E106*AD106/3073</f>
        <v>2.5624215517642136E-2</v>
      </c>
      <c r="BI106" s="44">
        <f>'Conversions, Sources &amp; Comments'!$E106*AE106/0.565</f>
        <v>0</v>
      </c>
      <c r="BJ106" s="44">
        <f>'Conversions, Sources &amp; Comments'!$E106*AF106/0.565</f>
        <v>0</v>
      </c>
      <c r="BK106" s="44"/>
      <c r="BL106" s="44">
        <v>7.5766666666666662</v>
      </c>
      <c r="BM106" s="44">
        <f t="shared" si="48"/>
        <v>0.24005873454981536</v>
      </c>
      <c r="BN106" s="44">
        <f t="shared" si="42"/>
        <v>0.59142203621959366</v>
      </c>
      <c r="BO106" s="44"/>
      <c r="BP106" s="44">
        <f t="shared" si="43"/>
        <v>0.59142203621959366</v>
      </c>
      <c r="BQ106" s="44">
        <f>AL106</f>
        <v>0.41730640235362165</v>
      </c>
      <c r="BR106" s="44">
        <v>2.15</v>
      </c>
      <c r="BS106" s="44">
        <v>6</v>
      </c>
      <c r="BT106" s="44">
        <f t="shared" si="44"/>
        <v>6.1489999999999991</v>
      </c>
      <c r="BU106" s="44">
        <f t="shared" si="41"/>
        <v>0.14333333333333334</v>
      </c>
      <c r="BV106" s="44">
        <f t="shared" si="35"/>
        <v>0</v>
      </c>
      <c r="BW106" s="44">
        <f t="shared" si="37"/>
        <v>0.46222940726678263</v>
      </c>
      <c r="BX106" s="44">
        <f t="shared" ref="BX106:BX137" si="50">BG106</f>
        <v>5.5309519174615538</v>
      </c>
      <c r="BY106" s="44">
        <f t="shared" si="34"/>
        <v>1.3</v>
      </c>
      <c r="BZ106" s="44">
        <f t="shared" si="49"/>
        <v>3.8336072482090184</v>
      </c>
      <c r="CA106" s="44">
        <f>1.3*BX106</f>
        <v>7.1902374927000201</v>
      </c>
      <c r="CB106" s="44">
        <f t="shared" si="47"/>
        <v>5.5309519174615538</v>
      </c>
      <c r="CC106" s="44">
        <f>1000*BH106/4.941</f>
        <v>5.1860383561307701</v>
      </c>
      <c r="CD106" s="43"/>
      <c r="CE106" s="44">
        <f t="shared" si="45"/>
        <v>1.0425350198584888</v>
      </c>
      <c r="CG106" s="43">
        <f>CE106/'Conversions, Sources &amp; Comments'!E105</f>
        <v>11.558241311233576</v>
      </c>
    </row>
    <row r="107" spans="1:85" s="7" customFormat="1" ht="12.75" customHeight="1">
      <c r="A107" s="67">
        <v>1645</v>
      </c>
      <c r="C107" s="16">
        <v>512</v>
      </c>
      <c r="D107" s="16">
        <v>448</v>
      </c>
      <c r="E107" s="16">
        <v>227</v>
      </c>
      <c r="F107" s="16"/>
      <c r="G107" s="16">
        <v>192</v>
      </c>
      <c r="H107" s="16">
        <v>288</v>
      </c>
      <c r="R107" s="16">
        <v>6</v>
      </c>
      <c r="X107" s="16">
        <v>29.5</v>
      </c>
      <c r="AC107" s="16">
        <v>504</v>
      </c>
      <c r="AD107" s="16">
        <v>754</v>
      </c>
      <c r="AH107" s="44">
        <f>F107*'Conversions, Sources &amp; Comments'!$E107/104.83</f>
        <v>0</v>
      </c>
      <c r="AI107" s="44">
        <f>C107*'Conversions, Sources &amp; Comments'!E107/104.83</f>
        <v>0.44053789279392636</v>
      </c>
      <c r="AJ107" s="44">
        <f>E107*'Conversions, Sources &amp; Comments'!E107/104.83</f>
        <v>0.19531660481293217</v>
      </c>
      <c r="AK107" s="43"/>
      <c r="AL107" s="44">
        <f>'Conversions, Sources &amp; Comments'!$E107*H107/104.83</f>
        <v>0.24780256469658357</v>
      </c>
      <c r="AM107" s="44">
        <f>'Conversions, Sources &amp; Comments'!$E107*I107/0.467</f>
        <v>0</v>
      </c>
      <c r="AN107" s="44">
        <f>'Conversions, Sources &amp; Comments'!$E107*J107/0.467</f>
        <v>0</v>
      </c>
      <c r="AO107" s="44">
        <f>'Conversions, Sources &amp; Comments'!$E107*K107/0.467</f>
        <v>0</v>
      </c>
      <c r="AP107" s="44">
        <f>'Conversions, Sources &amp; Comments'!$E107*L107/0.467</f>
        <v>0</v>
      </c>
      <c r="AQ107" s="44">
        <f>'Conversions, Sources &amp; Comments'!$E107*M107/0.467</f>
        <v>0</v>
      </c>
      <c r="AR107" s="44">
        <f>'Conversions, Sources &amp; Comments'!$E107*N107/60</f>
        <v>0</v>
      </c>
      <c r="AS107" s="44">
        <f>'Conversions, Sources &amp; Comments'!$E107*O107</f>
        <v>0</v>
      </c>
      <c r="AT107" s="44">
        <f>'Conversions, Sources &amp; Comments'!$E107*P107</f>
        <v>0</v>
      </c>
      <c r="AU107" s="44">
        <f>'Conversions, Sources &amp; Comments'!$E107*Q107/0.467</f>
        <v>0</v>
      </c>
      <c r="AV107" s="44">
        <f>'Conversions, Sources &amp; Comments'!$E107*R107/1.204</f>
        <v>0.44949375098876765</v>
      </c>
      <c r="AW107" s="44">
        <f>'Conversions, Sources &amp; Comments'!$E107*S107/0.93</f>
        <v>0</v>
      </c>
      <c r="AX107" s="44">
        <f>'Conversions, Sources &amp; Comments'!$E107*T107/0.93</f>
        <v>0</v>
      </c>
      <c r="AY107" s="44">
        <f>'Conversions, Sources &amp; Comments'!$E107*U107/0.467</f>
        <v>0</v>
      </c>
      <c r="AZ107" s="44">
        <f>'Conversions, Sources &amp; Comments'!$E107*V107/51.4</f>
        <v>0</v>
      </c>
      <c r="BA107" s="44">
        <f>'Conversions, Sources &amp; Comments'!$E107*W107/0.467</f>
        <v>0</v>
      </c>
      <c r="BB107" s="44">
        <f>'Conversions, Sources &amp; Comments'!$E107*X107/0.467</f>
        <v>5.6977584038611875</v>
      </c>
      <c r="BC107" s="44">
        <f>'Conversions, Sources &amp; Comments'!$E107*Y107/0.467</f>
        <v>0</v>
      </c>
      <c r="BD107" s="44">
        <f>'Conversions, Sources &amp; Comments'!$E107*Z107/0.467*0.96</f>
        <v>0</v>
      </c>
      <c r="BE107" s="44">
        <f>'Conversions, Sources &amp; Comments'!$E107*AA107/0.467*0.96</f>
        <v>0</v>
      </c>
      <c r="BF107" s="44">
        <f>'Conversions, Sources &amp; Comments'!$E107*AB107/0.467*0.96</f>
        <v>0</v>
      </c>
      <c r="BG107" s="44">
        <f>'Conversions, Sources &amp; Comments'!$E107*AC107/10.274</f>
        <v>4.4247615339692432</v>
      </c>
      <c r="BH107" s="44">
        <f>'Conversions, Sources &amp; Comments'!$E107*AD107/3073</f>
        <v>2.2131338488318636E-2</v>
      </c>
      <c r="BI107" s="44">
        <f>'Conversions, Sources &amp; Comments'!$E107*AE107/0.565</f>
        <v>0</v>
      </c>
      <c r="BJ107" s="44">
        <f>'Conversions, Sources &amp; Comments'!$E107*AF107/0.565</f>
        <v>0</v>
      </c>
      <c r="BK107" s="44"/>
      <c r="BL107" s="44">
        <v>7.5766666666666662</v>
      </c>
      <c r="BM107" s="44">
        <f t="shared" si="48"/>
        <v>0.19531660481293217</v>
      </c>
      <c r="BN107" s="44">
        <f t="shared" si="42"/>
        <v>0.53574725656576261</v>
      </c>
      <c r="BO107" s="44"/>
      <c r="BP107" s="44">
        <f t="shared" si="43"/>
        <v>0.53574725656576261</v>
      </c>
      <c r="BQ107" s="44">
        <f>AL107</f>
        <v>0.24780256469658357</v>
      </c>
      <c r="BR107" s="44">
        <v>2.15</v>
      </c>
      <c r="BS107" s="44">
        <v>6</v>
      </c>
      <c r="BT107" s="44">
        <f t="shared" si="44"/>
        <v>6.1489999999999991</v>
      </c>
      <c r="BU107" s="44">
        <f t="shared" si="41"/>
        <v>0.14333333333333334</v>
      </c>
      <c r="BV107" s="44">
        <f t="shared" ref="BV107:BV138" si="51">AY107</f>
        <v>0</v>
      </c>
      <c r="BW107" s="44">
        <f t="shared" si="37"/>
        <v>0.44949375098876765</v>
      </c>
      <c r="BX107" s="44">
        <f t="shared" si="50"/>
        <v>4.4247615339692432</v>
      </c>
      <c r="BY107" s="44">
        <f t="shared" si="34"/>
        <v>1.2876984126984126</v>
      </c>
      <c r="BZ107" s="44">
        <f t="shared" si="49"/>
        <v>3.8180046354825121</v>
      </c>
      <c r="CA107" s="44">
        <f>BB107</f>
        <v>5.6977584038611875</v>
      </c>
      <c r="CB107" s="44">
        <f t="shared" si="47"/>
        <v>4.4247615339692432</v>
      </c>
      <c r="CC107" s="44">
        <f>1000*BH107/4.941</f>
        <v>4.4791213293500585</v>
      </c>
      <c r="CD107" s="43"/>
      <c r="CE107" s="44">
        <f t="shared" si="45"/>
        <v>0.95935777027819602</v>
      </c>
      <c r="CG107" s="43">
        <f>CE107/'Conversions, Sources &amp; Comments'!E106</f>
        <v>10.636082626929406</v>
      </c>
    </row>
    <row r="108" spans="1:85" s="7" customFormat="1" ht="12.75" customHeight="1">
      <c r="A108" s="67">
        <v>1646</v>
      </c>
      <c r="C108" s="16"/>
      <c r="D108" s="16"/>
      <c r="E108" s="16"/>
      <c r="F108" s="16"/>
      <c r="G108" s="16">
        <v>165</v>
      </c>
      <c r="H108" s="16">
        <v>302</v>
      </c>
      <c r="R108" s="16">
        <v>6</v>
      </c>
      <c r="X108" s="16">
        <v>27.8</v>
      </c>
      <c r="AC108" s="16">
        <v>498</v>
      </c>
      <c r="AD108" s="16">
        <v>660</v>
      </c>
      <c r="AH108" s="44">
        <f>F108*'Conversions, Sources &amp; Comments'!$E108/104.83</f>
        <v>0</v>
      </c>
      <c r="AI108" s="43"/>
      <c r="AJ108" s="43"/>
      <c r="AK108" s="43"/>
      <c r="AL108" s="44">
        <f>'Conversions, Sources &amp; Comments'!$E108*H108/104.83</f>
        <v>0.25984852270266751</v>
      </c>
      <c r="AM108" s="44">
        <f>'Conversions, Sources &amp; Comments'!$E108*I108/0.467</f>
        <v>0</v>
      </c>
      <c r="AN108" s="44">
        <f>'Conversions, Sources &amp; Comments'!$E108*J108/0.467</f>
        <v>0</v>
      </c>
      <c r="AO108" s="44">
        <f>'Conversions, Sources &amp; Comments'!$E108*K108/0.467</f>
        <v>0</v>
      </c>
      <c r="AP108" s="44">
        <f>'Conversions, Sources &amp; Comments'!$E108*L108/0.467</f>
        <v>0</v>
      </c>
      <c r="AQ108" s="44">
        <f>'Conversions, Sources &amp; Comments'!$E108*M108/0.467</f>
        <v>0</v>
      </c>
      <c r="AR108" s="44">
        <f>'Conversions, Sources &amp; Comments'!$E108*N108/60</f>
        <v>0</v>
      </c>
      <c r="AS108" s="44">
        <f>'Conversions, Sources &amp; Comments'!$E108*O108</f>
        <v>0</v>
      </c>
      <c r="AT108" s="44">
        <f>'Conversions, Sources &amp; Comments'!$E108*P108</f>
        <v>0</v>
      </c>
      <c r="AU108" s="44">
        <f>'Conversions, Sources &amp; Comments'!$E108*Q108/0.467</f>
        <v>0</v>
      </c>
      <c r="AV108" s="44">
        <f>'Conversions, Sources &amp; Comments'!$E108*R108/1.204</f>
        <v>0.44949375098876765</v>
      </c>
      <c r="AW108" s="44">
        <f>'Conversions, Sources &amp; Comments'!$E108*S108/0.93</f>
        <v>0</v>
      </c>
      <c r="AX108" s="44">
        <f>'Conversions, Sources &amp; Comments'!$E108*T108/0.93</f>
        <v>0</v>
      </c>
      <c r="AY108" s="44">
        <f>'Conversions, Sources &amp; Comments'!$E108*U108/0.467</f>
        <v>0</v>
      </c>
      <c r="AZ108" s="44">
        <f>'Conversions, Sources &amp; Comments'!$E108*V108/51.4</f>
        <v>0</v>
      </c>
      <c r="BA108" s="44">
        <f>'Conversions, Sources &amp; Comments'!$E108*W108/0.467</f>
        <v>0</v>
      </c>
      <c r="BB108" s="44">
        <f>'Conversions, Sources &amp; Comments'!$E108*X108/0.467</f>
        <v>5.3694130043166446</v>
      </c>
      <c r="BC108" s="44">
        <f>'Conversions, Sources &amp; Comments'!$E108*Y108/0.467</f>
        <v>0</v>
      </c>
      <c r="BD108" s="44">
        <f>'Conversions, Sources &amp; Comments'!$E108*Z108/0.467*0.96</f>
        <v>0</v>
      </c>
      <c r="BE108" s="44">
        <f>'Conversions, Sources &amp; Comments'!$E108*AA108/0.467*0.96</f>
        <v>0</v>
      </c>
      <c r="BF108" s="44">
        <f>'Conversions, Sources &amp; Comments'!$E108*AB108/0.467*0.96</f>
        <v>0</v>
      </c>
      <c r="BG108" s="44">
        <f>'Conversions, Sources &amp; Comments'!$E108*AC108/10.274</f>
        <v>4.3720858014219903</v>
      </c>
      <c r="BH108" s="44">
        <f>'Conversions, Sources &amp; Comments'!$E108*AD108/3073</f>
        <v>1.9372259154231169E-2</v>
      </c>
      <c r="BI108" s="44">
        <f>'Conversions, Sources &amp; Comments'!$E108*AE108/0.565</f>
        <v>0</v>
      </c>
      <c r="BJ108" s="44">
        <f>'Conversions, Sources &amp; Comments'!$E108*AF108/0.565</f>
        <v>0</v>
      </c>
      <c r="BK108" s="44"/>
      <c r="BL108" s="44">
        <v>7.5766666666666662</v>
      </c>
      <c r="BM108" s="44">
        <v>0.18</v>
      </c>
      <c r="BN108" s="44">
        <f t="shared" si="42"/>
        <v>0.51668807000000005</v>
      </c>
      <c r="BO108" s="44"/>
      <c r="BP108" s="44">
        <f t="shared" si="43"/>
        <v>0.51668807000000005</v>
      </c>
      <c r="BQ108" s="44">
        <f>AL108</f>
        <v>0.25984852270266751</v>
      </c>
      <c r="BR108" s="44">
        <v>2.15</v>
      </c>
      <c r="BS108" s="44">
        <v>6</v>
      </c>
      <c r="BT108" s="44">
        <f t="shared" si="44"/>
        <v>6.1489999999999991</v>
      </c>
      <c r="BU108" s="44">
        <f t="shared" si="41"/>
        <v>0.14333333333333334</v>
      </c>
      <c r="BV108" s="44">
        <f t="shared" si="51"/>
        <v>0</v>
      </c>
      <c r="BW108" s="44">
        <f t="shared" si="37"/>
        <v>0.44949375098876765</v>
      </c>
      <c r="BX108" s="44">
        <f t="shared" si="50"/>
        <v>4.3720858014219903</v>
      </c>
      <c r="BY108" s="44">
        <f t="shared" si="34"/>
        <v>1.2281124497991966</v>
      </c>
      <c r="BZ108" s="44">
        <f t="shared" si="49"/>
        <v>3.8024020227560054</v>
      </c>
      <c r="CA108" s="44">
        <f>BB108</f>
        <v>5.3694130043166446</v>
      </c>
      <c r="CB108" s="44">
        <f t="shared" si="47"/>
        <v>4.3720858014219903</v>
      </c>
      <c r="CC108" s="44">
        <f>1000*BH108/4.941</f>
        <v>3.9207162829854627</v>
      </c>
      <c r="CD108" s="43"/>
      <c r="CE108" s="44">
        <f t="shared" si="45"/>
        <v>0.94287174059873591</v>
      </c>
      <c r="CG108" s="43">
        <f>CE108/'Conversions, Sources &amp; Comments'!E107</f>
        <v>10.45330746286324</v>
      </c>
    </row>
    <row r="109" spans="1:85" s="7" customFormat="1" ht="12.75" customHeight="1">
      <c r="A109" s="67">
        <v>1647</v>
      </c>
      <c r="C109" s="16"/>
      <c r="D109" s="16">
        <v>337</v>
      </c>
      <c r="E109" s="16">
        <v>196</v>
      </c>
      <c r="F109" s="16">
        <v>140</v>
      </c>
      <c r="G109" s="16"/>
      <c r="R109" s="16">
        <v>6</v>
      </c>
      <c r="AC109" s="16">
        <v>498</v>
      </c>
      <c r="AD109" s="16">
        <v>590</v>
      </c>
      <c r="AF109" s="16">
        <v>2</v>
      </c>
      <c r="AH109" s="44">
        <f>F109*'Conversions, Sources &amp; Comments'!$E109/104.83</f>
        <v>0.12045958006083923</v>
      </c>
      <c r="AI109" s="43"/>
      <c r="AJ109" s="44">
        <f>E109*'Conversions, Sources &amp; Comments'!E109/104.83</f>
        <v>0.16864341208517494</v>
      </c>
      <c r="AK109" s="43"/>
      <c r="AL109" s="44">
        <f>'Conversions, Sources &amp; Comments'!$E109*H109/104.83</f>
        <v>0</v>
      </c>
      <c r="AM109" s="44">
        <f>'Conversions, Sources &amp; Comments'!$E109*I109/0.467</f>
        <v>0</v>
      </c>
      <c r="AN109" s="44">
        <f>'Conversions, Sources &amp; Comments'!$E109*J109/0.467</f>
        <v>0</v>
      </c>
      <c r="AO109" s="44">
        <f>'Conversions, Sources &amp; Comments'!$E109*K109/0.467</f>
        <v>0</v>
      </c>
      <c r="AP109" s="44">
        <f>'Conversions, Sources &amp; Comments'!$E109*L109/0.467</f>
        <v>0</v>
      </c>
      <c r="AQ109" s="44">
        <f>'Conversions, Sources &amp; Comments'!$E109*M109/0.467</f>
        <v>0</v>
      </c>
      <c r="AR109" s="44">
        <f>'Conversions, Sources &amp; Comments'!$E109*N109/60</f>
        <v>0</v>
      </c>
      <c r="AS109" s="44">
        <f>'Conversions, Sources &amp; Comments'!$E109*O109</f>
        <v>0</v>
      </c>
      <c r="AT109" s="44">
        <f>'Conversions, Sources &amp; Comments'!$E109*P109</f>
        <v>0</v>
      </c>
      <c r="AU109" s="44">
        <f>'Conversions, Sources &amp; Comments'!$E109*Q109/0.467</f>
        <v>0</v>
      </c>
      <c r="AV109" s="44">
        <f>'Conversions, Sources &amp; Comments'!$E109*R109/1.204</f>
        <v>0.44949375098876765</v>
      </c>
      <c r="AW109" s="44">
        <f>'Conversions, Sources &amp; Comments'!$E109*S109/0.93</f>
        <v>0</v>
      </c>
      <c r="AX109" s="44">
        <f>'Conversions, Sources &amp; Comments'!$E109*T109/0.93</f>
        <v>0</v>
      </c>
      <c r="AY109" s="44">
        <f>'Conversions, Sources &amp; Comments'!$E109*U109/0.467</f>
        <v>0</v>
      </c>
      <c r="AZ109" s="44">
        <f>'Conversions, Sources &amp; Comments'!$E109*V109/51.4</f>
        <v>0</v>
      </c>
      <c r="BA109" s="44">
        <f>'Conversions, Sources &amp; Comments'!$E109*W109/0.467</f>
        <v>0</v>
      </c>
      <c r="BB109" s="44">
        <f>'Conversions, Sources &amp; Comments'!$E109*X109/0.467</f>
        <v>0</v>
      </c>
      <c r="BC109" s="44">
        <f>'Conversions, Sources &amp; Comments'!$E109*Y109/0.467</f>
        <v>0</v>
      </c>
      <c r="BD109" s="44">
        <f>'Conversions, Sources &amp; Comments'!$E109*Z109/0.467*0.96</f>
        <v>0</v>
      </c>
      <c r="BE109" s="44">
        <f>'Conversions, Sources &amp; Comments'!$E109*AA109/0.467*0.96</f>
        <v>0</v>
      </c>
      <c r="BF109" s="44">
        <f>'Conversions, Sources &amp; Comments'!$E109*AB109/0.467*0.96</f>
        <v>0</v>
      </c>
      <c r="BG109" s="44">
        <f>'Conversions, Sources &amp; Comments'!$E109*AC109/10.274</f>
        <v>4.3720858014219903</v>
      </c>
      <c r="BH109" s="44">
        <f>'Conversions, Sources &amp; Comments'!$E109*AD109/3073</f>
        <v>1.7317625607570285E-2</v>
      </c>
      <c r="BI109" s="44">
        <f>'Conversions, Sources &amp; Comments'!$E109*AE109/0.565</f>
        <v>0</v>
      </c>
      <c r="BJ109" s="44">
        <f>'Conversions, Sources &amp; Comments'!$E109*AF109/0.565</f>
        <v>0.31928641663154939</v>
      </c>
      <c r="BK109" s="44"/>
      <c r="BL109" s="44">
        <v>7.5766666666666662</v>
      </c>
      <c r="BM109" s="44">
        <f>AJ109</f>
        <v>0.16864341208517494</v>
      </c>
      <c r="BN109" s="44">
        <f t="shared" si="42"/>
        <v>0.50255652254136329</v>
      </c>
      <c r="BO109" s="44"/>
      <c r="BP109" s="44">
        <f t="shared" si="43"/>
        <v>0.50255652254136329</v>
      </c>
      <c r="BQ109" s="44">
        <v>0.23</v>
      </c>
      <c r="BR109" s="44">
        <v>2.15</v>
      </c>
      <c r="BS109" s="44">
        <v>5</v>
      </c>
      <c r="BT109" s="44">
        <f t="shared" si="44"/>
        <v>6.1489999999999991</v>
      </c>
      <c r="BU109" s="44">
        <f t="shared" si="41"/>
        <v>0.14333333333333334</v>
      </c>
      <c r="BV109" s="44">
        <f t="shared" si="51"/>
        <v>0</v>
      </c>
      <c r="BW109" s="44">
        <f t="shared" si="37"/>
        <v>0.44949375098876765</v>
      </c>
      <c r="BX109" s="44">
        <f t="shared" si="50"/>
        <v>4.3720858014219903</v>
      </c>
      <c r="BY109" s="44">
        <f t="shared" si="34"/>
        <v>1.3</v>
      </c>
      <c r="BZ109" s="44">
        <f t="shared" si="49"/>
        <v>3.786799410029499</v>
      </c>
      <c r="CA109" s="44">
        <f>1.3*BX109</f>
        <v>5.683711541848588</v>
      </c>
      <c r="CB109" s="44">
        <f t="shared" si="47"/>
        <v>4.3720858014219903</v>
      </c>
      <c r="CC109" s="44">
        <f>1000*BH109/4.941</f>
        <v>3.5048827378203371</v>
      </c>
      <c r="CD109" s="43"/>
      <c r="CE109" s="44">
        <f t="shared" si="45"/>
        <v>0.91716891383671983</v>
      </c>
      <c r="CG109" s="43">
        <f>CE109/'Conversions, Sources &amp; Comments'!E108</f>
        <v>10.168348714775776</v>
      </c>
    </row>
    <row r="110" spans="1:85" s="7" customFormat="1" ht="12.75" customHeight="1">
      <c r="A110" s="67">
        <v>1648</v>
      </c>
      <c r="C110" s="16">
        <v>320</v>
      </c>
      <c r="D110" s="16"/>
      <c r="E110" s="16"/>
      <c r="F110" s="16"/>
      <c r="G110" s="16">
        <v>137</v>
      </c>
      <c r="H110" s="16">
        <v>247</v>
      </c>
      <c r="M110" s="16">
        <v>24.2</v>
      </c>
      <c r="R110" s="16">
        <v>6</v>
      </c>
      <c r="X110" s="16">
        <v>29.5</v>
      </c>
      <c r="AC110" s="16">
        <v>540</v>
      </c>
      <c r="AD110" s="16">
        <v>504</v>
      </c>
      <c r="AH110" s="44">
        <f>F110*'Conversions, Sources &amp; Comments'!$E110/104.83</f>
        <v>0</v>
      </c>
      <c r="AI110" s="44">
        <f>C110*'Conversions, Sources &amp; Comments'!E110/104.83</f>
        <v>0.27533618299620394</v>
      </c>
      <c r="AJ110" s="43"/>
      <c r="AK110" s="43"/>
      <c r="AL110" s="44">
        <f>'Conversions, Sources &amp; Comments'!$E110*H110/104.83</f>
        <v>0.21252511625019493</v>
      </c>
      <c r="AM110" s="44">
        <f>'Conversions, Sources &amp; Comments'!$E110*I110/0.467</f>
        <v>0</v>
      </c>
      <c r="AN110" s="44">
        <f>'Conversions, Sources &amp; Comments'!$E110*J110/0.467</f>
        <v>0</v>
      </c>
      <c r="AO110" s="44">
        <f>'Conversions, Sources &amp; Comments'!$E110*K110/0.467</f>
        <v>0</v>
      </c>
      <c r="AP110" s="44">
        <f>'Conversions, Sources &amp; Comments'!$E110*L110/0.467</f>
        <v>0</v>
      </c>
      <c r="AQ110" s="44">
        <f>'Conversions, Sources &amp; Comments'!$E110*M110/0.467</f>
        <v>4.6740933346929063</v>
      </c>
      <c r="AR110" s="44">
        <f>'Conversions, Sources &amp; Comments'!$E110*N110/60</f>
        <v>0</v>
      </c>
      <c r="AS110" s="44">
        <f>'Conversions, Sources &amp; Comments'!$E110*O110</f>
        <v>0</v>
      </c>
      <c r="AT110" s="44">
        <f>'Conversions, Sources &amp; Comments'!$E110*P110</f>
        <v>0</v>
      </c>
      <c r="AU110" s="44">
        <f>'Conversions, Sources &amp; Comments'!$E110*Q110/0.467</f>
        <v>0</v>
      </c>
      <c r="AV110" s="44">
        <f>'Conversions, Sources &amp; Comments'!$E110*R110/1.204</f>
        <v>0.44949375098876765</v>
      </c>
      <c r="AW110" s="44">
        <f>'Conversions, Sources &amp; Comments'!$E110*S110/0.93</f>
        <v>0</v>
      </c>
      <c r="AX110" s="44">
        <f>'Conversions, Sources &amp; Comments'!$E110*T110/0.93</f>
        <v>0</v>
      </c>
      <c r="AY110" s="44">
        <f>'Conversions, Sources &amp; Comments'!$E110*U110/0.467</f>
        <v>0</v>
      </c>
      <c r="AZ110" s="44">
        <f>'Conversions, Sources &amp; Comments'!$E110*V110/51.4</f>
        <v>0</v>
      </c>
      <c r="BA110" s="44">
        <f>'Conversions, Sources &amp; Comments'!$E110*W110/0.467</f>
        <v>0</v>
      </c>
      <c r="BB110" s="44">
        <f>'Conversions, Sources &amp; Comments'!$E110*X110/0.467</f>
        <v>5.6977584038611875</v>
      </c>
      <c r="BC110" s="44">
        <f>'Conversions, Sources &amp; Comments'!$E110*Y110/0.467</f>
        <v>0</v>
      </c>
      <c r="BD110" s="44">
        <f>'Conversions, Sources &amp; Comments'!$E110*Z110/0.467*0.96</f>
        <v>0</v>
      </c>
      <c r="BE110" s="44">
        <f>'Conversions, Sources &amp; Comments'!$E110*AA110/0.467*0.96</f>
        <v>0</v>
      </c>
      <c r="BF110" s="44">
        <f>'Conversions, Sources &amp; Comments'!$E110*AB110/0.467*0.96</f>
        <v>0</v>
      </c>
      <c r="BG110" s="44">
        <f>'Conversions, Sources &amp; Comments'!$E110*AC110/10.274</f>
        <v>4.7408159292527605</v>
      </c>
      <c r="BH110" s="44">
        <f>'Conversions, Sources &amp; Comments'!$E110*AD110/3073</f>
        <v>1.4793361535958347E-2</v>
      </c>
      <c r="BI110" s="44">
        <f>'Conversions, Sources &amp; Comments'!$E110*AE110/0.565</f>
        <v>0</v>
      </c>
      <c r="BJ110" s="44">
        <f>'Conversions, Sources &amp; Comments'!$E110*AF110/0.565</f>
        <v>0</v>
      </c>
      <c r="BK110" s="44"/>
      <c r="BL110" s="44">
        <v>7.5766666666666662</v>
      </c>
      <c r="BM110" s="44">
        <v>0.2</v>
      </c>
      <c r="BN110" s="44">
        <f t="shared" si="42"/>
        <v>0.54157503000000007</v>
      </c>
      <c r="BO110" s="44"/>
      <c r="BP110" s="44">
        <f t="shared" si="43"/>
        <v>0.54157503000000007</v>
      </c>
      <c r="BQ110" s="44">
        <f t="shared" ref="BQ110:BQ119" si="52">AL110</f>
        <v>0.21252511625019493</v>
      </c>
      <c r="BR110" s="44">
        <v>2.15</v>
      </c>
      <c r="BS110" s="44">
        <f>AQ110</f>
        <v>4.6740933346929063</v>
      </c>
      <c r="BT110" s="44">
        <f t="shared" si="44"/>
        <v>6.1489999999999991</v>
      </c>
      <c r="BU110" s="44">
        <f t="shared" si="41"/>
        <v>0.14333333333333334</v>
      </c>
      <c r="BV110" s="44">
        <f t="shared" si="51"/>
        <v>0</v>
      </c>
      <c r="BW110" s="44">
        <f t="shared" ref="BW110:BW141" si="53">AV110</f>
        <v>0.44949375098876765</v>
      </c>
      <c r="BX110" s="44">
        <f t="shared" si="50"/>
        <v>4.7408159292527605</v>
      </c>
      <c r="BY110" s="44">
        <f t="shared" si="34"/>
        <v>1.2018518518518517</v>
      </c>
      <c r="BZ110" s="44">
        <f t="shared" si="49"/>
        <v>3.7711967973029923</v>
      </c>
      <c r="CA110" s="44">
        <f t="shared" ref="CA110:CA148" si="54">BB110</f>
        <v>5.6977584038611875</v>
      </c>
      <c r="CB110" s="44">
        <f t="shared" si="47"/>
        <v>4.7408159292527605</v>
      </c>
      <c r="CC110" s="44">
        <f>1000*BH110/4.941</f>
        <v>2.9940015251888985</v>
      </c>
      <c r="CD110" s="43"/>
      <c r="CE110" s="44">
        <f t="shared" si="45"/>
        <v>0.92637467688694897</v>
      </c>
      <c r="CG110" s="43">
        <f>CE110/'Conversions, Sources &amp; Comments'!E109</f>
        <v>10.270409968126316</v>
      </c>
    </row>
    <row r="111" spans="1:85" s="7" customFormat="1" ht="12.75" customHeight="1">
      <c r="A111" s="67">
        <v>1649</v>
      </c>
      <c r="C111" s="16">
        <v>391</v>
      </c>
      <c r="D111" s="16">
        <v>352</v>
      </c>
      <c r="E111" s="16">
        <v>276</v>
      </c>
      <c r="F111" s="16"/>
      <c r="G111" s="16"/>
      <c r="H111" s="16">
        <v>302</v>
      </c>
      <c r="R111" s="16">
        <v>6</v>
      </c>
      <c r="X111" s="16">
        <v>32.700000000000003</v>
      </c>
      <c r="AC111" s="16">
        <v>504</v>
      </c>
      <c r="AH111" s="44">
        <f>F111*'Conversions, Sources &amp; Comments'!$E111/104.83</f>
        <v>0</v>
      </c>
      <c r="AI111" s="44">
        <f>C111*'Conversions, Sources &amp; Comments'!E111/104.83</f>
        <v>0.33642639859848672</v>
      </c>
      <c r="AJ111" s="44">
        <f>E111*'Conversions, Sources &amp; Comments'!E111/104.83</f>
        <v>0.23747745783422591</v>
      </c>
      <c r="AK111" s="43"/>
      <c r="AL111" s="44">
        <f>'Conversions, Sources &amp; Comments'!$E111*H111/104.83</f>
        <v>0.25984852270266751</v>
      </c>
      <c r="AM111" s="44">
        <f>'Conversions, Sources &amp; Comments'!$E111*I111/0.467</f>
        <v>0</v>
      </c>
      <c r="AN111" s="44">
        <f>'Conversions, Sources &amp; Comments'!$E111*J111/0.467</f>
        <v>0</v>
      </c>
      <c r="AO111" s="44">
        <f>'Conversions, Sources &amp; Comments'!$E111*K111/0.467</f>
        <v>0</v>
      </c>
      <c r="AP111" s="44">
        <f>'Conversions, Sources &amp; Comments'!$E111*L111/0.467</f>
        <v>0</v>
      </c>
      <c r="AQ111" s="44">
        <f>'Conversions, Sources &amp; Comments'!$E111*M111/0.467</f>
        <v>0</v>
      </c>
      <c r="AR111" s="44">
        <f>'Conversions, Sources &amp; Comments'!$E111*N111/60</f>
        <v>0</v>
      </c>
      <c r="AS111" s="44">
        <f>'Conversions, Sources &amp; Comments'!$E111*O111</f>
        <v>0</v>
      </c>
      <c r="AT111" s="44">
        <f>'Conversions, Sources &amp; Comments'!$E111*P111</f>
        <v>0</v>
      </c>
      <c r="AU111" s="44">
        <f>'Conversions, Sources &amp; Comments'!$E111*Q111/0.467</f>
        <v>0</v>
      </c>
      <c r="AV111" s="44">
        <f>'Conversions, Sources &amp; Comments'!$E111*R111/1.204</f>
        <v>0.44949375098876765</v>
      </c>
      <c r="AW111" s="44">
        <f>'Conversions, Sources &amp; Comments'!$E111*S111/0.93</f>
        <v>0</v>
      </c>
      <c r="AX111" s="44">
        <f>'Conversions, Sources &amp; Comments'!$E111*T111/0.93</f>
        <v>0</v>
      </c>
      <c r="AY111" s="44">
        <f>'Conversions, Sources &amp; Comments'!$E111*U111/0.467</f>
        <v>0</v>
      </c>
      <c r="AZ111" s="44">
        <f>'Conversions, Sources &amp; Comments'!$E111*V111/51.4</f>
        <v>0</v>
      </c>
      <c r="BA111" s="44">
        <f>'Conversions, Sources &amp; Comments'!$E111*W111/0.467</f>
        <v>0</v>
      </c>
      <c r="BB111" s="44">
        <f>'Conversions, Sources &amp; Comments'!$E111*X111/0.467</f>
        <v>6.3158203324156217</v>
      </c>
      <c r="BC111" s="44">
        <f>'Conversions, Sources &amp; Comments'!$E111*Y111/0.467</f>
        <v>0</v>
      </c>
      <c r="BD111" s="44">
        <f>'Conversions, Sources &amp; Comments'!$E111*Z111/0.467*0.96</f>
        <v>0</v>
      </c>
      <c r="BE111" s="44">
        <f>'Conversions, Sources &amp; Comments'!$E111*AA111/0.467*0.96</f>
        <v>0</v>
      </c>
      <c r="BF111" s="44">
        <f>'Conversions, Sources &amp; Comments'!$E111*AB111/0.467*0.96</f>
        <v>0</v>
      </c>
      <c r="BG111" s="44">
        <f>'Conversions, Sources &amp; Comments'!$E111*AC111/10.274</f>
        <v>4.4247615339692432</v>
      </c>
      <c r="BH111" s="44">
        <f>'Conversions, Sources &amp; Comments'!$E111*AD111/3073</f>
        <v>0</v>
      </c>
      <c r="BI111" s="44">
        <f>'Conversions, Sources &amp; Comments'!$E111*AE111/0.565</f>
        <v>0</v>
      </c>
      <c r="BJ111" s="44">
        <f>'Conversions, Sources &amp; Comments'!$E111*AF111/0.565</f>
        <v>0</v>
      </c>
      <c r="BK111" s="44"/>
      <c r="BL111" s="44">
        <v>7.5766666666666662</v>
      </c>
      <c r="BM111" s="44">
        <f t="shared" ref="BM111:BM116" si="55">AJ111</f>
        <v>0.23747745783422591</v>
      </c>
      <c r="BN111" s="44">
        <f t="shared" si="42"/>
        <v>0.58821002970110348</v>
      </c>
      <c r="BO111" s="44"/>
      <c r="BP111" s="44">
        <f t="shared" si="43"/>
        <v>0.58821002970110348</v>
      </c>
      <c r="BQ111" s="44">
        <f t="shared" si="52"/>
        <v>0.25984852270266751</v>
      </c>
      <c r="BR111" s="44">
        <v>2.15</v>
      </c>
      <c r="BS111" s="44">
        <v>5</v>
      </c>
      <c r="BT111" s="44">
        <f t="shared" si="44"/>
        <v>6.1489999999999991</v>
      </c>
      <c r="BU111" s="44">
        <f t="shared" si="41"/>
        <v>0.14333333333333334</v>
      </c>
      <c r="BV111" s="44">
        <f t="shared" si="51"/>
        <v>0</v>
      </c>
      <c r="BW111" s="44">
        <f t="shared" si="53"/>
        <v>0.44949375098876765</v>
      </c>
      <c r="BX111" s="44">
        <f t="shared" si="50"/>
        <v>4.4247615339692432</v>
      </c>
      <c r="BY111" s="44">
        <f t="shared" si="34"/>
        <v>1.4273809523809522</v>
      </c>
      <c r="BZ111" s="44">
        <f t="shared" si="49"/>
        <v>3.755594184576486</v>
      </c>
      <c r="CA111" s="44">
        <f t="shared" si="54"/>
        <v>6.3158203324156217</v>
      </c>
      <c r="CB111" s="44">
        <f t="shared" si="47"/>
        <v>4.4247615339692432</v>
      </c>
      <c r="CC111" s="44">
        <v>2.95</v>
      </c>
      <c r="CD111" s="43"/>
      <c r="CE111" s="44">
        <f t="shared" si="45"/>
        <v>0.95604109717198826</v>
      </c>
      <c r="CG111" s="43">
        <f>CE111/'Conversions, Sources &amp; Comments'!E110</f>
        <v>10.599311768030843</v>
      </c>
    </row>
    <row r="112" spans="1:85" s="7" customFormat="1" ht="12.75" customHeight="1">
      <c r="A112" s="67">
        <v>1650</v>
      </c>
      <c r="C112" s="16">
        <v>445</v>
      </c>
      <c r="D112" s="16">
        <v>448</v>
      </c>
      <c r="E112" s="16">
        <v>357</v>
      </c>
      <c r="F112" s="16">
        <v>256</v>
      </c>
      <c r="G112" s="16"/>
      <c r="H112" s="16">
        <v>472</v>
      </c>
      <c r="R112" s="16">
        <v>6</v>
      </c>
      <c r="X112" s="16">
        <v>33.6</v>
      </c>
      <c r="AC112" s="16">
        <v>534</v>
      </c>
      <c r="AF112" s="16">
        <v>24</v>
      </c>
      <c r="AH112" s="44">
        <f>F112*'Conversions, Sources &amp; Comments'!$E112/104.83</f>
        <v>0.22026894639696318</v>
      </c>
      <c r="AI112" s="44">
        <f>C112*'Conversions, Sources &amp; Comments'!E112/104.83</f>
        <v>0.38288937947909618</v>
      </c>
      <c r="AJ112" s="44">
        <f>E112*'Conversions, Sources &amp; Comments'!E112/104.83</f>
        <v>0.30717192915514008</v>
      </c>
      <c r="AK112" s="43"/>
      <c r="AL112" s="44">
        <f>'Conversions, Sources &amp; Comments'!$E112*H112/104.83</f>
        <v>0.40612086991940088</v>
      </c>
      <c r="AM112" s="44">
        <f>'Conversions, Sources &amp; Comments'!$E112*I112/0.467</f>
        <v>0</v>
      </c>
      <c r="AN112" s="44">
        <f>'Conversions, Sources &amp; Comments'!$E112*J112/0.467</f>
        <v>0</v>
      </c>
      <c r="AO112" s="44">
        <f>'Conversions, Sources &amp; Comments'!$E112*K112/0.467</f>
        <v>0</v>
      </c>
      <c r="AP112" s="44">
        <f>'Conversions, Sources &amp; Comments'!$E112*L112/0.467</f>
        <v>0</v>
      </c>
      <c r="AQ112" s="44">
        <f>'Conversions, Sources &amp; Comments'!$E112*M112/0.467</f>
        <v>0</v>
      </c>
      <c r="AR112" s="44">
        <f>'Conversions, Sources &amp; Comments'!$E112*N112/60</f>
        <v>0</v>
      </c>
      <c r="AS112" s="44">
        <f>'Conversions, Sources &amp; Comments'!$E112*O112</f>
        <v>0</v>
      </c>
      <c r="AT112" s="44">
        <f>'Conversions, Sources &amp; Comments'!$E112*P112</f>
        <v>0</v>
      </c>
      <c r="AU112" s="44">
        <f>'Conversions, Sources &amp; Comments'!$E112*Q112/0.467</f>
        <v>0</v>
      </c>
      <c r="AV112" s="44">
        <f>'Conversions, Sources &amp; Comments'!$E112*R112/1.204</f>
        <v>0.44949375098876765</v>
      </c>
      <c r="AW112" s="44">
        <f>'Conversions, Sources &amp; Comments'!$E112*S112/0.93</f>
        <v>0</v>
      </c>
      <c r="AX112" s="44">
        <f>'Conversions, Sources &amp; Comments'!$E112*T112/0.93</f>
        <v>0</v>
      </c>
      <c r="AY112" s="44">
        <f>'Conversions, Sources &amp; Comments'!$E112*U112/0.467</f>
        <v>0</v>
      </c>
      <c r="AZ112" s="44">
        <f>'Conversions, Sources &amp; Comments'!$E112*V112/51.4</f>
        <v>0</v>
      </c>
      <c r="BA112" s="44">
        <f>'Conversions, Sources &amp; Comments'!$E112*W112/0.467</f>
        <v>0</v>
      </c>
      <c r="BB112" s="44">
        <f>'Conversions, Sources &amp; Comments'!$E112*X112/0.467</f>
        <v>6.4896502498215565</v>
      </c>
      <c r="BC112" s="44">
        <f>'Conversions, Sources &amp; Comments'!$E112*Y112/0.467</f>
        <v>0</v>
      </c>
      <c r="BD112" s="44">
        <f>'Conversions, Sources &amp; Comments'!$E112*Z112/0.467*0.96</f>
        <v>0</v>
      </c>
      <c r="BE112" s="44">
        <f>'Conversions, Sources &amp; Comments'!$E112*AA112/0.467*0.96</f>
        <v>0</v>
      </c>
      <c r="BF112" s="44">
        <f>'Conversions, Sources &amp; Comments'!$E112*AB112/0.467*0.96</f>
        <v>0</v>
      </c>
      <c r="BG112" s="44">
        <f>'Conversions, Sources &amp; Comments'!$E112*AC112/10.274</f>
        <v>4.6881401967055067</v>
      </c>
      <c r="BH112" s="44">
        <f>'Conversions, Sources &amp; Comments'!$E112*AD112/3073</f>
        <v>0</v>
      </c>
      <c r="BI112" s="44">
        <f>'Conversions, Sources &amp; Comments'!$E112*AE112/0.565</f>
        <v>0</v>
      </c>
      <c r="BJ112" s="44">
        <f>'Conversions, Sources &amp; Comments'!$E112*AF112/0.565</f>
        <v>3.8314369995785933</v>
      </c>
      <c r="BK112" s="44"/>
      <c r="BL112" s="44">
        <v>7.5766666666666662</v>
      </c>
      <c r="BM112" s="44">
        <f t="shared" si="55"/>
        <v>0.30717192915514008</v>
      </c>
      <c r="BN112" s="44">
        <f t="shared" si="42"/>
        <v>0.67493420570034024</v>
      </c>
      <c r="BO112" s="44"/>
      <c r="BP112" s="44">
        <f t="shared" si="43"/>
        <v>0.67493420570034024</v>
      </c>
      <c r="BQ112" s="44">
        <f t="shared" si="52"/>
        <v>0.40612086991940088</v>
      </c>
      <c r="BR112" s="44">
        <v>2.15</v>
      </c>
      <c r="BS112" s="44">
        <v>5</v>
      </c>
      <c r="BT112" s="44">
        <f t="shared" si="44"/>
        <v>6.1489999999999991</v>
      </c>
      <c r="BU112" s="44">
        <f t="shared" si="41"/>
        <v>0.14333333333333334</v>
      </c>
      <c r="BV112" s="44">
        <f t="shared" si="51"/>
        <v>0</v>
      </c>
      <c r="BW112" s="44">
        <f t="shared" si="53"/>
        <v>0.44949375098876765</v>
      </c>
      <c r="BX112" s="44">
        <f t="shared" si="50"/>
        <v>4.6881401967055067</v>
      </c>
      <c r="BY112" s="44">
        <f t="shared" si="34"/>
        <v>1.3842696629213485</v>
      </c>
      <c r="BZ112" s="44">
        <f t="shared" si="49"/>
        <v>3.7399915718499792</v>
      </c>
      <c r="CA112" s="44">
        <f t="shared" si="54"/>
        <v>6.4896502498215565</v>
      </c>
      <c r="CB112" s="44">
        <f t="shared" si="47"/>
        <v>4.6881401967055067</v>
      </c>
      <c r="CC112" s="44">
        <v>2.95</v>
      </c>
      <c r="CD112" s="43"/>
      <c r="CE112" s="44">
        <f t="shared" si="45"/>
        <v>1.0166184763129276</v>
      </c>
      <c r="CG112" s="43">
        <f>CE112/'Conversions, Sources &amp; Comments'!E111</f>
        <v>11.270913155779049</v>
      </c>
    </row>
    <row r="113" spans="1:85" s="7" customFormat="1" ht="12.75" customHeight="1">
      <c r="A113" s="67">
        <v>1651</v>
      </c>
      <c r="C113" s="16">
        <v>658</v>
      </c>
      <c r="D113" s="16">
        <v>625</v>
      </c>
      <c r="E113" s="16">
        <v>597</v>
      </c>
      <c r="F113" s="16">
        <v>408</v>
      </c>
      <c r="G113" s="16">
        <v>298</v>
      </c>
      <c r="H113" s="16">
        <v>658</v>
      </c>
      <c r="M113" s="16">
        <v>28.5</v>
      </c>
      <c r="R113" s="16">
        <v>6.42</v>
      </c>
      <c r="S113" s="16">
        <v>73.3</v>
      </c>
      <c r="X113" s="16">
        <v>34.4</v>
      </c>
      <c r="AC113" s="16">
        <v>576</v>
      </c>
      <c r="AH113" s="44">
        <f>F113*'Conversions, Sources &amp; Comments'!$E113/104.83</f>
        <v>0.3510536333201601</v>
      </c>
      <c r="AI113" s="44">
        <f>C113*'Conversions, Sources &amp; Comments'!E113/104.83</f>
        <v>0.56616002628594442</v>
      </c>
      <c r="AJ113" s="44">
        <f>E113*'Conversions, Sources &amp; Comments'!E113/104.83</f>
        <v>0.51367406640229307</v>
      </c>
      <c r="AK113" s="43"/>
      <c r="AL113" s="44">
        <f>'Conversions, Sources &amp; Comments'!$E113*H113/104.83</f>
        <v>0.56616002628594442</v>
      </c>
      <c r="AM113" s="44">
        <f>'Conversions, Sources &amp; Comments'!$E113*I113/0.467</f>
        <v>0</v>
      </c>
      <c r="AN113" s="44">
        <f>'Conversions, Sources &amp; Comments'!$E113*J113/0.467</f>
        <v>0</v>
      </c>
      <c r="AO113" s="44">
        <f>'Conversions, Sources &amp; Comments'!$E113*K113/0.467</f>
        <v>0</v>
      </c>
      <c r="AP113" s="44">
        <f>'Conversions, Sources &amp; Comments'!$E113*L113/0.467</f>
        <v>0</v>
      </c>
      <c r="AQ113" s="44">
        <f>'Conversions, Sources &amp; Comments'!$E113*M113/0.467</f>
        <v>5.504614051187926</v>
      </c>
      <c r="AR113" s="44">
        <f>'Conversions, Sources &amp; Comments'!$E113*N113/60</f>
        <v>0</v>
      </c>
      <c r="AS113" s="44">
        <f>'Conversions, Sources &amp; Comments'!$E113*O113</f>
        <v>0</v>
      </c>
      <c r="AT113" s="44">
        <f>'Conversions, Sources &amp; Comments'!$E113*P113</f>
        <v>0</v>
      </c>
      <c r="AU113" s="44">
        <f>'Conversions, Sources &amp; Comments'!$E113*Q113/0.467</f>
        <v>0</v>
      </c>
      <c r="AV113" s="44">
        <f>'Conversions, Sources &amp; Comments'!$E113*R113/1.204</f>
        <v>0.4809583135579813</v>
      </c>
      <c r="AW113" s="44">
        <f>'Conversions, Sources &amp; Comments'!$E113*S113/0.93</f>
        <v>7.1091867212834945</v>
      </c>
      <c r="AX113" s="44">
        <f>'Conversions, Sources &amp; Comments'!$E113*T113/0.93</f>
        <v>0</v>
      </c>
      <c r="AY113" s="44">
        <f>'Conversions, Sources &amp; Comments'!$E113*U113/0.467</f>
        <v>0</v>
      </c>
      <c r="AZ113" s="44">
        <f>'Conversions, Sources &amp; Comments'!$E113*V113/51.4</f>
        <v>0</v>
      </c>
      <c r="BA113" s="44">
        <f>'Conversions, Sources &amp; Comments'!$E113*W113/0.467</f>
        <v>0</v>
      </c>
      <c r="BB113" s="44">
        <f>'Conversions, Sources &amp; Comments'!$E113*X113/0.467</f>
        <v>6.6441657319601637</v>
      </c>
      <c r="BC113" s="44">
        <f>'Conversions, Sources &amp; Comments'!$E113*Y113/0.467</f>
        <v>0</v>
      </c>
      <c r="BD113" s="44">
        <f>'Conversions, Sources &amp; Comments'!$E113*Z113/0.467*0.96</f>
        <v>0</v>
      </c>
      <c r="BE113" s="44">
        <f>'Conversions, Sources &amp; Comments'!$E113*AA113/0.467*0.96</f>
        <v>0</v>
      </c>
      <c r="BF113" s="44">
        <f>'Conversions, Sources &amp; Comments'!$E113*AB113/0.467*0.96</f>
        <v>0</v>
      </c>
      <c r="BG113" s="44">
        <f>'Conversions, Sources &amp; Comments'!$E113*AC113/10.274</f>
        <v>5.0568703245362778</v>
      </c>
      <c r="BH113" s="44">
        <f>'Conversions, Sources &amp; Comments'!$E113*AD113/3073</f>
        <v>0</v>
      </c>
      <c r="BI113" s="44">
        <f>'Conversions, Sources &amp; Comments'!$E113*AE113/0.565</f>
        <v>0</v>
      </c>
      <c r="BJ113" s="44">
        <f>'Conversions, Sources &amp; Comments'!$E113*AF113/0.565</f>
        <v>0</v>
      </c>
      <c r="BK113" s="44"/>
      <c r="BL113" s="44">
        <v>7.5766666666666662</v>
      </c>
      <c r="BM113" s="44">
        <f t="shared" si="55"/>
        <v>0.51367406640229307</v>
      </c>
      <c r="BN113" s="44">
        <f t="shared" si="42"/>
        <v>0.93189472717956068</v>
      </c>
      <c r="BO113" s="44"/>
      <c r="BP113" s="44">
        <f t="shared" si="43"/>
        <v>0.93189472717956068</v>
      </c>
      <c r="BQ113" s="44">
        <f t="shared" si="52"/>
        <v>0.56616002628594442</v>
      </c>
      <c r="BR113" s="44">
        <v>2.15</v>
      </c>
      <c r="BS113" s="44">
        <f>AQ113</f>
        <v>5.504614051187926</v>
      </c>
      <c r="BT113" s="44">
        <f t="shared" si="44"/>
        <v>6.1489999999999991</v>
      </c>
      <c r="BU113" s="44">
        <f t="shared" si="41"/>
        <v>0.14333333333333334</v>
      </c>
      <c r="BV113" s="44">
        <f t="shared" si="51"/>
        <v>0</v>
      </c>
      <c r="BW113" s="44">
        <f t="shared" si="53"/>
        <v>0.4809583135579813</v>
      </c>
      <c r="BX113" s="44">
        <f t="shared" si="50"/>
        <v>5.0568703245362778</v>
      </c>
      <c r="BY113" s="44">
        <f t="shared" si="34"/>
        <v>1.3138888888888887</v>
      </c>
      <c r="BZ113" s="44">
        <f t="shared" si="49"/>
        <v>3.7243889591234729</v>
      </c>
      <c r="CA113" s="44">
        <f t="shared" si="54"/>
        <v>6.6441657319601637</v>
      </c>
      <c r="CB113" s="44">
        <f t="shared" si="47"/>
        <v>5.0568703245362778</v>
      </c>
      <c r="CC113" s="44">
        <v>2.95</v>
      </c>
      <c r="CD113" s="43"/>
      <c r="CE113" s="44">
        <f t="shared" si="45"/>
        <v>1.1749234272532421</v>
      </c>
      <c r="CG113" s="43">
        <f>CE113/'Conversions, Sources &amp; Comments'!E112</f>
        <v>13.025987842842808</v>
      </c>
    </row>
    <row r="114" spans="1:85" s="7" customFormat="1" ht="12.75" customHeight="1">
      <c r="A114" s="67">
        <v>1652</v>
      </c>
      <c r="C114" s="16">
        <v>603</v>
      </c>
      <c r="D114" s="16">
        <v>649</v>
      </c>
      <c r="E114" s="16">
        <v>438</v>
      </c>
      <c r="F114" s="16">
        <v>357</v>
      </c>
      <c r="G114" s="16">
        <v>213</v>
      </c>
      <c r="H114" s="16">
        <v>576</v>
      </c>
      <c r="M114" s="16">
        <v>23.1</v>
      </c>
      <c r="R114" s="16">
        <v>6</v>
      </c>
      <c r="X114" s="16">
        <v>33.299999999999997</v>
      </c>
      <c r="AC114" s="16">
        <v>546</v>
      </c>
      <c r="AF114" s="16">
        <v>24</v>
      </c>
      <c r="AH114" s="44">
        <f>F114*'Conversions, Sources &amp; Comments'!$E114/104.83</f>
        <v>0.30717192915514008</v>
      </c>
      <c r="AI114" s="44">
        <f>C114*'Conversions, Sources &amp; Comments'!E114/104.83</f>
        <v>0.51883661983347185</v>
      </c>
      <c r="AJ114" s="44">
        <f>E114*'Conversions, Sources &amp; Comments'!E114/104.83</f>
        <v>0.37686640047605413</v>
      </c>
      <c r="AK114" s="43"/>
      <c r="AL114" s="44">
        <f>'Conversions, Sources &amp; Comments'!$E114*H114/104.83</f>
        <v>0.49560512939316714</v>
      </c>
      <c r="AM114" s="44">
        <f>'Conversions, Sources &amp; Comments'!$E114*I114/0.467</f>
        <v>0</v>
      </c>
      <c r="AN114" s="44">
        <f>'Conversions, Sources &amp; Comments'!$E114*J114/0.467</f>
        <v>0</v>
      </c>
      <c r="AO114" s="44">
        <f>'Conversions, Sources &amp; Comments'!$E114*K114/0.467</f>
        <v>0</v>
      </c>
      <c r="AP114" s="44">
        <f>'Conversions, Sources &amp; Comments'!$E114*L114/0.467</f>
        <v>0</v>
      </c>
      <c r="AQ114" s="44">
        <f>'Conversions, Sources &amp; Comments'!$E114*M114/0.467</f>
        <v>4.46163454675232</v>
      </c>
      <c r="AR114" s="44">
        <f>'Conversions, Sources &amp; Comments'!$E114*N114/60</f>
        <v>0</v>
      </c>
      <c r="AS114" s="44">
        <f>'Conversions, Sources &amp; Comments'!$E114*O114</f>
        <v>0</v>
      </c>
      <c r="AT114" s="44">
        <f>'Conversions, Sources &amp; Comments'!$E114*P114</f>
        <v>0</v>
      </c>
      <c r="AU114" s="44">
        <f>'Conversions, Sources &amp; Comments'!$E114*Q114/0.467</f>
        <v>0</v>
      </c>
      <c r="AV114" s="44">
        <f>'Conversions, Sources &amp; Comments'!$E114*R114/1.204</f>
        <v>0.44949375098876765</v>
      </c>
      <c r="AW114" s="44">
        <f>'Conversions, Sources &amp; Comments'!$E114*S114/0.93</f>
        <v>0</v>
      </c>
      <c r="AX114" s="44">
        <f>'Conversions, Sources &amp; Comments'!$E114*T114/0.93</f>
        <v>0</v>
      </c>
      <c r="AY114" s="44">
        <f>'Conversions, Sources &amp; Comments'!$E114*U114/0.467</f>
        <v>0</v>
      </c>
      <c r="AZ114" s="44">
        <f>'Conversions, Sources &amp; Comments'!$E114*V114/51.4</f>
        <v>0</v>
      </c>
      <c r="BA114" s="44">
        <f>'Conversions, Sources &amp; Comments'!$E114*W114/0.467</f>
        <v>0</v>
      </c>
      <c r="BB114" s="44">
        <f>'Conversions, Sources &amp; Comments'!$E114*X114/0.467</f>
        <v>6.4317069440195764</v>
      </c>
      <c r="BC114" s="44">
        <f>'Conversions, Sources &amp; Comments'!$E114*Y114/0.467</f>
        <v>0</v>
      </c>
      <c r="BD114" s="44">
        <f>'Conversions, Sources &amp; Comments'!$E114*Z114/0.467*0.96</f>
        <v>0</v>
      </c>
      <c r="BE114" s="44">
        <f>'Conversions, Sources &amp; Comments'!$E114*AA114/0.467*0.96</f>
        <v>0</v>
      </c>
      <c r="BF114" s="44">
        <f>'Conversions, Sources &amp; Comments'!$E114*AB114/0.467*0.96</f>
        <v>0</v>
      </c>
      <c r="BG114" s="44">
        <f>'Conversions, Sources &amp; Comments'!$E114*AC114/10.274</f>
        <v>4.7934916618000125</v>
      </c>
      <c r="BH114" s="44">
        <f>'Conversions, Sources &amp; Comments'!$E114*AD114/3073</f>
        <v>0</v>
      </c>
      <c r="BI114" s="44">
        <f>'Conversions, Sources &amp; Comments'!$E114*AE114/0.565</f>
        <v>0</v>
      </c>
      <c r="BJ114" s="44">
        <f>'Conversions, Sources &amp; Comments'!$E114*AF114/0.565</f>
        <v>3.8314369995785933</v>
      </c>
      <c r="BK114" s="44"/>
      <c r="BL114" s="44">
        <v>7.5766666666666662</v>
      </c>
      <c r="BM114" s="44">
        <f t="shared" si="55"/>
        <v>0.37686640047605413</v>
      </c>
      <c r="BN114" s="44">
        <f t="shared" si="42"/>
        <v>0.761658381699577</v>
      </c>
      <c r="BO114" s="44"/>
      <c r="BP114" s="44">
        <f t="shared" si="43"/>
        <v>0.761658381699577</v>
      </c>
      <c r="BQ114" s="44">
        <f t="shared" si="52"/>
        <v>0.49560512939316714</v>
      </c>
      <c r="BR114" s="44">
        <v>2.15</v>
      </c>
      <c r="BS114" s="44">
        <f>AQ114</f>
        <v>4.46163454675232</v>
      </c>
      <c r="BT114" s="44">
        <f t="shared" si="44"/>
        <v>6.1489999999999991</v>
      </c>
      <c r="BU114" s="44">
        <f t="shared" si="41"/>
        <v>0.14333333333333334</v>
      </c>
      <c r="BV114" s="44">
        <f t="shared" si="51"/>
        <v>0</v>
      </c>
      <c r="BW114" s="44">
        <f t="shared" si="53"/>
        <v>0.44949375098876765</v>
      </c>
      <c r="BX114" s="44">
        <f t="shared" si="50"/>
        <v>4.7934916618000125</v>
      </c>
      <c r="BY114" s="44">
        <f t="shared" si="34"/>
        <v>1.3417582417582417</v>
      </c>
      <c r="BZ114" s="44">
        <f t="shared" si="49"/>
        <v>3.7087863463969661</v>
      </c>
      <c r="CA114" s="44">
        <f t="shared" si="54"/>
        <v>6.4317069440195764</v>
      </c>
      <c r="CB114" s="44">
        <f t="shared" si="47"/>
        <v>4.7934916618000125</v>
      </c>
      <c r="CC114" s="44">
        <v>2.95</v>
      </c>
      <c r="CD114" s="43"/>
      <c r="CE114" s="44">
        <f t="shared" si="45"/>
        <v>1.0597100311038927</v>
      </c>
      <c r="CG114" s="43">
        <f>CE114/'Conversions, Sources &amp; Comments'!E113</f>
        <v>11.748654986281609</v>
      </c>
    </row>
    <row r="115" spans="1:85" s="7" customFormat="1" ht="12.75" customHeight="1">
      <c r="A115" s="67">
        <v>1653</v>
      </c>
      <c r="C115" s="16"/>
      <c r="D115" s="16">
        <v>438</v>
      </c>
      <c r="E115" s="16">
        <v>404</v>
      </c>
      <c r="F115" s="16"/>
      <c r="G115" s="16">
        <v>155</v>
      </c>
      <c r="H115" s="16">
        <v>480</v>
      </c>
      <c r="M115" s="16">
        <v>22.1</v>
      </c>
      <c r="R115" s="16">
        <v>6</v>
      </c>
      <c r="X115" s="16">
        <v>29.5</v>
      </c>
      <c r="AC115" s="16">
        <v>528</v>
      </c>
      <c r="AF115" s="16">
        <v>24</v>
      </c>
      <c r="AH115" s="44">
        <f>F115*'Conversions, Sources &amp; Comments'!$E115/104.83</f>
        <v>0</v>
      </c>
      <c r="AI115" s="43"/>
      <c r="AJ115" s="44">
        <f>E115*'Conversions, Sources &amp; Comments'!E115/104.83</f>
        <v>0.34761193103270754</v>
      </c>
      <c r="AK115" s="43"/>
      <c r="AL115" s="44">
        <f>'Conversions, Sources &amp; Comments'!$E115*H115/104.83</f>
        <v>0.41300427449430593</v>
      </c>
      <c r="AM115" s="44">
        <f>'Conversions, Sources &amp; Comments'!$E115*I115/0.467</f>
        <v>0</v>
      </c>
      <c r="AN115" s="44">
        <f>'Conversions, Sources &amp; Comments'!$E115*J115/0.467</f>
        <v>0</v>
      </c>
      <c r="AO115" s="44">
        <f>'Conversions, Sources &amp; Comments'!$E115*K115/0.467</f>
        <v>0</v>
      </c>
      <c r="AP115" s="44">
        <f>'Conversions, Sources &amp; Comments'!$E115*L115/0.467</f>
        <v>0</v>
      </c>
      <c r="AQ115" s="44">
        <f>'Conversions, Sources &amp; Comments'!$E115*M115/0.467</f>
        <v>4.2684901940790585</v>
      </c>
      <c r="AR115" s="44">
        <f>'Conversions, Sources &amp; Comments'!$E115*N115/60</f>
        <v>0</v>
      </c>
      <c r="AS115" s="44">
        <f>'Conversions, Sources &amp; Comments'!$E115*O115</f>
        <v>0</v>
      </c>
      <c r="AT115" s="44">
        <f>'Conversions, Sources &amp; Comments'!$E115*P115</f>
        <v>0</v>
      </c>
      <c r="AU115" s="44">
        <f>'Conversions, Sources &amp; Comments'!$E115*Q115/0.467</f>
        <v>0</v>
      </c>
      <c r="AV115" s="44">
        <f>'Conversions, Sources &amp; Comments'!$E115*R115/1.204</f>
        <v>0.44949375098876765</v>
      </c>
      <c r="AW115" s="44">
        <f>'Conversions, Sources &amp; Comments'!$E115*S115/0.93</f>
        <v>0</v>
      </c>
      <c r="AX115" s="44">
        <f>'Conversions, Sources &amp; Comments'!$E115*T115/0.93</f>
        <v>0</v>
      </c>
      <c r="AY115" s="44">
        <f>'Conversions, Sources &amp; Comments'!$E115*U115/0.467</f>
        <v>0</v>
      </c>
      <c r="AZ115" s="44">
        <f>'Conversions, Sources &amp; Comments'!$E115*V115/51.4</f>
        <v>0</v>
      </c>
      <c r="BA115" s="44">
        <f>'Conversions, Sources &amp; Comments'!$E115*W115/0.467</f>
        <v>0</v>
      </c>
      <c r="BB115" s="44">
        <f>'Conversions, Sources &amp; Comments'!$E115*X115/0.467</f>
        <v>5.6977584038611875</v>
      </c>
      <c r="BC115" s="44">
        <f>'Conversions, Sources &amp; Comments'!$E115*Y115/0.467</f>
        <v>0</v>
      </c>
      <c r="BD115" s="44">
        <f>'Conversions, Sources &amp; Comments'!$E115*Z115/0.467*0.96</f>
        <v>0</v>
      </c>
      <c r="BE115" s="44">
        <f>'Conversions, Sources &amp; Comments'!$E115*AA115/0.467*0.96</f>
        <v>0</v>
      </c>
      <c r="BF115" s="44">
        <f>'Conversions, Sources &amp; Comments'!$E115*AB115/0.467*0.96</f>
        <v>0</v>
      </c>
      <c r="BG115" s="44">
        <f>'Conversions, Sources &amp; Comments'!$E115*AC115/10.274</f>
        <v>4.6354644641582547</v>
      </c>
      <c r="BH115" s="44">
        <f>'Conversions, Sources &amp; Comments'!$E115*AD115/3073</f>
        <v>0</v>
      </c>
      <c r="BI115" s="44">
        <f>'Conversions, Sources &amp; Comments'!$E115*AE115/0.565</f>
        <v>0</v>
      </c>
      <c r="BJ115" s="44">
        <f>'Conversions, Sources &amp; Comments'!$E115*AF115/0.565</f>
        <v>3.8314369995785933</v>
      </c>
      <c r="BK115" s="44"/>
      <c r="BL115" s="44">
        <v>7.5766666666666662</v>
      </c>
      <c r="BM115" s="44">
        <f t="shared" si="55"/>
        <v>0.34761193103270754</v>
      </c>
      <c r="BN115" s="44">
        <f t="shared" si="42"/>
        <v>0.72525564115668761</v>
      </c>
      <c r="BO115" s="44"/>
      <c r="BP115" s="44">
        <f t="shared" si="43"/>
        <v>0.72525564115668761</v>
      </c>
      <c r="BQ115" s="44">
        <f t="shared" si="52"/>
        <v>0.41300427449430593</v>
      </c>
      <c r="BR115" s="44">
        <v>2.15</v>
      </c>
      <c r="BS115" s="44">
        <f>AQ115</f>
        <v>4.2684901940790585</v>
      </c>
      <c r="BT115" s="44">
        <f t="shared" si="44"/>
        <v>6.1489999999999991</v>
      </c>
      <c r="BU115" s="44">
        <f t="shared" si="41"/>
        <v>0.14333333333333334</v>
      </c>
      <c r="BV115" s="44">
        <f t="shared" si="51"/>
        <v>0</v>
      </c>
      <c r="BW115" s="44">
        <f t="shared" si="53"/>
        <v>0.44949375098876765</v>
      </c>
      <c r="BX115" s="44">
        <f t="shared" si="50"/>
        <v>4.6354644641582547</v>
      </c>
      <c r="BY115" s="44">
        <f t="shared" si="34"/>
        <v>1.2291666666666665</v>
      </c>
      <c r="BZ115" s="44">
        <f t="shared" si="49"/>
        <v>3.6931837336704598</v>
      </c>
      <c r="CA115" s="44">
        <f t="shared" si="54"/>
        <v>5.6977584038611875</v>
      </c>
      <c r="CB115" s="44">
        <f t="shared" si="47"/>
        <v>4.6354644641582547</v>
      </c>
      <c r="CC115" s="44">
        <v>2.95</v>
      </c>
      <c r="CD115" s="43"/>
      <c r="CE115" s="44">
        <f t="shared" si="45"/>
        <v>1.0242003643750524</v>
      </c>
      <c r="CG115" s="43">
        <f>CE115/'Conversions, Sources &amp; Comments'!E114</f>
        <v>11.354971043665341</v>
      </c>
    </row>
    <row r="116" spans="1:85" s="7" customFormat="1" ht="12.75" customHeight="1">
      <c r="A116" s="67">
        <v>1654</v>
      </c>
      <c r="C116" s="16">
        <v>329</v>
      </c>
      <c r="D116" s="16">
        <v>384</v>
      </c>
      <c r="E116" s="16">
        <v>234</v>
      </c>
      <c r="F116" s="16"/>
      <c r="G116" s="16">
        <v>110</v>
      </c>
      <c r="H116" s="16">
        <v>256</v>
      </c>
      <c r="R116" s="16">
        <v>6</v>
      </c>
      <c r="S116" s="16">
        <v>96</v>
      </c>
      <c r="X116" s="16">
        <v>30.5</v>
      </c>
      <c r="AC116" s="16">
        <v>504</v>
      </c>
      <c r="AF116" s="16">
        <v>27</v>
      </c>
      <c r="AH116" s="44">
        <f>F116*'Conversions, Sources &amp; Comments'!$E116/104.83</f>
        <v>0</v>
      </c>
      <c r="AI116" s="44">
        <f>C116*'Conversions, Sources &amp; Comments'!E116/104.83</f>
        <v>0.28308001314297221</v>
      </c>
      <c r="AJ116" s="44">
        <f>E116*'Conversions, Sources &amp; Comments'!E116/104.83</f>
        <v>0.20133958381597414</v>
      </c>
      <c r="AK116" s="43"/>
      <c r="AL116" s="44">
        <f>'Conversions, Sources &amp; Comments'!$E116*H116/104.83</f>
        <v>0.22026894639696318</v>
      </c>
      <c r="AM116" s="44">
        <f>'Conversions, Sources &amp; Comments'!$E116*I116/0.467</f>
        <v>0</v>
      </c>
      <c r="AN116" s="44">
        <f>'Conversions, Sources &amp; Comments'!$E116*J116/0.467</f>
        <v>0</v>
      </c>
      <c r="AO116" s="44">
        <f>'Conversions, Sources &amp; Comments'!$E116*K116/0.467</f>
        <v>0</v>
      </c>
      <c r="AP116" s="44">
        <f>'Conversions, Sources &amp; Comments'!$E116*L116/0.467</f>
        <v>0</v>
      </c>
      <c r="AQ116" s="44">
        <f>'Conversions, Sources &amp; Comments'!$E116*M116/0.467</f>
        <v>0</v>
      </c>
      <c r="AR116" s="44">
        <f>'Conversions, Sources &amp; Comments'!$E116*N116/60</f>
        <v>0</v>
      </c>
      <c r="AS116" s="44">
        <f>'Conversions, Sources &amp; Comments'!$E116*O116</f>
        <v>0</v>
      </c>
      <c r="AT116" s="44">
        <f>'Conversions, Sources &amp; Comments'!$E116*P116</f>
        <v>0</v>
      </c>
      <c r="AU116" s="44">
        <f>'Conversions, Sources &amp; Comments'!$E116*Q116/0.467</f>
        <v>0</v>
      </c>
      <c r="AV116" s="44">
        <f>'Conversions, Sources &amp; Comments'!$E116*R116/1.204</f>
        <v>0.44949375098876765</v>
      </c>
      <c r="AW116" s="44">
        <f>'Conversions, Sources &amp; Comments'!$E116*S116/0.93</f>
        <v>9.3108038914490532</v>
      </c>
      <c r="AX116" s="44">
        <f>'Conversions, Sources &amp; Comments'!$E116*T116/0.93</f>
        <v>0</v>
      </c>
      <c r="AY116" s="44">
        <f>'Conversions, Sources &amp; Comments'!$E116*U116/0.467</f>
        <v>0</v>
      </c>
      <c r="AZ116" s="44">
        <f>'Conversions, Sources &amp; Comments'!$E116*V116/51.4</f>
        <v>0</v>
      </c>
      <c r="BA116" s="44">
        <f>'Conversions, Sources &amp; Comments'!$E116*W116/0.467</f>
        <v>0</v>
      </c>
      <c r="BB116" s="44">
        <f>'Conversions, Sources &amp; Comments'!$E116*X116/0.467</f>
        <v>5.8909027565344481</v>
      </c>
      <c r="BC116" s="44">
        <f>'Conversions, Sources &amp; Comments'!$E116*Y116/0.467</f>
        <v>0</v>
      </c>
      <c r="BD116" s="44">
        <f>'Conversions, Sources &amp; Comments'!$E116*Z116/0.467*0.96</f>
        <v>0</v>
      </c>
      <c r="BE116" s="44">
        <f>'Conversions, Sources &amp; Comments'!$E116*AA116/0.467*0.96</f>
        <v>0</v>
      </c>
      <c r="BF116" s="44">
        <f>'Conversions, Sources &amp; Comments'!$E116*AB116/0.467*0.96</f>
        <v>0</v>
      </c>
      <c r="BG116" s="44">
        <f>'Conversions, Sources &amp; Comments'!$E116*AC116/10.274</f>
        <v>4.4247615339692432</v>
      </c>
      <c r="BH116" s="44">
        <f>'Conversions, Sources &amp; Comments'!$E116*AD116/3073</f>
        <v>0</v>
      </c>
      <c r="BI116" s="44">
        <f>'Conversions, Sources &amp; Comments'!$E116*AE116/0.565</f>
        <v>0</v>
      </c>
      <c r="BJ116" s="44">
        <f>'Conversions, Sources &amp; Comments'!$E116*AF116/0.565</f>
        <v>4.3103666245259165</v>
      </c>
      <c r="BK116" s="44"/>
      <c r="BL116" s="44">
        <v>7.5766666666666662</v>
      </c>
      <c r="BM116" s="44">
        <f t="shared" si="55"/>
        <v>0.20133958381597414</v>
      </c>
      <c r="BN116" s="44">
        <f t="shared" si="42"/>
        <v>0.54324193844223978</v>
      </c>
      <c r="BO116" s="44"/>
      <c r="BP116" s="44">
        <f t="shared" si="43"/>
        <v>0.54324193844223978</v>
      </c>
      <c r="BQ116" s="44">
        <f t="shared" si="52"/>
        <v>0.22026894639696318</v>
      </c>
      <c r="BR116" s="44">
        <v>2.15</v>
      </c>
      <c r="BS116" s="44">
        <v>4.2</v>
      </c>
      <c r="BT116" s="44">
        <f t="shared" si="44"/>
        <v>6.1489999999999991</v>
      </c>
      <c r="BU116" s="44">
        <f t="shared" si="41"/>
        <v>0.14333333333333334</v>
      </c>
      <c r="BV116" s="44">
        <f t="shared" si="51"/>
        <v>0</v>
      </c>
      <c r="BW116" s="44">
        <f t="shared" si="53"/>
        <v>0.44949375098876765</v>
      </c>
      <c r="BX116" s="44">
        <f t="shared" si="50"/>
        <v>4.4247615339692432</v>
      </c>
      <c r="BY116" s="44">
        <f t="shared" si="34"/>
        <v>1.3313492063492063</v>
      </c>
      <c r="BZ116" s="44">
        <f t="shared" si="49"/>
        <v>3.6775811209439535</v>
      </c>
      <c r="CA116" s="44">
        <f t="shared" si="54"/>
        <v>5.8909027565344481</v>
      </c>
      <c r="CB116" s="44">
        <f t="shared" si="47"/>
        <v>4.4247615339692432</v>
      </c>
      <c r="CC116" s="44">
        <v>2.95</v>
      </c>
      <c r="CD116" s="43"/>
      <c r="CE116" s="44">
        <f t="shared" si="45"/>
        <v>0.91772528275159226</v>
      </c>
      <c r="CG116" s="43">
        <f>CE116/'Conversions, Sources &amp; Comments'!E115</f>
        <v>10.174516993110482</v>
      </c>
    </row>
    <row r="117" spans="1:85" s="7" customFormat="1" ht="12.75" customHeight="1">
      <c r="A117" s="67">
        <v>1655</v>
      </c>
      <c r="C117" s="16">
        <v>329</v>
      </c>
      <c r="D117" s="16"/>
      <c r="E117" s="16"/>
      <c r="F117" s="16"/>
      <c r="G117" s="16">
        <v>119</v>
      </c>
      <c r="H117" s="16">
        <v>302</v>
      </c>
      <c r="R117" s="16">
        <v>6</v>
      </c>
      <c r="W117" s="16">
        <v>96</v>
      </c>
      <c r="X117" s="16">
        <v>26.2</v>
      </c>
      <c r="AC117" s="16">
        <v>450</v>
      </c>
      <c r="AF117" s="16">
        <v>28</v>
      </c>
      <c r="AH117" s="44">
        <f>F117*'Conversions, Sources &amp; Comments'!$E117/104.83</f>
        <v>0</v>
      </c>
      <c r="AI117" s="44">
        <f>C117*'Conversions, Sources &amp; Comments'!E117/104.83</f>
        <v>0.28308001314297221</v>
      </c>
      <c r="AJ117" s="43"/>
      <c r="AK117" s="43"/>
      <c r="AL117" s="44">
        <f>'Conversions, Sources &amp; Comments'!$E117*H117/104.83</f>
        <v>0.25984852270266751</v>
      </c>
      <c r="AM117" s="44">
        <f>'Conversions, Sources &amp; Comments'!$E117*I117/0.467</f>
        <v>0</v>
      </c>
      <c r="AN117" s="44">
        <f>'Conversions, Sources &amp; Comments'!$E117*J117/0.467</f>
        <v>0</v>
      </c>
      <c r="AO117" s="44">
        <f>'Conversions, Sources &amp; Comments'!$E117*K117/0.467</f>
        <v>0</v>
      </c>
      <c r="AP117" s="44">
        <f>'Conversions, Sources &amp; Comments'!$E117*L117/0.467</f>
        <v>0</v>
      </c>
      <c r="AQ117" s="44">
        <f>'Conversions, Sources &amp; Comments'!$E117*M117/0.467</f>
        <v>0</v>
      </c>
      <c r="AR117" s="44">
        <f>'Conversions, Sources &amp; Comments'!$E117*N117/60</f>
        <v>0</v>
      </c>
      <c r="AS117" s="44">
        <f>'Conversions, Sources &amp; Comments'!$E117*O117</f>
        <v>0</v>
      </c>
      <c r="AT117" s="44">
        <f>'Conversions, Sources &amp; Comments'!$E117*P117</f>
        <v>0</v>
      </c>
      <c r="AU117" s="44">
        <f>'Conversions, Sources &amp; Comments'!$E117*Q117/0.467</f>
        <v>0</v>
      </c>
      <c r="AV117" s="44">
        <f>'Conversions, Sources &amp; Comments'!$E117*R117/1.204</f>
        <v>0.44949375098876765</v>
      </c>
      <c r="AW117" s="44">
        <f>'Conversions, Sources &amp; Comments'!$E117*S117/0.93</f>
        <v>0</v>
      </c>
      <c r="AX117" s="44">
        <f>'Conversions, Sources &amp; Comments'!$E117*T117/0.93</f>
        <v>0</v>
      </c>
      <c r="AY117" s="44">
        <f>'Conversions, Sources &amp; Comments'!$E117*U117/0.467</f>
        <v>0</v>
      </c>
      <c r="AZ117" s="44">
        <f>'Conversions, Sources &amp; Comments'!$E117*V117/51.4</f>
        <v>0</v>
      </c>
      <c r="BA117" s="44">
        <f>'Conversions, Sources &amp; Comments'!$E117*W117/0.467</f>
        <v>18.541857856633019</v>
      </c>
      <c r="BB117" s="44">
        <f>'Conversions, Sources &amp; Comments'!$E117*X117/0.467</f>
        <v>5.0603820400394266</v>
      </c>
      <c r="BC117" s="44">
        <f>'Conversions, Sources &amp; Comments'!$E117*Y117/0.467</f>
        <v>0</v>
      </c>
      <c r="BD117" s="44">
        <f>'Conversions, Sources &amp; Comments'!$E117*Z117/0.467*0.96</f>
        <v>0</v>
      </c>
      <c r="BE117" s="44">
        <f>'Conversions, Sources &amp; Comments'!$E117*AA117/0.467*0.96</f>
        <v>0</v>
      </c>
      <c r="BF117" s="44">
        <f>'Conversions, Sources &amp; Comments'!$E117*AB117/0.467*0.96</f>
        <v>0</v>
      </c>
      <c r="BG117" s="44">
        <f>'Conversions, Sources &amp; Comments'!$E117*AC117/10.274</f>
        <v>3.9506799410439672</v>
      </c>
      <c r="BH117" s="44">
        <f>'Conversions, Sources &amp; Comments'!$E117*AD117/3073</f>
        <v>0</v>
      </c>
      <c r="BI117" s="44">
        <f>'Conversions, Sources &amp; Comments'!$E117*AE117/0.565</f>
        <v>0</v>
      </c>
      <c r="BJ117" s="44">
        <f>'Conversions, Sources &amp; Comments'!$E117*AF117/0.565</f>
        <v>4.4700098328416917</v>
      </c>
      <c r="BK117" s="44"/>
      <c r="BL117" s="44">
        <v>7.5766666666666662</v>
      </c>
      <c r="BM117" s="44">
        <v>0.185</v>
      </c>
      <c r="BN117" s="44">
        <f t="shared" si="42"/>
        <v>0.52290981000000003</v>
      </c>
      <c r="BO117" s="44"/>
      <c r="BP117" s="44">
        <f t="shared" si="43"/>
        <v>0.52290981000000003</v>
      </c>
      <c r="BQ117" s="44">
        <f t="shared" si="52"/>
        <v>0.25984852270266751</v>
      </c>
      <c r="BR117" s="44">
        <v>2.15</v>
      </c>
      <c r="BS117" s="44">
        <v>4.2</v>
      </c>
      <c r="BT117" s="44">
        <f t="shared" si="44"/>
        <v>6.1489999999999991</v>
      </c>
      <c r="BU117" s="44">
        <f t="shared" si="41"/>
        <v>0.14333333333333334</v>
      </c>
      <c r="BV117" s="44">
        <f t="shared" si="51"/>
        <v>0</v>
      </c>
      <c r="BW117" s="44">
        <f t="shared" si="53"/>
        <v>0.44949375098876765</v>
      </c>
      <c r="BX117" s="44">
        <f t="shared" si="50"/>
        <v>3.9506799410439672</v>
      </c>
      <c r="BY117" s="44">
        <f t="shared" si="34"/>
        <v>1.2808888888888885</v>
      </c>
      <c r="BZ117" s="44">
        <f t="shared" si="49"/>
        <v>3.6619785082174467</v>
      </c>
      <c r="CA117" s="44">
        <f t="shared" si="54"/>
        <v>5.0603820400394266</v>
      </c>
      <c r="CB117" s="44">
        <f t="shared" si="47"/>
        <v>3.9506799410439672</v>
      </c>
      <c r="CC117" s="44">
        <v>2.95</v>
      </c>
      <c r="CD117" s="43"/>
      <c r="CE117" s="44">
        <f t="shared" si="45"/>
        <v>0.9024326327184109</v>
      </c>
      <c r="CG117" s="43">
        <f>CE117/'Conversions, Sources &amp; Comments'!E116</f>
        <v>10.004972434889554</v>
      </c>
    </row>
    <row r="118" spans="1:85" s="7" customFormat="1" ht="12.75" customHeight="1">
      <c r="A118" s="67">
        <v>1656</v>
      </c>
      <c r="C118" s="16">
        <v>247</v>
      </c>
      <c r="D118" s="16">
        <v>288</v>
      </c>
      <c r="E118" s="16">
        <v>201</v>
      </c>
      <c r="F118" s="16">
        <v>183</v>
      </c>
      <c r="G118" s="16"/>
      <c r="H118" s="16">
        <v>347</v>
      </c>
      <c r="M118" s="16">
        <v>21.6</v>
      </c>
      <c r="R118" s="16">
        <v>6</v>
      </c>
      <c r="X118" s="16">
        <v>26.2</v>
      </c>
      <c r="AC118" s="16">
        <v>462</v>
      </c>
      <c r="AH118" s="44">
        <f>F118*'Conversions, Sources &amp; Comments'!$E118/104.83</f>
        <v>0.15745787965095415</v>
      </c>
      <c r="AI118" s="44">
        <f>C118*'Conversions, Sources &amp; Comments'!E118/104.83</f>
        <v>0.21252511625019493</v>
      </c>
      <c r="AJ118" s="44">
        <f>E118*'Conversions, Sources &amp; Comments'!E118/104.83</f>
        <v>0.17294553994449061</v>
      </c>
      <c r="AK118" s="43"/>
      <c r="AL118" s="44">
        <f>'Conversions, Sources &amp; Comments'!$E118*H118/104.83</f>
        <v>0.2985676734365087</v>
      </c>
      <c r="AM118" s="44">
        <f>'Conversions, Sources &amp; Comments'!$E118*I118/0.467</f>
        <v>0</v>
      </c>
      <c r="AN118" s="44">
        <f>'Conversions, Sources &amp; Comments'!$E118*J118/0.467</f>
        <v>0</v>
      </c>
      <c r="AO118" s="44">
        <f>'Conversions, Sources &amp; Comments'!$E118*K118/0.467</f>
        <v>0</v>
      </c>
      <c r="AP118" s="44">
        <f>'Conversions, Sources &amp; Comments'!$E118*L118/0.467</f>
        <v>0</v>
      </c>
      <c r="AQ118" s="44">
        <f>'Conversions, Sources &amp; Comments'!$E118*M118/0.467</f>
        <v>4.1719180177424287</v>
      </c>
      <c r="AR118" s="44">
        <f>'Conversions, Sources &amp; Comments'!$E118*N118/60</f>
        <v>0</v>
      </c>
      <c r="AS118" s="44">
        <f>'Conversions, Sources &amp; Comments'!$E118*O118</f>
        <v>0</v>
      </c>
      <c r="AT118" s="44">
        <f>'Conversions, Sources &amp; Comments'!$E118*P118</f>
        <v>0</v>
      </c>
      <c r="AU118" s="44">
        <f>'Conversions, Sources &amp; Comments'!$E118*Q118/0.467</f>
        <v>0</v>
      </c>
      <c r="AV118" s="44">
        <f>'Conversions, Sources &amp; Comments'!$E118*R118/1.204</f>
        <v>0.44949375098876765</v>
      </c>
      <c r="AW118" s="44">
        <f>'Conversions, Sources &amp; Comments'!$E118*S118/0.93</f>
        <v>0</v>
      </c>
      <c r="AX118" s="44">
        <f>'Conversions, Sources &amp; Comments'!$E118*T118/0.93</f>
        <v>0</v>
      </c>
      <c r="AY118" s="44">
        <f>'Conversions, Sources &amp; Comments'!$E118*U118/0.467</f>
        <v>0</v>
      </c>
      <c r="AZ118" s="44">
        <f>'Conversions, Sources &amp; Comments'!$E118*V118/51.4</f>
        <v>0</v>
      </c>
      <c r="BA118" s="44">
        <f>'Conversions, Sources &amp; Comments'!$E118*W118/0.467</f>
        <v>0</v>
      </c>
      <c r="BB118" s="44">
        <f>'Conversions, Sources &amp; Comments'!$E118*X118/0.467</f>
        <v>5.0603820400394266</v>
      </c>
      <c r="BC118" s="44">
        <f>'Conversions, Sources &amp; Comments'!$E118*Y118/0.467</f>
        <v>0</v>
      </c>
      <c r="BD118" s="44">
        <f>'Conversions, Sources &amp; Comments'!$E118*Z118/0.467*0.96</f>
        <v>0</v>
      </c>
      <c r="BE118" s="44">
        <f>'Conversions, Sources &amp; Comments'!$E118*AA118/0.467*0.96</f>
        <v>0</v>
      </c>
      <c r="BF118" s="44">
        <f>'Conversions, Sources &amp; Comments'!$E118*AB118/0.467*0.96</f>
        <v>0</v>
      </c>
      <c r="BG118" s="44">
        <f>'Conversions, Sources &amp; Comments'!$E118*AC118/10.274</f>
        <v>4.056031406138473</v>
      </c>
      <c r="BH118" s="44">
        <f>'Conversions, Sources &amp; Comments'!$E118*AD118/3073</f>
        <v>0</v>
      </c>
      <c r="BI118" s="44">
        <f>'Conversions, Sources &amp; Comments'!$E118*AE118/0.565</f>
        <v>0</v>
      </c>
      <c r="BJ118" s="44">
        <f>'Conversions, Sources &amp; Comments'!$E118*AF118/0.565</f>
        <v>0</v>
      </c>
      <c r="BK118" s="44"/>
      <c r="BL118" s="44">
        <v>7.5766666666666662</v>
      </c>
      <c r="BM118" s="44">
        <f>AJ118</f>
        <v>0.17294553994449061</v>
      </c>
      <c r="BN118" s="44">
        <f t="shared" si="42"/>
        <v>0.50790986673884708</v>
      </c>
      <c r="BO118" s="44"/>
      <c r="BP118" s="44">
        <f t="shared" si="43"/>
        <v>0.50790986673884708</v>
      </c>
      <c r="BQ118" s="44">
        <f t="shared" si="52"/>
        <v>0.2985676734365087</v>
      </c>
      <c r="BR118" s="44">
        <v>2.15</v>
      </c>
      <c r="BS118" s="44">
        <f>AQ118</f>
        <v>4.1719180177424287</v>
      </c>
      <c r="BT118" s="44">
        <f t="shared" si="44"/>
        <v>6.1489999999999991</v>
      </c>
      <c r="BU118" s="44">
        <f t="shared" si="41"/>
        <v>0.14333333333333334</v>
      </c>
      <c r="BV118" s="44">
        <f t="shared" si="51"/>
        <v>0</v>
      </c>
      <c r="BW118" s="44">
        <f t="shared" si="53"/>
        <v>0.44949375098876765</v>
      </c>
      <c r="BX118" s="44">
        <f t="shared" si="50"/>
        <v>4.056031406138473</v>
      </c>
      <c r="BY118" s="44">
        <f t="shared" si="34"/>
        <v>1.2476190476190472</v>
      </c>
      <c r="BZ118" s="44">
        <f t="shared" si="49"/>
        <v>3.64637589549094</v>
      </c>
      <c r="CA118" s="44">
        <f t="shared" si="54"/>
        <v>5.0603820400394266</v>
      </c>
      <c r="CB118" s="44">
        <f t="shared" si="47"/>
        <v>4.056031406138473</v>
      </c>
      <c r="CC118" s="44">
        <v>2.95</v>
      </c>
      <c r="CD118" s="43"/>
      <c r="CE118" s="44">
        <f t="shared" si="45"/>
        <v>0.90148588213025382</v>
      </c>
      <c r="CG118" s="43">
        <f>CE118/'Conversions, Sources &amp; Comments'!E117</f>
        <v>9.9944761239253843</v>
      </c>
    </row>
    <row r="119" spans="1:85" s="7" customFormat="1" ht="12.75" customHeight="1">
      <c r="A119" s="67">
        <v>1657</v>
      </c>
      <c r="C119" s="16"/>
      <c r="D119" s="16">
        <v>205</v>
      </c>
      <c r="E119" s="16">
        <v>137</v>
      </c>
      <c r="F119" s="16"/>
      <c r="G119" s="16"/>
      <c r="H119" s="16">
        <v>302</v>
      </c>
      <c r="R119" s="16">
        <v>6</v>
      </c>
      <c r="S119" s="16">
        <v>93.2</v>
      </c>
      <c r="T119" s="16">
        <v>45</v>
      </c>
      <c r="X119" s="16">
        <v>22.9</v>
      </c>
      <c r="AC119" s="16">
        <v>420</v>
      </c>
      <c r="AF119" s="16">
        <v>28</v>
      </c>
      <c r="AH119" s="44">
        <f>F119*'Conversions, Sources &amp; Comments'!$E119/104.83</f>
        <v>0</v>
      </c>
      <c r="AI119" s="43"/>
      <c r="AJ119" s="44">
        <f>E119*'Conversions, Sources &amp; Comments'!E119/104.83</f>
        <v>0.11787830334524982</v>
      </c>
      <c r="AK119" s="43"/>
      <c r="AL119" s="44">
        <f>'Conversions, Sources &amp; Comments'!$E119*H119/104.83</f>
        <v>0.25984852270266751</v>
      </c>
      <c r="AM119" s="44">
        <f>'Conversions, Sources &amp; Comments'!$E119*I119/0.467</f>
        <v>0</v>
      </c>
      <c r="AN119" s="44">
        <f>'Conversions, Sources &amp; Comments'!$E119*J119/0.467</f>
        <v>0</v>
      </c>
      <c r="AO119" s="44">
        <f>'Conversions, Sources &amp; Comments'!$E119*K119/0.467</f>
        <v>0</v>
      </c>
      <c r="AP119" s="44">
        <f>'Conversions, Sources &amp; Comments'!$E119*L119/0.467</f>
        <v>0</v>
      </c>
      <c r="AQ119" s="44">
        <f>'Conversions, Sources &amp; Comments'!$E119*M119/0.467</f>
        <v>0</v>
      </c>
      <c r="AR119" s="44">
        <f>'Conversions, Sources &amp; Comments'!$E119*N119/60</f>
        <v>0</v>
      </c>
      <c r="AS119" s="44">
        <f>'Conversions, Sources &amp; Comments'!$E119*O119</f>
        <v>0</v>
      </c>
      <c r="AT119" s="44">
        <f>'Conversions, Sources &amp; Comments'!$E119*P119</f>
        <v>0</v>
      </c>
      <c r="AU119" s="44">
        <f>'Conversions, Sources &amp; Comments'!$E119*Q119/0.467</f>
        <v>0</v>
      </c>
      <c r="AV119" s="44">
        <f>'Conversions, Sources &amp; Comments'!$E119*R119/1.204</f>
        <v>0.44949375098876765</v>
      </c>
      <c r="AW119" s="44">
        <f>'Conversions, Sources &amp; Comments'!$E119*S119/0.93</f>
        <v>9.0392387779484551</v>
      </c>
      <c r="AX119" s="44">
        <f>'Conversions, Sources &amp; Comments'!$E119*T119/0.93</f>
        <v>4.3644393241167432</v>
      </c>
      <c r="AY119" s="44">
        <f>'Conversions, Sources &amp; Comments'!$E119*U119/0.467</f>
        <v>0</v>
      </c>
      <c r="AZ119" s="44">
        <f>'Conversions, Sources &amp; Comments'!$E119*V119/51.4</f>
        <v>0</v>
      </c>
      <c r="BA119" s="44">
        <f>'Conversions, Sources &amp; Comments'!$E119*W119/0.467</f>
        <v>0</v>
      </c>
      <c r="BB119" s="44">
        <f>'Conversions, Sources &amp; Comments'!$E119*X119/0.467</f>
        <v>4.4230056762176666</v>
      </c>
      <c r="BC119" s="44">
        <f>'Conversions, Sources &amp; Comments'!$E119*Y119/0.467</f>
        <v>0</v>
      </c>
      <c r="BD119" s="44">
        <f>'Conversions, Sources &amp; Comments'!$E119*Z119/0.467*0.96</f>
        <v>0</v>
      </c>
      <c r="BE119" s="44">
        <f>'Conversions, Sources &amp; Comments'!$E119*AA119/0.467*0.96</f>
        <v>0</v>
      </c>
      <c r="BF119" s="44">
        <f>'Conversions, Sources &amp; Comments'!$E119*AB119/0.467*0.96</f>
        <v>0</v>
      </c>
      <c r="BG119" s="44">
        <f>'Conversions, Sources &amp; Comments'!$E119*AC119/10.274</f>
        <v>3.6873012783077024</v>
      </c>
      <c r="BH119" s="44">
        <f>'Conversions, Sources &amp; Comments'!$E119*AD119/3073</f>
        <v>0</v>
      </c>
      <c r="BI119" s="44">
        <f>'Conversions, Sources &amp; Comments'!$E119*AE119/0.565</f>
        <v>0</v>
      </c>
      <c r="BJ119" s="44">
        <f>'Conversions, Sources &amp; Comments'!$E119*AF119/0.565</f>
        <v>4.4700098328416917</v>
      </c>
      <c r="BK119" s="44"/>
      <c r="BL119" s="44">
        <v>7.5766666666666662</v>
      </c>
      <c r="BM119" s="44">
        <f>AJ119</f>
        <v>0.11787830334524982</v>
      </c>
      <c r="BN119" s="44">
        <f t="shared" si="42"/>
        <v>0.4393870610110549</v>
      </c>
      <c r="BO119" s="44"/>
      <c r="BP119" s="44">
        <f t="shared" si="43"/>
        <v>0.4393870610110549</v>
      </c>
      <c r="BQ119" s="44">
        <f t="shared" si="52"/>
        <v>0.25984852270266751</v>
      </c>
      <c r="BR119" s="44">
        <v>2.15</v>
      </c>
      <c r="BS119" s="44">
        <v>4.5999999999999996</v>
      </c>
      <c r="BT119" s="44">
        <f t="shared" si="44"/>
        <v>6.1489999999999991</v>
      </c>
      <c r="BU119" s="44">
        <f t="shared" si="41"/>
        <v>0.14333333333333334</v>
      </c>
      <c r="BV119" s="44">
        <f t="shared" si="51"/>
        <v>0</v>
      </c>
      <c r="BW119" s="44">
        <f t="shared" si="53"/>
        <v>0.44949375098876765</v>
      </c>
      <c r="BX119" s="44">
        <f t="shared" si="50"/>
        <v>3.6873012783077024</v>
      </c>
      <c r="BY119" s="44">
        <f t="shared" si="34"/>
        <v>1.1995238095238092</v>
      </c>
      <c r="BZ119" s="44">
        <f t="shared" si="49"/>
        <v>3.6307732827644337</v>
      </c>
      <c r="CA119" s="44">
        <f t="shared" si="54"/>
        <v>4.4230056762176666</v>
      </c>
      <c r="CB119" s="44">
        <f t="shared" si="47"/>
        <v>3.6873012783077024</v>
      </c>
      <c r="CC119" s="44">
        <v>2.95</v>
      </c>
      <c r="CD119" s="43"/>
      <c r="CE119" s="44">
        <f t="shared" si="45"/>
        <v>0.86313650083026983</v>
      </c>
      <c r="CG119" s="43">
        <f>CE119/'Conversions, Sources &amp; Comments'!E118</f>
        <v>9.5693092041015397</v>
      </c>
    </row>
    <row r="120" spans="1:85" s="7" customFormat="1" ht="12.75" customHeight="1">
      <c r="A120" s="67">
        <v>1658</v>
      </c>
      <c r="C120" s="16">
        <v>288</v>
      </c>
      <c r="D120" s="16">
        <v>288</v>
      </c>
      <c r="E120" s="16">
        <v>178</v>
      </c>
      <c r="F120" s="16"/>
      <c r="G120" s="16"/>
      <c r="R120" s="16">
        <v>6</v>
      </c>
      <c r="S120" s="16">
        <v>96</v>
      </c>
      <c r="T120" s="16">
        <v>48</v>
      </c>
      <c r="X120" s="16">
        <v>22.9</v>
      </c>
      <c r="AC120" s="16">
        <v>420</v>
      </c>
      <c r="AF120" s="16">
        <v>27</v>
      </c>
      <c r="AH120" s="44">
        <f>F120*'Conversions, Sources &amp; Comments'!$E120/104.83</f>
        <v>0</v>
      </c>
      <c r="AI120" s="44">
        <f>C120*'Conversions, Sources &amp; Comments'!E120/104.83</f>
        <v>0.24780256469658357</v>
      </c>
      <c r="AJ120" s="44">
        <f>E120*'Conversions, Sources &amp; Comments'!E120/104.83</f>
        <v>0.15315575179163848</v>
      </c>
      <c r="AK120" s="43"/>
      <c r="AL120" s="44">
        <f>'Conversions, Sources &amp; Comments'!$E120*H120/104.83</f>
        <v>0</v>
      </c>
      <c r="AM120" s="44">
        <f>'Conversions, Sources &amp; Comments'!$E120*I120/0.467</f>
        <v>0</v>
      </c>
      <c r="AN120" s="44">
        <f>'Conversions, Sources &amp; Comments'!$E120*J120/0.467</f>
        <v>0</v>
      </c>
      <c r="AO120" s="44">
        <f>'Conversions, Sources &amp; Comments'!$E120*K120/0.467</f>
        <v>0</v>
      </c>
      <c r="AP120" s="44">
        <f>'Conversions, Sources &amp; Comments'!$E120*L120/0.467</f>
        <v>0</v>
      </c>
      <c r="AQ120" s="44">
        <f>'Conversions, Sources &amp; Comments'!$E120*M120/0.467</f>
        <v>0</v>
      </c>
      <c r="AR120" s="44">
        <f>'Conversions, Sources &amp; Comments'!$E120*N120/60</f>
        <v>0</v>
      </c>
      <c r="AS120" s="44">
        <f>'Conversions, Sources &amp; Comments'!$E120*O120</f>
        <v>0</v>
      </c>
      <c r="AT120" s="44">
        <f>'Conversions, Sources &amp; Comments'!$E120*P120</f>
        <v>0</v>
      </c>
      <c r="AU120" s="44">
        <f>'Conversions, Sources &amp; Comments'!$E120*Q120/0.467</f>
        <v>0</v>
      </c>
      <c r="AV120" s="44">
        <f>'Conversions, Sources &amp; Comments'!$E120*R120/1.204</f>
        <v>0.44949375098876765</v>
      </c>
      <c r="AW120" s="44">
        <f>'Conversions, Sources &amp; Comments'!$E120*S120/0.93</f>
        <v>9.3108038914490532</v>
      </c>
      <c r="AX120" s="44">
        <f>'Conversions, Sources &amp; Comments'!$E120*T120/0.93</f>
        <v>4.6554019457245266</v>
      </c>
      <c r="AY120" s="44">
        <f>'Conversions, Sources &amp; Comments'!$E120*U120/0.467</f>
        <v>0</v>
      </c>
      <c r="AZ120" s="44">
        <f>'Conversions, Sources &amp; Comments'!$E120*V120/51.4</f>
        <v>0</v>
      </c>
      <c r="BA120" s="44">
        <f>'Conversions, Sources &amp; Comments'!$E120*W120/0.467</f>
        <v>0</v>
      </c>
      <c r="BB120" s="44">
        <f>'Conversions, Sources &amp; Comments'!$E120*X120/0.467</f>
        <v>4.4230056762176666</v>
      </c>
      <c r="BC120" s="44">
        <f>'Conversions, Sources &amp; Comments'!$E120*Y120/0.467</f>
        <v>0</v>
      </c>
      <c r="BD120" s="44">
        <f>'Conversions, Sources &amp; Comments'!$E120*Z120/0.467*0.96</f>
        <v>0</v>
      </c>
      <c r="BE120" s="44">
        <f>'Conversions, Sources &amp; Comments'!$E120*AA120/0.467*0.96</f>
        <v>0</v>
      </c>
      <c r="BF120" s="44">
        <f>'Conversions, Sources &amp; Comments'!$E120*AB120/0.467*0.96</f>
        <v>0</v>
      </c>
      <c r="BG120" s="44">
        <f>'Conversions, Sources &amp; Comments'!$E120*AC120/10.274</f>
        <v>3.6873012783077024</v>
      </c>
      <c r="BH120" s="44">
        <f>'Conversions, Sources &amp; Comments'!$E120*AD120/3073</f>
        <v>0</v>
      </c>
      <c r="BI120" s="44">
        <f>'Conversions, Sources &amp; Comments'!$E120*AE120/0.565</f>
        <v>0</v>
      </c>
      <c r="BJ120" s="44">
        <f>'Conversions, Sources &amp; Comments'!$E120*AF120/0.565</f>
        <v>4.3103666245259165</v>
      </c>
      <c r="BK120" s="44"/>
      <c r="BL120" s="44">
        <v>7.5766666666666662</v>
      </c>
      <c r="BM120" s="44">
        <f>AJ120</f>
        <v>0.15315575179163848</v>
      </c>
      <c r="BN120" s="44">
        <f t="shared" si="42"/>
        <v>0.48328448343042174</v>
      </c>
      <c r="BO120" s="44"/>
      <c r="BP120" s="44">
        <f t="shared" si="43"/>
        <v>0.48328448343042174</v>
      </c>
      <c r="BQ120" s="44">
        <v>0.2</v>
      </c>
      <c r="BR120" s="44">
        <v>2.15</v>
      </c>
      <c r="BS120" s="44">
        <v>4.5999999999999996</v>
      </c>
      <c r="BT120" s="44">
        <f t="shared" si="44"/>
        <v>6.1489999999999991</v>
      </c>
      <c r="BU120" s="44">
        <f t="shared" si="41"/>
        <v>0.14333333333333334</v>
      </c>
      <c r="BV120" s="44">
        <f t="shared" si="51"/>
        <v>0</v>
      </c>
      <c r="BW120" s="44">
        <f t="shared" si="53"/>
        <v>0.44949375098876765</v>
      </c>
      <c r="BX120" s="44">
        <f t="shared" si="50"/>
        <v>3.6873012783077024</v>
      </c>
      <c r="BY120" s="44">
        <f t="shared" si="34"/>
        <v>1.1995238095238092</v>
      </c>
      <c r="BZ120" s="44">
        <f t="shared" si="49"/>
        <v>3.6151706700379274</v>
      </c>
      <c r="CA120" s="44">
        <f t="shared" si="54"/>
        <v>4.4230056762176666</v>
      </c>
      <c r="CB120" s="44">
        <f t="shared" si="47"/>
        <v>3.6873012783077024</v>
      </c>
      <c r="CC120" s="44">
        <v>2.95</v>
      </c>
      <c r="CD120" s="43"/>
      <c r="CE120" s="44">
        <f t="shared" si="45"/>
        <v>0.8747036487537353</v>
      </c>
      <c r="CG120" s="43">
        <f>CE120/'Conversions, Sources &amp; Comments'!E119</f>
        <v>9.697550351339256</v>
      </c>
    </row>
    <row r="121" spans="1:85" s="7" customFormat="1" ht="12.75" customHeight="1">
      <c r="A121" s="67">
        <v>1659</v>
      </c>
      <c r="C121" s="16">
        <v>366</v>
      </c>
      <c r="D121" s="16">
        <v>370</v>
      </c>
      <c r="E121" s="16">
        <v>297</v>
      </c>
      <c r="F121" s="16">
        <v>261</v>
      </c>
      <c r="G121" s="16"/>
      <c r="H121" s="16">
        <v>192</v>
      </c>
      <c r="I121" s="16">
        <v>10.6</v>
      </c>
      <c r="J121" s="16">
        <v>9.06</v>
      </c>
      <c r="K121" s="16">
        <v>10.4</v>
      </c>
      <c r="M121" s="16">
        <v>25.8</v>
      </c>
      <c r="R121" s="16">
        <v>6</v>
      </c>
      <c r="S121" s="16">
        <v>96</v>
      </c>
      <c r="T121" s="16">
        <v>48</v>
      </c>
      <c r="X121" s="16">
        <v>22.9</v>
      </c>
      <c r="AC121" s="16">
        <v>432</v>
      </c>
      <c r="AH121" s="44">
        <f>F121*'Conversions, Sources &amp; Comments'!$E121/104.83</f>
        <v>0.22457107425627887</v>
      </c>
      <c r="AI121" s="44">
        <f>C121*'Conversions, Sources &amp; Comments'!E121/104.83</f>
        <v>0.31491575930190829</v>
      </c>
      <c r="AJ121" s="44">
        <f>E121*'Conversions, Sources &amp; Comments'!E121/104.83</f>
        <v>0.25554639484335184</v>
      </c>
      <c r="AK121" s="43"/>
      <c r="AL121" s="44">
        <f>'Conversions, Sources &amp; Comments'!$E121*H121/104.83</f>
        <v>0.16520170979772239</v>
      </c>
      <c r="AM121" s="44">
        <f>'Conversions, Sources &amp; Comments'!$E121*I121/0.467</f>
        <v>2.0473301383365619</v>
      </c>
      <c r="AN121" s="44">
        <f>'Conversions, Sources &amp; Comments'!$E121*J121/0.467</f>
        <v>1.7498878352197409</v>
      </c>
      <c r="AO121" s="44">
        <f>'Conversions, Sources &amp; Comments'!$E121*K121/0.467</f>
        <v>2.0087012678019098</v>
      </c>
      <c r="AP121" s="44">
        <f>'Conversions, Sources &amp; Comments'!$E121*L121/0.467</f>
        <v>0</v>
      </c>
      <c r="AQ121" s="44">
        <f>'Conversions, Sources &amp; Comments'!$E121*M121/0.467</f>
        <v>4.9831242989701225</v>
      </c>
      <c r="AR121" s="44">
        <f>'Conversions, Sources &amp; Comments'!$E121*N121/60</f>
        <v>0</v>
      </c>
      <c r="AS121" s="44">
        <f>'Conversions, Sources &amp; Comments'!$E121*O121</f>
        <v>0</v>
      </c>
      <c r="AT121" s="44">
        <f>'Conversions, Sources &amp; Comments'!$E121*P121</f>
        <v>0</v>
      </c>
      <c r="AU121" s="44">
        <f>'Conversions, Sources &amp; Comments'!$E121*Q121/0.467</f>
        <v>0</v>
      </c>
      <c r="AV121" s="44">
        <f>'Conversions, Sources &amp; Comments'!$E121*R121/1.204</f>
        <v>0.44949375098876765</v>
      </c>
      <c r="AW121" s="44">
        <f>'Conversions, Sources &amp; Comments'!$E121*S121/0.93</f>
        <v>9.3108038914490532</v>
      </c>
      <c r="AX121" s="44">
        <f>'Conversions, Sources &amp; Comments'!$E121*T121/0.93</f>
        <v>4.6554019457245266</v>
      </c>
      <c r="AY121" s="44">
        <f>'Conversions, Sources &amp; Comments'!$E121*U121/0.467</f>
        <v>0</v>
      </c>
      <c r="AZ121" s="44">
        <f>'Conversions, Sources &amp; Comments'!$E121*V121/51.4</f>
        <v>0</v>
      </c>
      <c r="BA121" s="44">
        <f>'Conversions, Sources &amp; Comments'!$E121*W121/0.467</f>
        <v>0</v>
      </c>
      <c r="BB121" s="44">
        <f>'Conversions, Sources &amp; Comments'!$E121*X121/0.467</f>
        <v>4.4230056762176666</v>
      </c>
      <c r="BC121" s="44">
        <f>'Conversions, Sources &amp; Comments'!$E121*Y121/0.467</f>
        <v>0</v>
      </c>
      <c r="BD121" s="44">
        <f>'Conversions, Sources &amp; Comments'!$E121*Z121/0.467*0.96</f>
        <v>0</v>
      </c>
      <c r="BE121" s="44">
        <f>'Conversions, Sources &amp; Comments'!$E121*AA121/0.467*0.96</f>
        <v>0</v>
      </c>
      <c r="BF121" s="44">
        <f>'Conversions, Sources &amp; Comments'!$E121*AB121/0.467*0.96</f>
        <v>0</v>
      </c>
      <c r="BG121" s="44">
        <f>'Conversions, Sources &amp; Comments'!$E121*AC121/10.274</f>
        <v>3.7926527434022081</v>
      </c>
      <c r="BH121" s="44">
        <f>'Conversions, Sources &amp; Comments'!$E121*AD121/3073</f>
        <v>0</v>
      </c>
      <c r="BI121" s="44">
        <f>'Conversions, Sources &amp; Comments'!$E121*AE121/0.565</f>
        <v>0</v>
      </c>
      <c r="BJ121" s="44">
        <f>'Conversions, Sources &amp; Comments'!$E121*AF121/0.565</f>
        <v>0</v>
      </c>
      <c r="BK121" s="44"/>
      <c r="BL121" s="44">
        <v>7.5766666666666662</v>
      </c>
      <c r="BM121" s="44">
        <f>AJ121</f>
        <v>0.25554639484335184</v>
      </c>
      <c r="BN121" s="44">
        <f t="shared" si="42"/>
        <v>0.61069407533053521</v>
      </c>
      <c r="BO121" s="44"/>
      <c r="BP121" s="44">
        <f t="shared" si="43"/>
        <v>0.61069407533053521</v>
      </c>
      <c r="BQ121" s="44">
        <f>AL121</f>
        <v>0.16520170979772239</v>
      </c>
      <c r="BR121" s="44">
        <f>AM121</f>
        <v>2.0473301383365619</v>
      </c>
      <c r="BS121" s="44">
        <f>AQ121</f>
        <v>4.9831242989701225</v>
      </c>
      <c r="BT121" s="44">
        <f t="shared" si="44"/>
        <v>5.8553641956425668</v>
      </c>
      <c r="BU121" s="44">
        <f t="shared" si="41"/>
        <v>0.13648867588910413</v>
      </c>
      <c r="BV121" s="44">
        <f t="shared" si="51"/>
        <v>0</v>
      </c>
      <c r="BW121" s="44">
        <f t="shared" si="53"/>
        <v>0.44949375098876765</v>
      </c>
      <c r="BX121" s="44">
        <f t="shared" si="50"/>
        <v>3.7926527434022081</v>
      </c>
      <c r="BY121" s="44">
        <f t="shared" si="34"/>
        <v>1.1662037037037034</v>
      </c>
      <c r="BZ121" s="44">
        <f t="shared" si="49"/>
        <v>3.5995680573114206</v>
      </c>
      <c r="CA121" s="44">
        <f t="shared" si="54"/>
        <v>4.4230056762176666</v>
      </c>
      <c r="CB121" s="44">
        <f t="shared" si="47"/>
        <v>3.7926527434022081</v>
      </c>
      <c r="CC121" s="44">
        <v>2.95</v>
      </c>
      <c r="CD121" s="43"/>
      <c r="CE121" s="44">
        <f t="shared" si="45"/>
        <v>0.92119415540463068</v>
      </c>
      <c r="CG121" s="43">
        <f>CE121/'Conversions, Sources &amp; Comments'!E120</f>
        <v>10.212975238097973</v>
      </c>
    </row>
    <row r="122" spans="1:85" s="7" customFormat="1" ht="12.75" customHeight="1">
      <c r="A122" s="67">
        <v>1660</v>
      </c>
      <c r="C122" s="16">
        <v>402</v>
      </c>
      <c r="D122" s="16"/>
      <c r="E122" s="16"/>
      <c r="F122" s="16"/>
      <c r="G122" s="16"/>
      <c r="I122" s="16">
        <v>10.7</v>
      </c>
      <c r="J122" s="16">
        <v>10.199999999999999</v>
      </c>
      <c r="K122" s="16">
        <v>10.199999999999999</v>
      </c>
      <c r="M122" s="16">
        <v>27.8</v>
      </c>
      <c r="R122" s="16">
        <v>6</v>
      </c>
      <c r="S122" s="16">
        <v>76.8</v>
      </c>
      <c r="T122" s="16">
        <v>45</v>
      </c>
      <c r="W122" s="16">
        <v>96</v>
      </c>
      <c r="X122" s="16">
        <v>24.5</v>
      </c>
      <c r="AC122" s="16">
        <v>432</v>
      </c>
      <c r="AH122" s="44">
        <f>F122*'Conversions, Sources &amp; Comments'!$E122/104.83</f>
        <v>0</v>
      </c>
      <c r="AI122" s="44">
        <f>C122*'Conversions, Sources &amp; Comments'!E122/104.83</f>
        <v>0.34589107988898121</v>
      </c>
      <c r="AJ122" s="43"/>
      <c r="AK122" s="43"/>
      <c r="AL122" s="44">
        <f>'Conversions, Sources &amp; Comments'!$E122*H122/104.83</f>
        <v>0</v>
      </c>
      <c r="AM122" s="44">
        <f>'Conversions, Sources &amp; Comments'!$E122*I122/0.467</f>
        <v>2.0666445736038881</v>
      </c>
      <c r="AN122" s="44">
        <f>'Conversions, Sources &amp; Comments'!$E122*J122/0.467</f>
        <v>1.9700723972672578</v>
      </c>
      <c r="AO122" s="44">
        <f>'Conversions, Sources &amp; Comments'!$E122*K122/0.467</f>
        <v>1.9700723972672578</v>
      </c>
      <c r="AP122" s="44">
        <f>'Conversions, Sources &amp; Comments'!$E122*L122/0.467</f>
        <v>0</v>
      </c>
      <c r="AQ122" s="44">
        <f>'Conversions, Sources &amp; Comments'!$E122*M122/0.467</f>
        <v>5.3694130043166446</v>
      </c>
      <c r="AR122" s="44">
        <f>'Conversions, Sources &amp; Comments'!$E122*N122/60</f>
        <v>0</v>
      </c>
      <c r="AS122" s="44">
        <f>'Conversions, Sources &amp; Comments'!$E122*O122</f>
        <v>0</v>
      </c>
      <c r="AT122" s="44">
        <f>'Conversions, Sources &amp; Comments'!$E122*P122</f>
        <v>0</v>
      </c>
      <c r="AU122" s="44">
        <f>'Conversions, Sources &amp; Comments'!$E122*Q122/0.467</f>
        <v>0</v>
      </c>
      <c r="AV122" s="44">
        <f>'Conversions, Sources &amp; Comments'!$E122*R122/1.204</f>
        <v>0.44949375098876765</v>
      </c>
      <c r="AW122" s="44">
        <f>'Conversions, Sources &amp; Comments'!$E122*S122/0.93</f>
        <v>7.4486431131592417</v>
      </c>
      <c r="AX122" s="44">
        <f>'Conversions, Sources &amp; Comments'!$E122*T122/0.93</f>
        <v>4.3644393241167432</v>
      </c>
      <c r="AY122" s="44">
        <f>'Conversions, Sources &amp; Comments'!$E122*U122/0.467</f>
        <v>0</v>
      </c>
      <c r="AZ122" s="44">
        <f>'Conversions, Sources &amp; Comments'!$E122*V122/51.4</f>
        <v>0</v>
      </c>
      <c r="BA122" s="44">
        <f>'Conversions, Sources &amp; Comments'!$E122*W122/0.467</f>
        <v>18.541857856633019</v>
      </c>
      <c r="BB122" s="44">
        <f>'Conversions, Sources &amp; Comments'!$E122*X122/0.467</f>
        <v>4.7320366404948846</v>
      </c>
      <c r="BC122" s="44">
        <f>'Conversions, Sources &amp; Comments'!$E122*Y122/0.467</f>
        <v>0</v>
      </c>
      <c r="BD122" s="44">
        <f>'Conversions, Sources &amp; Comments'!$E122*Z122/0.467*0.96</f>
        <v>0</v>
      </c>
      <c r="BE122" s="44">
        <f>'Conversions, Sources &amp; Comments'!$E122*AA122/0.467*0.96</f>
        <v>0</v>
      </c>
      <c r="BF122" s="44">
        <f>'Conversions, Sources &amp; Comments'!$E122*AB122/0.467*0.96</f>
        <v>0</v>
      </c>
      <c r="BG122" s="44">
        <f>'Conversions, Sources &amp; Comments'!$E122*AC122/10.274</f>
        <v>3.7926527434022081</v>
      </c>
      <c r="BH122" s="44">
        <f>'Conversions, Sources &amp; Comments'!$E122*AD122/3073</f>
        <v>0</v>
      </c>
      <c r="BI122" s="44">
        <f>'Conversions, Sources &amp; Comments'!$E122*AE122/0.565</f>
        <v>0</v>
      </c>
      <c r="BJ122" s="44">
        <f>'Conversions, Sources &amp; Comments'!$E122*AF122/0.565</f>
        <v>0</v>
      </c>
      <c r="BK122" s="44"/>
      <c r="BL122" s="44">
        <v>7.5766666666666662</v>
      </c>
      <c r="BM122" s="44">
        <v>0.36</v>
      </c>
      <c r="BN122" s="44">
        <f t="shared" si="42"/>
        <v>0.74067071000000007</v>
      </c>
      <c r="BO122" s="44"/>
      <c r="BP122" s="44">
        <f t="shared" si="43"/>
        <v>0.74067071000000007</v>
      </c>
      <c r="BQ122" s="44">
        <v>0.25</v>
      </c>
      <c r="BR122" s="44">
        <f t="shared" ref="BR122:BR161" si="56">AM122</f>
        <v>2.0666445736038881</v>
      </c>
      <c r="BS122" s="44">
        <f>AQ122</f>
        <v>5.3694130043166446</v>
      </c>
      <c r="BT122" s="44">
        <f t="shared" si="44"/>
        <v>5.9106034805071195</v>
      </c>
      <c r="BU122" s="44">
        <f t="shared" si="41"/>
        <v>0.13777630490692588</v>
      </c>
      <c r="BV122" s="44">
        <f t="shared" si="51"/>
        <v>0</v>
      </c>
      <c r="BW122" s="44">
        <f t="shared" si="53"/>
        <v>0.44949375098876765</v>
      </c>
      <c r="BX122" s="44">
        <f t="shared" si="50"/>
        <v>3.7926527434022081</v>
      </c>
      <c r="BY122" s="44">
        <f t="shared" si="34"/>
        <v>1.2476851851851851</v>
      </c>
      <c r="BZ122" s="44">
        <f t="shared" si="49"/>
        <v>3.5839654445849143</v>
      </c>
      <c r="CA122" s="44">
        <f t="shared" si="54"/>
        <v>4.7320366404948846</v>
      </c>
      <c r="CB122" s="44">
        <f t="shared" si="47"/>
        <v>3.7926527434022081</v>
      </c>
      <c r="CC122" s="44">
        <v>2.95</v>
      </c>
      <c r="CD122" s="43"/>
      <c r="CE122" s="44">
        <f t="shared" si="45"/>
        <v>0.9974918242544587</v>
      </c>
      <c r="CG122" s="43">
        <f>CE122/'Conversions, Sources &amp; Comments'!E121</f>
        <v>11.058862283859375</v>
      </c>
    </row>
    <row r="123" spans="1:85" s="7" customFormat="1" ht="12.75" customHeight="1">
      <c r="A123" s="67">
        <v>1661</v>
      </c>
      <c r="C123" s="16">
        <v>402</v>
      </c>
      <c r="D123" s="16">
        <v>679</v>
      </c>
      <c r="E123" s="16">
        <v>552</v>
      </c>
      <c r="F123" s="16">
        <v>443</v>
      </c>
      <c r="G123" s="16">
        <v>276</v>
      </c>
      <c r="I123" s="16">
        <v>11.2</v>
      </c>
      <c r="J123" s="16">
        <v>10.8</v>
      </c>
      <c r="K123" s="16">
        <v>10.6</v>
      </c>
      <c r="R123" s="16">
        <v>6</v>
      </c>
      <c r="S123" s="16">
        <v>60</v>
      </c>
      <c r="W123" s="16">
        <v>96</v>
      </c>
      <c r="X123" s="16">
        <v>27.8</v>
      </c>
      <c r="AC123" s="16">
        <v>456</v>
      </c>
      <c r="AH123" s="44">
        <f>F123*'Conversions, Sources &amp; Comments'!$E123/104.83</f>
        <v>0.38116852833536985</v>
      </c>
      <c r="AI123" s="44">
        <f>C123*'Conversions, Sources &amp; Comments'!E123/104.83</f>
        <v>0.34589107988898121</v>
      </c>
      <c r="AJ123" s="44">
        <f>E123*'Conversions, Sources &amp; Comments'!E123/104.83</f>
        <v>0.47495491566845183</v>
      </c>
      <c r="AK123" s="43"/>
      <c r="AL123" s="44">
        <f>'Conversions, Sources &amp; Comments'!$E123*H123/104.83</f>
        <v>0</v>
      </c>
      <c r="AM123" s="44">
        <f>'Conversions, Sources &amp; Comments'!$E123*I123/0.467</f>
        <v>2.1632167499405184</v>
      </c>
      <c r="AN123" s="44">
        <f>'Conversions, Sources &amp; Comments'!$E123*J123/0.467</f>
        <v>2.0859590088712143</v>
      </c>
      <c r="AO123" s="44">
        <f>'Conversions, Sources &amp; Comments'!$E123*K123/0.467</f>
        <v>2.0473301383365619</v>
      </c>
      <c r="AP123" s="44">
        <f>'Conversions, Sources &amp; Comments'!$E123*L123/0.467</f>
        <v>0</v>
      </c>
      <c r="AQ123" s="44">
        <f>'Conversions, Sources &amp; Comments'!$E123*M123/0.467</f>
        <v>0</v>
      </c>
      <c r="AR123" s="44">
        <f>'Conversions, Sources &amp; Comments'!$E123*N123/60</f>
        <v>0</v>
      </c>
      <c r="AS123" s="44">
        <f>'Conversions, Sources &amp; Comments'!$E123*O123</f>
        <v>0</v>
      </c>
      <c r="AT123" s="44">
        <f>'Conversions, Sources &amp; Comments'!$E123*P123</f>
        <v>0</v>
      </c>
      <c r="AU123" s="44">
        <f>'Conversions, Sources &amp; Comments'!$E123*Q123/0.467</f>
        <v>0</v>
      </c>
      <c r="AV123" s="44">
        <f>'Conversions, Sources &amp; Comments'!$E123*R123/1.204</f>
        <v>0.44949375098876765</v>
      </c>
      <c r="AW123" s="44">
        <f>'Conversions, Sources &amp; Comments'!$E123*S123/0.93</f>
        <v>5.8192524321556567</v>
      </c>
      <c r="AX123" s="44">
        <f>'Conversions, Sources &amp; Comments'!$E123*T123/0.93</f>
        <v>0</v>
      </c>
      <c r="AY123" s="44">
        <f>'Conversions, Sources &amp; Comments'!$E123*U123/0.467</f>
        <v>0</v>
      </c>
      <c r="AZ123" s="44">
        <f>'Conversions, Sources &amp; Comments'!$E123*V123/51.4</f>
        <v>0</v>
      </c>
      <c r="BA123" s="44">
        <f>'Conversions, Sources &amp; Comments'!$E123*W123/0.467</f>
        <v>18.541857856633019</v>
      </c>
      <c r="BB123" s="44">
        <f>'Conversions, Sources &amp; Comments'!$E123*X123/0.467</f>
        <v>5.3694130043166446</v>
      </c>
      <c r="BC123" s="44">
        <f>'Conversions, Sources &amp; Comments'!$E123*Y123/0.467</f>
        <v>0</v>
      </c>
      <c r="BD123" s="44">
        <f>'Conversions, Sources &amp; Comments'!$E123*Z123/0.467*0.96</f>
        <v>0</v>
      </c>
      <c r="BE123" s="44">
        <f>'Conversions, Sources &amp; Comments'!$E123*AA123/0.467*0.96</f>
        <v>0</v>
      </c>
      <c r="BF123" s="44">
        <f>'Conversions, Sources &amp; Comments'!$E123*AB123/0.467*0.96</f>
        <v>0</v>
      </c>
      <c r="BG123" s="44">
        <f>'Conversions, Sources &amp; Comments'!$E123*AC123/10.274</f>
        <v>4.0033556735912192</v>
      </c>
      <c r="BH123" s="44">
        <f>'Conversions, Sources &amp; Comments'!$E123*AD123/3073</f>
        <v>0</v>
      </c>
      <c r="BI123" s="44">
        <f>'Conversions, Sources &amp; Comments'!$E123*AE123/0.565</f>
        <v>0</v>
      </c>
      <c r="BJ123" s="44">
        <f>'Conversions, Sources &amp; Comments'!$E123*AF123/0.565</f>
        <v>0</v>
      </c>
      <c r="BK123" s="44"/>
      <c r="BL123" s="44">
        <v>7.5766666666666662</v>
      </c>
      <c r="BM123" s="44">
        <f t="shared" ref="BM123:BM128" si="57">AJ123</f>
        <v>0.47495491566845183</v>
      </c>
      <c r="BN123" s="44">
        <f t="shared" si="42"/>
        <v>0.8837146294022068</v>
      </c>
      <c r="BO123" s="44"/>
      <c r="BP123" s="44">
        <f t="shared" si="43"/>
        <v>0.8837146294022068</v>
      </c>
      <c r="BQ123" s="44">
        <v>0.25</v>
      </c>
      <c r="BR123" s="44">
        <f t="shared" si="56"/>
        <v>2.1632167499405184</v>
      </c>
      <c r="BS123" s="44">
        <v>5.4</v>
      </c>
      <c r="BT123" s="44">
        <f t="shared" si="44"/>
        <v>6.1867999048298827</v>
      </c>
      <c r="BU123" s="44">
        <f t="shared" si="41"/>
        <v>0.14421444999603455</v>
      </c>
      <c r="BV123" s="44">
        <f t="shared" si="51"/>
        <v>0</v>
      </c>
      <c r="BW123" s="44">
        <f t="shared" si="53"/>
        <v>0.44949375098876765</v>
      </c>
      <c r="BX123" s="44">
        <f t="shared" si="50"/>
        <v>4.0033556735912192</v>
      </c>
      <c r="BY123" s="44">
        <f t="shared" si="34"/>
        <v>1.3412280701754387</v>
      </c>
      <c r="BZ123" s="44">
        <f t="shared" si="49"/>
        <v>3.5683628318584075</v>
      </c>
      <c r="CA123" s="44">
        <f t="shared" si="54"/>
        <v>5.3694130043166446</v>
      </c>
      <c r="CB123" s="44">
        <f t="shared" si="47"/>
        <v>4.0033556735912192</v>
      </c>
      <c r="CC123" s="44">
        <v>2.95</v>
      </c>
      <c r="CD123" s="43"/>
      <c r="CE123" s="44">
        <f t="shared" si="45"/>
        <v>1.0773902379248466</v>
      </c>
      <c r="CG123" s="43">
        <f>CE123/'Conversions, Sources &amp; Comments'!E122</f>
        <v>11.944669597758969</v>
      </c>
    </row>
    <row r="124" spans="1:85" s="7" customFormat="1" ht="12.75" customHeight="1">
      <c r="A124" s="67">
        <v>1662</v>
      </c>
      <c r="C124" s="16">
        <v>713</v>
      </c>
      <c r="D124" s="16">
        <v>676</v>
      </c>
      <c r="E124" s="16">
        <v>562</v>
      </c>
      <c r="F124" s="16"/>
      <c r="G124" s="16">
        <v>277</v>
      </c>
      <c r="I124" s="16">
        <v>11.6</v>
      </c>
      <c r="J124" s="16">
        <v>11.6</v>
      </c>
      <c r="K124" s="16">
        <v>11.2</v>
      </c>
      <c r="R124" s="16">
        <v>6</v>
      </c>
      <c r="S124" s="16">
        <v>88</v>
      </c>
      <c r="T124" s="16">
        <v>49.5</v>
      </c>
      <c r="W124" s="16">
        <v>96</v>
      </c>
      <c r="X124" s="16">
        <v>27.8</v>
      </c>
      <c r="AC124" s="16">
        <v>462</v>
      </c>
      <c r="AD124" s="16">
        <v>487</v>
      </c>
      <c r="AH124" s="44">
        <f>F124*'Conversions, Sources &amp; Comments'!$E124/104.83</f>
        <v>0</v>
      </c>
      <c r="AI124" s="44">
        <f>C124*'Conversions, Sources &amp; Comments'!E124/104.83</f>
        <v>0.61348343273841699</v>
      </c>
      <c r="AJ124" s="44">
        <f>E124*'Conversions, Sources &amp; Comments'!E124/104.83</f>
        <v>0.48355917138708321</v>
      </c>
      <c r="AK124" s="43"/>
      <c r="AL124" s="44">
        <f>'Conversions, Sources &amp; Comments'!$E124*H124/104.83</f>
        <v>0</v>
      </c>
      <c r="AM124" s="44">
        <f>'Conversions, Sources &amp; Comments'!$E124*I124/0.467</f>
        <v>2.2404744910098229</v>
      </c>
      <c r="AN124" s="44">
        <f>'Conversions, Sources &amp; Comments'!$E124*J124/0.467</f>
        <v>2.2404744910098229</v>
      </c>
      <c r="AO124" s="44">
        <f>'Conversions, Sources &amp; Comments'!$E124*K124/0.467</f>
        <v>2.1632167499405184</v>
      </c>
      <c r="AP124" s="44">
        <f>'Conversions, Sources &amp; Comments'!$E124*L124/0.467</f>
        <v>0</v>
      </c>
      <c r="AQ124" s="44">
        <f>'Conversions, Sources &amp; Comments'!$E124*M124/0.467</f>
        <v>0</v>
      </c>
      <c r="AR124" s="44">
        <f>'Conversions, Sources &amp; Comments'!$E124*N124/60</f>
        <v>0</v>
      </c>
      <c r="AS124" s="44">
        <f>'Conversions, Sources &amp; Comments'!$E124*O124</f>
        <v>0</v>
      </c>
      <c r="AT124" s="44">
        <f>'Conversions, Sources &amp; Comments'!$E124*P124</f>
        <v>0</v>
      </c>
      <c r="AU124" s="44">
        <f>'Conversions, Sources &amp; Comments'!$E124*Q124/0.467</f>
        <v>0</v>
      </c>
      <c r="AV124" s="44">
        <f>'Conversions, Sources &amp; Comments'!$E124*R124/1.204</f>
        <v>0.44949375098876765</v>
      </c>
      <c r="AW124" s="44">
        <f>'Conversions, Sources &amp; Comments'!$E124*S124/0.93</f>
        <v>8.5349035671616313</v>
      </c>
      <c r="AX124" s="44">
        <f>'Conversions, Sources &amp; Comments'!$E124*T124/0.93</f>
        <v>4.8008832565284179</v>
      </c>
      <c r="AY124" s="44">
        <f>'Conversions, Sources &amp; Comments'!$E124*U124/0.467</f>
        <v>0</v>
      </c>
      <c r="AZ124" s="44">
        <f>'Conversions, Sources &amp; Comments'!$E124*V124/51.4</f>
        <v>0</v>
      </c>
      <c r="BA124" s="44">
        <f>'Conversions, Sources &amp; Comments'!$E124*W124/0.467</f>
        <v>18.541857856633019</v>
      </c>
      <c r="BB124" s="44">
        <f>'Conversions, Sources &amp; Comments'!$E124*X124/0.467</f>
        <v>5.3694130043166446</v>
      </c>
      <c r="BC124" s="44">
        <f>'Conversions, Sources &amp; Comments'!$E124*Y124/0.467</f>
        <v>0</v>
      </c>
      <c r="BD124" s="44">
        <f>'Conversions, Sources &amp; Comments'!$E124*Z124/0.467*0.96</f>
        <v>0</v>
      </c>
      <c r="BE124" s="44">
        <f>'Conversions, Sources &amp; Comments'!$E124*AA124/0.467*0.96</f>
        <v>0</v>
      </c>
      <c r="BF124" s="44">
        <f>'Conversions, Sources &amp; Comments'!$E124*AB124/0.467*0.96</f>
        <v>0</v>
      </c>
      <c r="BG124" s="44">
        <f>'Conversions, Sources &amp; Comments'!$E124*AC124/10.274</f>
        <v>4.056031406138473</v>
      </c>
      <c r="BH124" s="44">
        <f>'Conversions, Sources &amp; Comments'!$E124*AD124/3073</f>
        <v>1.4294379103197847E-2</v>
      </c>
      <c r="BI124" s="44">
        <f>'Conversions, Sources &amp; Comments'!$E124*AE124/0.565</f>
        <v>0</v>
      </c>
      <c r="BJ124" s="44">
        <f>'Conversions, Sources &amp; Comments'!$E124*AF124/0.565</f>
        <v>0</v>
      </c>
      <c r="BK124" s="44"/>
      <c r="BL124" s="44">
        <v>7.5766666666666662</v>
      </c>
      <c r="BM124" s="44">
        <f t="shared" si="57"/>
        <v>0.48355917138708321</v>
      </c>
      <c r="BN124" s="44">
        <f t="shared" si="42"/>
        <v>0.89442131779717426</v>
      </c>
      <c r="BO124" s="44"/>
      <c r="BP124" s="44">
        <f t="shared" si="43"/>
        <v>0.89442131779717426</v>
      </c>
      <c r="BQ124" s="44">
        <v>0.25</v>
      </c>
      <c r="BR124" s="44">
        <f t="shared" si="56"/>
        <v>2.2404744910098229</v>
      </c>
      <c r="BS124" s="44">
        <v>5.4</v>
      </c>
      <c r="BT124" s="44">
        <f t="shared" si="44"/>
        <v>6.4077570442880933</v>
      </c>
      <c r="BU124" s="44">
        <f t="shared" si="41"/>
        <v>0.14936496606732153</v>
      </c>
      <c r="BV124" s="44">
        <f t="shared" si="51"/>
        <v>0</v>
      </c>
      <c r="BW124" s="44">
        <f t="shared" si="53"/>
        <v>0.44949375098876765</v>
      </c>
      <c r="BX124" s="44">
        <f t="shared" si="50"/>
        <v>4.056031406138473</v>
      </c>
      <c r="BY124" s="44">
        <f t="shared" si="34"/>
        <v>1.3238095238095235</v>
      </c>
      <c r="BZ124" s="44">
        <f t="shared" si="49"/>
        <v>3.5527602191319012</v>
      </c>
      <c r="CA124" s="44">
        <f t="shared" si="54"/>
        <v>5.3694130043166446</v>
      </c>
      <c r="CB124" s="44">
        <f t="shared" si="47"/>
        <v>4.056031406138473</v>
      </c>
      <c r="CC124" s="44">
        <f>1000*BH124/4.941</f>
        <v>2.8930133785059398</v>
      </c>
      <c r="CD124" s="43"/>
      <c r="CE124" s="44">
        <f t="shared" si="45"/>
        <v>1.0901285042889461</v>
      </c>
      <c r="CG124" s="43">
        <f>CE124/'Conversions, Sources &amp; Comments'!E123</f>
        <v>12.085894548210049</v>
      </c>
    </row>
    <row r="125" spans="1:85" s="7" customFormat="1" ht="12.75" customHeight="1">
      <c r="A125" s="67">
        <v>1663</v>
      </c>
      <c r="C125" s="16">
        <v>521</v>
      </c>
      <c r="D125" s="16">
        <v>466</v>
      </c>
      <c r="E125" s="16">
        <v>384</v>
      </c>
      <c r="F125" s="16"/>
      <c r="G125" s="16">
        <v>238</v>
      </c>
      <c r="I125" s="16">
        <v>11.1</v>
      </c>
      <c r="J125" s="16">
        <v>10.7</v>
      </c>
      <c r="K125" s="16">
        <v>11.2</v>
      </c>
      <c r="R125" s="16">
        <v>6</v>
      </c>
      <c r="S125" s="16">
        <v>96</v>
      </c>
      <c r="T125" s="16">
        <v>48</v>
      </c>
      <c r="W125" s="16">
        <v>96</v>
      </c>
      <c r="X125" s="16">
        <v>26.2</v>
      </c>
      <c r="AC125" s="16">
        <v>480</v>
      </c>
      <c r="AD125" s="16">
        <v>504</v>
      </c>
      <c r="AF125" s="16">
        <v>27</v>
      </c>
      <c r="AH125" s="44">
        <f>F125*'Conversions, Sources &amp; Comments'!$E125/104.83</f>
        <v>0</v>
      </c>
      <c r="AI125" s="44">
        <f>C125*'Conversions, Sources &amp; Comments'!E125/104.83</f>
        <v>0.44828172294069457</v>
      </c>
      <c r="AJ125" s="44">
        <f>E125*'Conversions, Sources &amp; Comments'!E125/104.83</f>
        <v>0.33040341959544478</v>
      </c>
      <c r="AK125" s="43"/>
      <c r="AL125" s="44">
        <f>'Conversions, Sources &amp; Comments'!$E125*H125/104.83</f>
        <v>0</v>
      </c>
      <c r="AM125" s="44">
        <f>'Conversions, Sources &amp; Comments'!$E125*I125/0.467</f>
        <v>2.1439023146731926</v>
      </c>
      <c r="AN125" s="44">
        <f>'Conversions, Sources &amp; Comments'!$E125*J125/0.467</f>
        <v>2.0666445736038881</v>
      </c>
      <c r="AO125" s="44">
        <f>'Conversions, Sources &amp; Comments'!$E125*K125/0.467</f>
        <v>2.1632167499405184</v>
      </c>
      <c r="AP125" s="44">
        <f>'Conversions, Sources &amp; Comments'!$E125*L125/0.467</f>
        <v>0</v>
      </c>
      <c r="AQ125" s="44">
        <f>'Conversions, Sources &amp; Comments'!$E125*M125/0.467</f>
        <v>0</v>
      </c>
      <c r="AR125" s="44">
        <f>'Conversions, Sources &amp; Comments'!$E125*N125/60</f>
        <v>0</v>
      </c>
      <c r="AS125" s="44">
        <f>'Conversions, Sources &amp; Comments'!$E125*O125</f>
        <v>0</v>
      </c>
      <c r="AT125" s="44">
        <f>'Conversions, Sources &amp; Comments'!$E125*P125</f>
        <v>0</v>
      </c>
      <c r="AU125" s="44">
        <f>'Conversions, Sources &amp; Comments'!$E125*Q125/0.467</f>
        <v>0</v>
      </c>
      <c r="AV125" s="44">
        <f>'Conversions, Sources &amp; Comments'!$E125*R125/1.204</f>
        <v>0.44949375098876765</v>
      </c>
      <c r="AW125" s="44">
        <f>'Conversions, Sources &amp; Comments'!$E125*S125/0.93</f>
        <v>9.3108038914490532</v>
      </c>
      <c r="AX125" s="44">
        <f>'Conversions, Sources &amp; Comments'!$E125*T125/0.93</f>
        <v>4.6554019457245266</v>
      </c>
      <c r="AY125" s="44">
        <f>'Conversions, Sources &amp; Comments'!$E125*U125/0.467</f>
        <v>0</v>
      </c>
      <c r="AZ125" s="44">
        <f>'Conversions, Sources &amp; Comments'!$E125*V125/51.4</f>
        <v>0</v>
      </c>
      <c r="BA125" s="44">
        <f>'Conversions, Sources &amp; Comments'!$E125*W125/0.467</f>
        <v>18.541857856633019</v>
      </c>
      <c r="BB125" s="44">
        <f>'Conversions, Sources &amp; Comments'!$E125*X125/0.467</f>
        <v>5.0603820400394266</v>
      </c>
      <c r="BC125" s="44">
        <f>'Conversions, Sources &amp; Comments'!$E125*Y125/0.467</f>
        <v>0</v>
      </c>
      <c r="BD125" s="44">
        <f>'Conversions, Sources &amp; Comments'!$E125*Z125/0.467*0.96</f>
        <v>0</v>
      </c>
      <c r="BE125" s="44">
        <f>'Conversions, Sources &amp; Comments'!$E125*AA125/0.467*0.96</f>
        <v>0</v>
      </c>
      <c r="BF125" s="44">
        <f>'Conversions, Sources &amp; Comments'!$E125*AB125/0.467*0.96</f>
        <v>0</v>
      </c>
      <c r="BG125" s="44">
        <f>'Conversions, Sources &amp; Comments'!$E125*AC125/10.274</f>
        <v>4.2140586037802308</v>
      </c>
      <c r="BH125" s="44">
        <f>'Conversions, Sources &amp; Comments'!$E125*AD125/3073</f>
        <v>1.4793361535958347E-2</v>
      </c>
      <c r="BI125" s="44">
        <f>'Conversions, Sources &amp; Comments'!$E125*AE125/0.565</f>
        <v>0</v>
      </c>
      <c r="BJ125" s="44">
        <f>'Conversions, Sources &amp; Comments'!$E125*AF125/0.565</f>
        <v>4.3103666245259165</v>
      </c>
      <c r="BK125" s="44"/>
      <c r="BL125" s="44">
        <v>7.5766666666666662</v>
      </c>
      <c r="BM125" s="44">
        <f t="shared" si="57"/>
        <v>0.33040341959544478</v>
      </c>
      <c r="BN125" s="44">
        <f t="shared" si="42"/>
        <v>0.70384226436675257</v>
      </c>
      <c r="BO125" s="44"/>
      <c r="BP125" s="44">
        <f t="shared" si="43"/>
        <v>0.70384226436675257</v>
      </c>
      <c r="BQ125" s="44">
        <v>0.25</v>
      </c>
      <c r="BR125" s="44">
        <f t="shared" si="56"/>
        <v>2.1439023146731926</v>
      </c>
      <c r="BS125" s="44">
        <v>5.4</v>
      </c>
      <c r="BT125" s="44">
        <f t="shared" si="44"/>
        <v>6.131560619965331</v>
      </c>
      <c r="BU125" s="44">
        <f t="shared" si="41"/>
        <v>0.14292682097821283</v>
      </c>
      <c r="BV125" s="44">
        <f t="shared" si="51"/>
        <v>0</v>
      </c>
      <c r="BW125" s="44">
        <f t="shared" si="53"/>
        <v>0.44949375098876765</v>
      </c>
      <c r="BX125" s="44">
        <f t="shared" si="50"/>
        <v>4.2140586037802308</v>
      </c>
      <c r="BY125" s="44">
        <f t="shared" si="34"/>
        <v>1.2008333333333332</v>
      </c>
      <c r="BZ125" s="44">
        <f t="shared" si="49"/>
        <v>3.5371576064053944</v>
      </c>
      <c r="CA125" s="44">
        <f t="shared" si="54"/>
        <v>5.0603820400394266</v>
      </c>
      <c r="CB125" s="44">
        <f t="shared" si="47"/>
        <v>4.2140586037802308</v>
      </c>
      <c r="CC125" s="44">
        <f>1000*BH125/4.941</f>
        <v>2.9940015251888985</v>
      </c>
      <c r="CD125" s="43"/>
      <c r="CE125" s="44">
        <f t="shared" si="45"/>
        <v>0.99728154991236595</v>
      </c>
      <c r="CG125" s="43">
        <f>CE125/'Conversions, Sources &amp; Comments'!E124</f>
        <v>11.056531041703309</v>
      </c>
    </row>
    <row r="126" spans="1:85" s="7" customFormat="1" ht="12.75" customHeight="1">
      <c r="A126" s="67">
        <v>1664</v>
      </c>
      <c r="C126" s="16"/>
      <c r="D126" s="16">
        <v>433</v>
      </c>
      <c r="E126" s="16">
        <v>256</v>
      </c>
      <c r="F126" s="16">
        <v>247</v>
      </c>
      <c r="G126" s="16">
        <v>162</v>
      </c>
      <c r="H126" s="16">
        <v>384</v>
      </c>
      <c r="I126" s="16">
        <v>11.7</v>
      </c>
      <c r="J126" s="16">
        <v>11.7</v>
      </c>
      <c r="K126" s="16">
        <v>11.1</v>
      </c>
      <c r="M126" s="16">
        <v>28</v>
      </c>
      <c r="R126" s="16">
        <v>6</v>
      </c>
      <c r="S126" s="16">
        <v>96</v>
      </c>
      <c r="T126" s="16">
        <v>48</v>
      </c>
      <c r="W126" s="16">
        <v>96</v>
      </c>
      <c r="X126" s="16">
        <v>31.6</v>
      </c>
      <c r="AC126" s="16">
        <v>544</v>
      </c>
      <c r="AH126" s="44">
        <f>F126*'Conversions, Sources &amp; Comments'!$E126/104.83</f>
        <v>0.21252511625019493</v>
      </c>
      <c r="AI126" s="43"/>
      <c r="AJ126" s="44">
        <f>E126*'Conversions, Sources &amp; Comments'!E126/104.83</f>
        <v>0.22026894639696318</v>
      </c>
      <c r="AK126" s="43"/>
      <c r="AL126" s="44">
        <f>'Conversions, Sources &amp; Comments'!$E126*H126/104.83</f>
        <v>0.33040341959544478</v>
      </c>
      <c r="AM126" s="44">
        <f>'Conversions, Sources &amp; Comments'!$E126*I126/0.467</f>
        <v>2.2597889262771487</v>
      </c>
      <c r="AN126" s="44">
        <f>'Conversions, Sources &amp; Comments'!$E126*J126/0.467</f>
        <v>2.2597889262771487</v>
      </c>
      <c r="AO126" s="44">
        <f>'Conversions, Sources &amp; Comments'!$E126*K126/0.467</f>
        <v>2.1439023146731926</v>
      </c>
      <c r="AP126" s="44">
        <f>'Conversions, Sources &amp; Comments'!$E126*L126/0.467</f>
        <v>0</v>
      </c>
      <c r="AQ126" s="44">
        <f>'Conversions, Sources &amp; Comments'!$E126*M126/0.467</f>
        <v>5.4080418748512962</v>
      </c>
      <c r="AR126" s="44">
        <f>'Conversions, Sources &amp; Comments'!$E126*N126/60</f>
        <v>0</v>
      </c>
      <c r="AS126" s="44">
        <f>'Conversions, Sources &amp; Comments'!$E126*O126</f>
        <v>0</v>
      </c>
      <c r="AT126" s="44">
        <f>'Conversions, Sources &amp; Comments'!$E126*P126</f>
        <v>0</v>
      </c>
      <c r="AU126" s="44">
        <f>'Conversions, Sources &amp; Comments'!$E126*Q126/0.467</f>
        <v>0</v>
      </c>
      <c r="AV126" s="44">
        <f>'Conversions, Sources &amp; Comments'!$E126*R126/1.204</f>
        <v>0.44949375098876765</v>
      </c>
      <c r="AW126" s="44">
        <f>'Conversions, Sources &amp; Comments'!$E126*S126/0.93</f>
        <v>9.3108038914490532</v>
      </c>
      <c r="AX126" s="44">
        <f>'Conversions, Sources &amp; Comments'!$E126*T126/0.93</f>
        <v>4.6554019457245266</v>
      </c>
      <c r="AY126" s="44">
        <f>'Conversions, Sources &amp; Comments'!$E126*U126/0.467</f>
        <v>0</v>
      </c>
      <c r="AZ126" s="44">
        <f>'Conversions, Sources &amp; Comments'!$E126*V126/51.4</f>
        <v>0</v>
      </c>
      <c r="BA126" s="44">
        <f>'Conversions, Sources &amp; Comments'!$E126*W126/0.467</f>
        <v>18.541857856633019</v>
      </c>
      <c r="BB126" s="44">
        <f>'Conversions, Sources &amp; Comments'!$E126*X126/0.467</f>
        <v>6.1033615444750344</v>
      </c>
      <c r="BC126" s="44">
        <f>'Conversions, Sources &amp; Comments'!$E126*Y126/0.467</f>
        <v>0</v>
      </c>
      <c r="BD126" s="44">
        <f>'Conversions, Sources &amp; Comments'!$E126*Z126/0.467*0.96</f>
        <v>0</v>
      </c>
      <c r="BE126" s="44">
        <f>'Conversions, Sources &amp; Comments'!$E126*AA126/0.467*0.96</f>
        <v>0</v>
      </c>
      <c r="BF126" s="44">
        <f>'Conversions, Sources &amp; Comments'!$E126*AB126/0.467*0.96</f>
        <v>0</v>
      </c>
      <c r="BG126" s="44">
        <f>'Conversions, Sources &amp; Comments'!$E126*AC126/10.274</f>
        <v>4.7759330842842624</v>
      </c>
      <c r="BH126" s="44">
        <f>'Conversions, Sources &amp; Comments'!$E126*AD126/3073</f>
        <v>0</v>
      </c>
      <c r="BI126" s="44">
        <f>'Conversions, Sources &amp; Comments'!$E126*AE126/0.565</f>
        <v>0</v>
      </c>
      <c r="BJ126" s="44">
        <f>'Conversions, Sources &amp; Comments'!$E126*AF126/0.565</f>
        <v>0</v>
      </c>
      <c r="BK126" s="44"/>
      <c r="BL126" s="44">
        <v>7.5766666666666662</v>
      </c>
      <c r="BM126" s="44">
        <f t="shared" si="57"/>
        <v>0.22026894639696318</v>
      </c>
      <c r="BN126" s="44">
        <f t="shared" si="42"/>
        <v>0.56679665291116832</v>
      </c>
      <c r="BO126" s="44"/>
      <c r="BP126" s="44">
        <f t="shared" si="43"/>
        <v>0.56679665291116832</v>
      </c>
      <c r="BQ126" s="44">
        <f>AL126</f>
        <v>0.33040341959544478</v>
      </c>
      <c r="BR126" s="44">
        <f t="shared" si="56"/>
        <v>2.2597889262771487</v>
      </c>
      <c r="BS126" s="44">
        <f>AQ126</f>
        <v>5.4080418748512962</v>
      </c>
      <c r="BT126" s="44">
        <f t="shared" si="44"/>
        <v>6.4629963291526451</v>
      </c>
      <c r="BU126" s="44">
        <f t="shared" si="41"/>
        <v>0.15065259508514325</v>
      </c>
      <c r="BV126" s="44">
        <f t="shared" si="51"/>
        <v>0</v>
      </c>
      <c r="BW126" s="44">
        <f t="shared" si="53"/>
        <v>0.44949375098876765</v>
      </c>
      <c r="BX126" s="44">
        <f t="shared" si="50"/>
        <v>4.7759330842842624</v>
      </c>
      <c r="BY126" s="44">
        <f t="shared" si="34"/>
        <v>1.2779411764705881</v>
      </c>
      <c r="BZ126" s="44">
        <f t="shared" si="49"/>
        <v>3.5215549936788881</v>
      </c>
      <c r="CA126" s="44">
        <f t="shared" si="54"/>
        <v>6.1033615444750344</v>
      </c>
      <c r="CB126" s="44">
        <f t="shared" ref="CB126:CB157" si="58">BX126</f>
        <v>4.7759330842842624</v>
      </c>
      <c r="CC126" s="44">
        <v>2.9</v>
      </c>
      <c r="CD126" s="43"/>
      <c r="CE126" s="44">
        <f t="shared" si="45"/>
        <v>0.97198435193822741</v>
      </c>
      <c r="CG126" s="43">
        <f>CE126/'Conversions, Sources &amp; Comments'!E125</f>
        <v>10.77606936596715</v>
      </c>
    </row>
    <row r="127" spans="1:85" s="7" customFormat="1" ht="12.75" customHeight="1">
      <c r="A127" s="67">
        <v>1665</v>
      </c>
      <c r="C127" s="16">
        <v>411</v>
      </c>
      <c r="D127" s="16">
        <v>325</v>
      </c>
      <c r="E127" s="16">
        <v>233</v>
      </c>
      <c r="F127" s="16"/>
      <c r="G127" s="16"/>
      <c r="I127" s="16">
        <v>11.3</v>
      </c>
      <c r="J127" s="16">
        <v>10.9</v>
      </c>
      <c r="K127" s="16">
        <v>10.9</v>
      </c>
      <c r="R127" s="16">
        <v>6</v>
      </c>
      <c r="T127" s="16">
        <v>51.6</v>
      </c>
      <c r="W127" s="16">
        <v>96</v>
      </c>
      <c r="X127" s="16">
        <v>32.700000000000003</v>
      </c>
      <c r="AC127" s="16">
        <v>558</v>
      </c>
      <c r="AF127" s="16">
        <v>28</v>
      </c>
      <c r="AH127" s="44">
        <f>F127*'Conversions, Sources &amp; Comments'!$E127/104.83</f>
        <v>0</v>
      </c>
      <c r="AI127" s="44">
        <f>C127*'Conversions, Sources &amp; Comments'!E127/104.83</f>
        <v>0.35363491003574943</v>
      </c>
      <c r="AJ127" s="44">
        <f>E127*'Conversions, Sources &amp; Comments'!E127/104.83</f>
        <v>0.200479158244111</v>
      </c>
      <c r="AK127" s="43"/>
      <c r="AL127" s="44">
        <f>'Conversions, Sources &amp; Comments'!$E127*H127/104.83</f>
        <v>0</v>
      </c>
      <c r="AM127" s="44">
        <f>'Conversions, Sources &amp; Comments'!$E127*I127/0.467</f>
        <v>2.1825311852078446</v>
      </c>
      <c r="AN127" s="44">
        <f>'Conversions, Sources &amp; Comments'!$E127*J127/0.467</f>
        <v>2.1052734441385406</v>
      </c>
      <c r="AO127" s="44">
        <f>'Conversions, Sources &amp; Comments'!$E127*K127/0.467</f>
        <v>2.1052734441385406</v>
      </c>
      <c r="AP127" s="44">
        <f>'Conversions, Sources &amp; Comments'!$E127*L127/0.467</f>
        <v>0</v>
      </c>
      <c r="AQ127" s="44">
        <f>'Conversions, Sources &amp; Comments'!$E127*M127/0.467</f>
        <v>0</v>
      </c>
      <c r="AR127" s="44">
        <f>'Conversions, Sources &amp; Comments'!$E127*N127/60</f>
        <v>0</v>
      </c>
      <c r="AS127" s="44">
        <f>'Conversions, Sources &amp; Comments'!$E127*O127</f>
        <v>0</v>
      </c>
      <c r="AT127" s="44">
        <f>'Conversions, Sources &amp; Comments'!$E127*P127</f>
        <v>0</v>
      </c>
      <c r="AU127" s="44">
        <f>'Conversions, Sources &amp; Comments'!$E127*Q127/0.467</f>
        <v>0</v>
      </c>
      <c r="AV127" s="44">
        <f>'Conversions, Sources &amp; Comments'!$E127*R127/1.204</f>
        <v>0.44949375098876765</v>
      </c>
      <c r="AW127" s="44">
        <f>'Conversions, Sources &amp; Comments'!$E127*S127/0.93</f>
        <v>0</v>
      </c>
      <c r="AX127" s="44">
        <f>'Conversions, Sources &amp; Comments'!$E127*T127/0.93</f>
        <v>5.0045570916538651</v>
      </c>
      <c r="AY127" s="44">
        <f>'Conversions, Sources &amp; Comments'!$E127*U127/0.467</f>
        <v>0</v>
      </c>
      <c r="AZ127" s="44">
        <f>'Conversions, Sources &amp; Comments'!$E127*V127/51.4</f>
        <v>0</v>
      </c>
      <c r="BA127" s="44">
        <f>'Conversions, Sources &amp; Comments'!$E127*W127/0.467</f>
        <v>18.541857856633019</v>
      </c>
      <c r="BB127" s="44">
        <f>'Conversions, Sources &amp; Comments'!$E127*X127/0.467</f>
        <v>6.3158203324156217</v>
      </c>
      <c r="BC127" s="44">
        <f>'Conversions, Sources &amp; Comments'!$E127*Y127/0.467</f>
        <v>0</v>
      </c>
      <c r="BD127" s="44">
        <f>'Conversions, Sources &amp; Comments'!$E127*Z127/0.467*0.96</f>
        <v>0</v>
      </c>
      <c r="BE127" s="44">
        <f>'Conversions, Sources &amp; Comments'!$E127*AA127/0.467*0.96</f>
        <v>0</v>
      </c>
      <c r="BF127" s="44">
        <f>'Conversions, Sources &amp; Comments'!$E127*AB127/0.467*0.96</f>
        <v>0</v>
      </c>
      <c r="BG127" s="44">
        <f>'Conversions, Sources &amp; Comments'!$E127*AC127/10.274</f>
        <v>4.8988431268945192</v>
      </c>
      <c r="BH127" s="44">
        <f>'Conversions, Sources &amp; Comments'!$E127*AD127/3073</f>
        <v>0</v>
      </c>
      <c r="BI127" s="44">
        <f>'Conversions, Sources &amp; Comments'!$E127*AE127/0.565</f>
        <v>0</v>
      </c>
      <c r="BJ127" s="44">
        <f>'Conversions, Sources &amp; Comments'!$E127*AF127/0.565</f>
        <v>4.4700098328416917</v>
      </c>
      <c r="BK127" s="44"/>
      <c r="BL127" s="44">
        <v>7.5766666666666662</v>
      </c>
      <c r="BM127" s="44">
        <f t="shared" si="57"/>
        <v>0.200479158244111</v>
      </c>
      <c r="BN127" s="44">
        <f t="shared" si="42"/>
        <v>0.54217126960274309</v>
      </c>
      <c r="BO127" s="44"/>
      <c r="BP127" s="44">
        <f t="shared" si="43"/>
        <v>0.54217126960274309</v>
      </c>
      <c r="BQ127" s="44">
        <v>0.25</v>
      </c>
      <c r="BR127" s="44">
        <f t="shared" si="56"/>
        <v>2.1825311852078446</v>
      </c>
      <c r="BS127" s="44">
        <v>5.2</v>
      </c>
      <c r="BT127" s="44">
        <f t="shared" si="44"/>
        <v>6.2420391896944354</v>
      </c>
      <c r="BU127" s="44">
        <f t="shared" si="41"/>
        <v>0.14550207901385631</v>
      </c>
      <c r="BV127" s="44">
        <f t="shared" si="51"/>
        <v>0</v>
      </c>
      <c r="BW127" s="44">
        <f t="shared" si="53"/>
        <v>0.44949375098876765</v>
      </c>
      <c r="BX127" s="44">
        <f t="shared" si="50"/>
        <v>4.8988431268945192</v>
      </c>
      <c r="BY127" s="44">
        <f t="shared" si="34"/>
        <v>1.2892473118279568</v>
      </c>
      <c r="BZ127" s="44">
        <f t="shared" si="49"/>
        <v>3.5059523809523814</v>
      </c>
      <c r="CA127" s="44">
        <f t="shared" si="54"/>
        <v>6.3158203324156217</v>
      </c>
      <c r="CB127" s="44">
        <f t="shared" si="58"/>
        <v>4.8988431268945192</v>
      </c>
      <c r="CC127" s="44">
        <v>2.9</v>
      </c>
      <c r="CD127" s="43"/>
      <c r="CE127" s="44">
        <f t="shared" si="45"/>
        <v>0.94292518990077456</v>
      </c>
      <c r="CG127" s="43">
        <f>CE127/'Conversions, Sources &amp; Comments'!E126</f>
        <v>10.453900037615275</v>
      </c>
    </row>
    <row r="128" spans="1:85" s="7" customFormat="1" ht="12.75" customHeight="1">
      <c r="A128" s="67">
        <v>1666</v>
      </c>
      <c r="C128" s="16"/>
      <c r="D128" s="16">
        <v>278</v>
      </c>
      <c r="E128" s="16">
        <v>192</v>
      </c>
      <c r="F128" s="16"/>
      <c r="G128" s="16"/>
      <c r="I128" s="16">
        <v>11.1</v>
      </c>
      <c r="J128" s="16">
        <v>10.5</v>
      </c>
      <c r="K128" s="16">
        <v>10.1</v>
      </c>
      <c r="R128" s="16">
        <v>6</v>
      </c>
      <c r="W128" s="16">
        <v>96</v>
      </c>
      <c r="X128" s="16">
        <v>26.2</v>
      </c>
      <c r="AC128" s="16">
        <v>522</v>
      </c>
      <c r="AD128" s="16">
        <v>480</v>
      </c>
      <c r="AH128" s="44">
        <f>F128*'Conversions, Sources &amp; Comments'!$E128/104.83</f>
        <v>0</v>
      </c>
      <c r="AI128" s="43"/>
      <c r="AJ128" s="44">
        <f>E128*'Conversions, Sources &amp; Comments'!E128/104.83</f>
        <v>0.16520170979772239</v>
      </c>
      <c r="AK128" s="43"/>
      <c r="AL128" s="44">
        <f>'Conversions, Sources &amp; Comments'!$E128*H128/104.83</f>
        <v>0</v>
      </c>
      <c r="AM128" s="44">
        <f>'Conversions, Sources &amp; Comments'!$E128*I128/0.467</f>
        <v>2.1439023146731926</v>
      </c>
      <c r="AN128" s="44">
        <f>'Conversions, Sources &amp; Comments'!$E128*J128/0.467</f>
        <v>2.0280157030692361</v>
      </c>
      <c r="AO128" s="44">
        <f>'Conversions, Sources &amp; Comments'!$E128*K128/0.467</f>
        <v>1.9507579619999318</v>
      </c>
      <c r="AP128" s="44">
        <f>'Conversions, Sources &amp; Comments'!$E128*L128/0.467</f>
        <v>0</v>
      </c>
      <c r="AQ128" s="44">
        <f>'Conversions, Sources &amp; Comments'!$E128*M128/0.467</f>
        <v>0</v>
      </c>
      <c r="AR128" s="44">
        <f>'Conversions, Sources &amp; Comments'!$E128*N128/60</f>
        <v>0</v>
      </c>
      <c r="AS128" s="44">
        <f>'Conversions, Sources &amp; Comments'!$E128*O128</f>
        <v>0</v>
      </c>
      <c r="AT128" s="44">
        <f>'Conversions, Sources &amp; Comments'!$E128*P128</f>
        <v>0</v>
      </c>
      <c r="AU128" s="44">
        <f>'Conversions, Sources &amp; Comments'!$E128*Q128/0.467</f>
        <v>0</v>
      </c>
      <c r="AV128" s="44">
        <f>'Conversions, Sources &amp; Comments'!$E128*R128/1.204</f>
        <v>0.44949375098876765</v>
      </c>
      <c r="AW128" s="44">
        <f>'Conversions, Sources &amp; Comments'!$E128*S128/0.93</f>
        <v>0</v>
      </c>
      <c r="AX128" s="44">
        <f>'Conversions, Sources &amp; Comments'!$E128*T128/0.93</f>
        <v>0</v>
      </c>
      <c r="AY128" s="44">
        <f>'Conversions, Sources &amp; Comments'!$E128*U128/0.467</f>
        <v>0</v>
      </c>
      <c r="AZ128" s="44">
        <f>'Conversions, Sources &amp; Comments'!$E128*V128/51.4</f>
        <v>0</v>
      </c>
      <c r="BA128" s="44">
        <f>'Conversions, Sources &amp; Comments'!$E128*W128/0.467</f>
        <v>18.541857856633019</v>
      </c>
      <c r="BB128" s="44">
        <f>'Conversions, Sources &amp; Comments'!$E128*X128/0.467</f>
        <v>5.0603820400394266</v>
      </c>
      <c r="BC128" s="44">
        <f>'Conversions, Sources &amp; Comments'!$E128*Y128/0.467</f>
        <v>0</v>
      </c>
      <c r="BD128" s="44">
        <f>'Conversions, Sources &amp; Comments'!$E128*Z128/0.467*0.96</f>
        <v>0</v>
      </c>
      <c r="BE128" s="44">
        <f>'Conversions, Sources &amp; Comments'!$E128*AA128/0.467*0.96</f>
        <v>0</v>
      </c>
      <c r="BF128" s="44">
        <f>'Conversions, Sources &amp; Comments'!$E128*AB128/0.467*0.96</f>
        <v>0</v>
      </c>
      <c r="BG128" s="44">
        <f>'Conversions, Sources &amp; Comments'!$E128*AC128/10.274</f>
        <v>4.5827887316110019</v>
      </c>
      <c r="BH128" s="44">
        <f>'Conversions, Sources &amp; Comments'!$E128*AD128/3073</f>
        <v>1.4088915748531758E-2</v>
      </c>
      <c r="BI128" s="44">
        <f>'Conversions, Sources &amp; Comments'!$E128*AE128/0.565</f>
        <v>0</v>
      </c>
      <c r="BJ128" s="44">
        <f>'Conversions, Sources &amp; Comments'!$E128*AF128/0.565</f>
        <v>0</v>
      </c>
      <c r="BK128" s="44"/>
      <c r="BL128" s="44">
        <v>7.5766666666666662</v>
      </c>
      <c r="BM128" s="44">
        <f t="shared" si="57"/>
        <v>0.16520170979772239</v>
      </c>
      <c r="BN128" s="44">
        <f t="shared" si="42"/>
        <v>0.49827384718337625</v>
      </c>
      <c r="BO128" s="44"/>
      <c r="BP128" s="44">
        <f t="shared" si="43"/>
        <v>0.49827384718337625</v>
      </c>
      <c r="BQ128" s="44">
        <v>0.25</v>
      </c>
      <c r="BR128" s="44">
        <f t="shared" si="56"/>
        <v>2.1439023146731926</v>
      </c>
      <c r="BS128" s="44">
        <v>5.2</v>
      </c>
      <c r="BT128" s="44">
        <f t="shared" si="44"/>
        <v>6.131560619965331</v>
      </c>
      <c r="BU128" s="44">
        <f t="shared" si="41"/>
        <v>0.14292682097821283</v>
      </c>
      <c r="BV128" s="44">
        <f t="shared" si="51"/>
        <v>0</v>
      </c>
      <c r="BW128" s="44">
        <f t="shared" si="53"/>
        <v>0.44949375098876765</v>
      </c>
      <c r="BX128" s="44">
        <f t="shared" si="50"/>
        <v>4.5827887316110019</v>
      </c>
      <c r="BY128" s="44">
        <f t="shared" si="34"/>
        <v>1.1042145593869728</v>
      </c>
      <c r="BZ128" s="44">
        <f t="shared" si="49"/>
        <v>3.4903497682258751</v>
      </c>
      <c r="CA128" s="44">
        <f t="shared" si="54"/>
        <v>5.0603820400394266</v>
      </c>
      <c r="CB128" s="44">
        <f t="shared" si="58"/>
        <v>4.5827887316110019</v>
      </c>
      <c r="CC128" s="44">
        <f>1000*BH128/4.941</f>
        <v>2.851430023989427</v>
      </c>
      <c r="CD128" s="43"/>
      <c r="CE128" s="44">
        <f t="shared" si="45"/>
        <v>0.9069391314869778</v>
      </c>
      <c r="CG128" s="43">
        <f>CE128/'Conversions, Sources &amp; Comments'!E127</f>
        <v>10.054934497787876</v>
      </c>
    </row>
    <row r="129" spans="1:85" s="7" customFormat="1" ht="12.75" customHeight="1">
      <c r="A129" s="67">
        <v>1667</v>
      </c>
      <c r="C129" s="16">
        <v>247</v>
      </c>
      <c r="D129" s="16"/>
      <c r="E129" s="16"/>
      <c r="F129" s="16"/>
      <c r="G129" s="16"/>
      <c r="I129" s="16">
        <v>11.2</v>
      </c>
      <c r="J129" s="16">
        <v>11.1</v>
      </c>
      <c r="K129" s="16">
        <v>11</v>
      </c>
      <c r="R129" s="16">
        <v>6</v>
      </c>
      <c r="W129" s="16">
        <v>96</v>
      </c>
      <c r="X129" s="16">
        <v>28.9</v>
      </c>
      <c r="AC129" s="16">
        <v>480</v>
      </c>
      <c r="AD129" s="16">
        <v>504</v>
      </c>
      <c r="AF129" s="16">
        <v>27</v>
      </c>
      <c r="AH129" s="44">
        <f>F129*'Conversions, Sources &amp; Comments'!$E129/104.83</f>
        <v>0</v>
      </c>
      <c r="AI129" s="44">
        <f>C129*'Conversions, Sources &amp; Comments'!E129/104.83</f>
        <v>0.21252511625019493</v>
      </c>
      <c r="AJ129" s="43"/>
      <c r="AK129" s="43"/>
      <c r="AL129" s="44">
        <f>'Conversions, Sources &amp; Comments'!$E129*H129/104.83</f>
        <v>0</v>
      </c>
      <c r="AM129" s="44">
        <f>'Conversions, Sources &amp; Comments'!$E129*I129/0.467</f>
        <v>2.1632167499405184</v>
      </c>
      <c r="AN129" s="44">
        <f>'Conversions, Sources &amp; Comments'!$E129*J129/0.467</f>
        <v>2.1439023146731926</v>
      </c>
      <c r="AO129" s="44">
        <f>'Conversions, Sources &amp; Comments'!$E129*K129/0.467</f>
        <v>2.1245878794058664</v>
      </c>
      <c r="AP129" s="44">
        <f>'Conversions, Sources &amp; Comments'!$E129*L129/0.467</f>
        <v>0</v>
      </c>
      <c r="AQ129" s="44">
        <f>'Conversions, Sources &amp; Comments'!$E129*M129/0.467</f>
        <v>0</v>
      </c>
      <c r="AR129" s="44">
        <f>'Conversions, Sources &amp; Comments'!$E129*N129/60</f>
        <v>0</v>
      </c>
      <c r="AS129" s="44">
        <f>'Conversions, Sources &amp; Comments'!$E129*O129</f>
        <v>0</v>
      </c>
      <c r="AT129" s="44">
        <f>'Conversions, Sources &amp; Comments'!$E129*P129</f>
        <v>0</v>
      </c>
      <c r="AU129" s="44">
        <f>'Conversions, Sources &amp; Comments'!$E129*Q129/0.467</f>
        <v>0</v>
      </c>
      <c r="AV129" s="44">
        <f>'Conversions, Sources &amp; Comments'!$E129*R129/1.204</f>
        <v>0.44949375098876765</v>
      </c>
      <c r="AW129" s="44">
        <f>'Conversions, Sources &amp; Comments'!$E129*S129/0.93</f>
        <v>0</v>
      </c>
      <c r="AX129" s="44">
        <f>'Conversions, Sources &amp; Comments'!$E129*T129/0.93</f>
        <v>0</v>
      </c>
      <c r="AY129" s="44">
        <f>'Conversions, Sources &amp; Comments'!$E129*U129/0.467</f>
        <v>0</v>
      </c>
      <c r="AZ129" s="44">
        <f>'Conversions, Sources &amp; Comments'!$E129*V129/51.4</f>
        <v>0</v>
      </c>
      <c r="BA129" s="44">
        <f>'Conversions, Sources &amp; Comments'!$E129*W129/0.467</f>
        <v>18.541857856633019</v>
      </c>
      <c r="BB129" s="44">
        <f>'Conversions, Sources &amp; Comments'!$E129*X129/0.467</f>
        <v>5.5818717922572301</v>
      </c>
      <c r="BC129" s="44">
        <f>'Conversions, Sources &amp; Comments'!$E129*Y129/0.467</f>
        <v>0</v>
      </c>
      <c r="BD129" s="44">
        <f>'Conversions, Sources &amp; Comments'!$E129*Z129/0.467*0.96</f>
        <v>0</v>
      </c>
      <c r="BE129" s="44">
        <f>'Conversions, Sources &amp; Comments'!$E129*AA129/0.467*0.96</f>
        <v>0</v>
      </c>
      <c r="BF129" s="44">
        <f>'Conversions, Sources &amp; Comments'!$E129*AB129/0.467*0.96</f>
        <v>0</v>
      </c>
      <c r="BG129" s="44">
        <f>'Conversions, Sources &amp; Comments'!$E129*AC129/10.274</f>
        <v>4.2140586037802308</v>
      </c>
      <c r="BH129" s="44">
        <f>'Conversions, Sources &amp; Comments'!$E129*AD129/3073</f>
        <v>1.4793361535958347E-2</v>
      </c>
      <c r="BI129" s="44">
        <f>'Conversions, Sources &amp; Comments'!$E129*AE129/0.565</f>
        <v>0</v>
      </c>
      <c r="BJ129" s="44">
        <f>'Conversions, Sources &amp; Comments'!$E129*AF129/0.565</f>
        <v>4.3103666245259165</v>
      </c>
      <c r="BK129" s="44"/>
      <c r="BL129" s="44">
        <v>7.5766666666666662</v>
      </c>
      <c r="BM129" s="44">
        <v>0.19500000000000001</v>
      </c>
      <c r="BN129" s="44">
        <f t="shared" si="42"/>
        <v>0.53535329000000009</v>
      </c>
      <c r="BO129" s="44"/>
      <c r="BP129" s="44">
        <f t="shared" si="43"/>
        <v>0.53535329000000009</v>
      </c>
      <c r="BQ129" s="44">
        <v>0.25</v>
      </c>
      <c r="BR129" s="44">
        <f t="shared" si="56"/>
        <v>2.1632167499405184</v>
      </c>
      <c r="BS129" s="44">
        <v>5.2</v>
      </c>
      <c r="BT129" s="44">
        <f t="shared" si="44"/>
        <v>6.1867999048298827</v>
      </c>
      <c r="BU129" s="44">
        <f t="shared" si="41"/>
        <v>0.14421444999603455</v>
      </c>
      <c r="BV129" s="44">
        <f t="shared" si="51"/>
        <v>0</v>
      </c>
      <c r="BW129" s="44">
        <f t="shared" si="53"/>
        <v>0.44949375098876765</v>
      </c>
      <c r="BX129" s="44">
        <f t="shared" si="50"/>
        <v>4.2140586037802308</v>
      </c>
      <c r="BY129" s="44">
        <f t="shared" si="34"/>
        <v>1.3245833333333332</v>
      </c>
      <c r="BZ129" s="44">
        <f t="shared" si="49"/>
        <v>3.4747471554993683</v>
      </c>
      <c r="CA129" s="44">
        <f t="shared" si="54"/>
        <v>5.5818717922572301</v>
      </c>
      <c r="CB129" s="44">
        <f t="shared" si="58"/>
        <v>4.2140586037802308</v>
      </c>
      <c r="CC129" s="44">
        <f>1000*BH129/4.941</f>
        <v>2.9940015251888985</v>
      </c>
      <c r="CD129" s="43"/>
      <c r="CE129" s="44">
        <f t="shared" si="45"/>
        <v>0.92544522956154296</v>
      </c>
      <c r="CG129" s="43">
        <f>CE129/'Conversions, Sources &amp; Comments'!E128</f>
        <v>10.260105492719262</v>
      </c>
    </row>
    <row r="130" spans="1:85" s="7" customFormat="1" ht="12.75" customHeight="1">
      <c r="A130" s="67">
        <v>1668</v>
      </c>
      <c r="C130" s="16">
        <v>238</v>
      </c>
      <c r="D130" s="16"/>
      <c r="E130" s="16"/>
      <c r="F130" s="16"/>
      <c r="G130" s="16"/>
      <c r="I130" s="16">
        <v>11.4</v>
      </c>
      <c r="J130" s="16">
        <v>10.5</v>
      </c>
      <c r="K130" s="16">
        <v>10.6</v>
      </c>
      <c r="L130" s="16">
        <v>12</v>
      </c>
      <c r="R130" s="16">
        <v>6</v>
      </c>
      <c r="S130" s="16">
        <v>84</v>
      </c>
      <c r="X130" s="16">
        <v>26.2</v>
      </c>
      <c r="AC130" s="16">
        <v>456</v>
      </c>
      <c r="AD130" s="16">
        <v>504</v>
      </c>
      <c r="AH130" s="44">
        <f>F130*'Conversions, Sources &amp; Comments'!$E130/104.83</f>
        <v>0</v>
      </c>
      <c r="AI130" s="44">
        <f>C130*'Conversions, Sources &amp; Comments'!E130/104.83</f>
        <v>0.20478128610342672</v>
      </c>
      <c r="AJ130" s="43"/>
      <c r="AK130" s="43"/>
      <c r="AL130" s="44">
        <f>'Conversions, Sources &amp; Comments'!$E130*H130/104.83</f>
        <v>0</v>
      </c>
      <c r="AM130" s="44">
        <f>'Conversions, Sources &amp; Comments'!$E130*I130/0.467</f>
        <v>2.2018456204751709</v>
      </c>
      <c r="AN130" s="44">
        <f>'Conversions, Sources &amp; Comments'!$E130*J130/0.467</f>
        <v>2.0280157030692361</v>
      </c>
      <c r="AO130" s="44">
        <f>'Conversions, Sources &amp; Comments'!$E130*K130/0.467</f>
        <v>2.0473301383365619</v>
      </c>
      <c r="AP130" s="44">
        <f>'Conversions, Sources &amp; Comments'!$E130*L130/0.467</f>
        <v>2.3177322320791274</v>
      </c>
      <c r="AQ130" s="44">
        <f>'Conversions, Sources &amp; Comments'!$E130*M130/0.467</f>
        <v>0</v>
      </c>
      <c r="AR130" s="44">
        <f>'Conversions, Sources &amp; Comments'!$E130*N130/60</f>
        <v>0</v>
      </c>
      <c r="AS130" s="44">
        <f>'Conversions, Sources &amp; Comments'!$E130*O130</f>
        <v>0</v>
      </c>
      <c r="AT130" s="44">
        <f>'Conversions, Sources &amp; Comments'!$E130*P130</f>
        <v>0</v>
      </c>
      <c r="AU130" s="44">
        <f>'Conversions, Sources &amp; Comments'!$E130*Q130/0.467</f>
        <v>0</v>
      </c>
      <c r="AV130" s="44">
        <f>'Conversions, Sources &amp; Comments'!$E130*R130/1.204</f>
        <v>0.44949375098876765</v>
      </c>
      <c r="AW130" s="44">
        <f>'Conversions, Sources &amp; Comments'!$E130*S130/0.93</f>
        <v>8.1469534050179195</v>
      </c>
      <c r="AX130" s="44">
        <f>'Conversions, Sources &amp; Comments'!$E130*T130/0.93</f>
        <v>0</v>
      </c>
      <c r="AY130" s="44">
        <f>'Conversions, Sources &amp; Comments'!$E130*U130/0.467</f>
        <v>0</v>
      </c>
      <c r="AZ130" s="44">
        <f>'Conversions, Sources &amp; Comments'!$E130*V130/51.4</f>
        <v>0</v>
      </c>
      <c r="BA130" s="44">
        <f>'Conversions, Sources &amp; Comments'!$E130*W130/0.467</f>
        <v>0</v>
      </c>
      <c r="BB130" s="44">
        <f>'Conversions, Sources &amp; Comments'!$E130*X130/0.467</f>
        <v>5.0603820400394266</v>
      </c>
      <c r="BC130" s="44">
        <f>'Conversions, Sources &amp; Comments'!$E130*Y130/0.467</f>
        <v>0</v>
      </c>
      <c r="BD130" s="44">
        <f>'Conversions, Sources &amp; Comments'!$E130*Z130/0.467*0.96</f>
        <v>0</v>
      </c>
      <c r="BE130" s="44">
        <f>'Conversions, Sources &amp; Comments'!$E130*AA130/0.467*0.96</f>
        <v>0</v>
      </c>
      <c r="BF130" s="44">
        <f>'Conversions, Sources &amp; Comments'!$E130*AB130/0.467*0.96</f>
        <v>0</v>
      </c>
      <c r="BG130" s="44">
        <f>'Conversions, Sources &amp; Comments'!$E130*AC130/10.274</f>
        <v>4.0033556735912192</v>
      </c>
      <c r="BH130" s="44">
        <f>'Conversions, Sources &amp; Comments'!$E130*AD130/3073</f>
        <v>1.4793361535958347E-2</v>
      </c>
      <c r="BI130" s="44">
        <f>'Conversions, Sources &amp; Comments'!$E130*AE130/0.565</f>
        <v>0</v>
      </c>
      <c r="BJ130" s="44">
        <f>'Conversions, Sources &amp; Comments'!$E130*AF130/0.565</f>
        <v>0</v>
      </c>
      <c r="BK130" s="44"/>
      <c r="BL130" s="44">
        <v>7.5766666666666662</v>
      </c>
      <c r="BM130" s="44">
        <v>0.19500000000000001</v>
      </c>
      <c r="BN130" s="44">
        <f t="shared" si="42"/>
        <v>0.53535329000000009</v>
      </c>
      <c r="BO130" s="44"/>
      <c r="BP130" s="44">
        <f t="shared" si="43"/>
        <v>0.53535329000000009</v>
      </c>
      <c r="BQ130" s="44">
        <v>0.25</v>
      </c>
      <c r="BR130" s="44">
        <f t="shared" si="56"/>
        <v>2.2018456204751709</v>
      </c>
      <c r="BS130" s="44">
        <v>5.2</v>
      </c>
      <c r="BT130" s="44">
        <f t="shared" si="44"/>
        <v>6.297278474558988</v>
      </c>
      <c r="BU130" s="44">
        <f t="shared" si="41"/>
        <v>0.14678970803167807</v>
      </c>
      <c r="BV130" s="44">
        <f t="shared" si="51"/>
        <v>0</v>
      </c>
      <c r="BW130" s="44">
        <f t="shared" si="53"/>
        <v>0.44949375098876765</v>
      </c>
      <c r="BX130" s="44">
        <f t="shared" si="50"/>
        <v>4.0033556735912192</v>
      </c>
      <c r="BY130" s="44">
        <f t="shared" si="34"/>
        <v>1.2640350877192981</v>
      </c>
      <c r="BZ130" s="44">
        <f t="shared" si="49"/>
        <v>3.459144542772862</v>
      </c>
      <c r="CA130" s="44">
        <f t="shared" si="54"/>
        <v>5.0603820400394266</v>
      </c>
      <c r="CB130" s="44">
        <f t="shared" si="58"/>
        <v>4.0033556735912192</v>
      </c>
      <c r="CC130" s="44">
        <f>1000*BH130/4.941</f>
        <v>2.9940015251888985</v>
      </c>
      <c r="CD130" s="43"/>
      <c r="CE130" s="44">
        <f t="shared" si="45"/>
        <v>0.92347658265559729</v>
      </c>
      <c r="CG130" s="43">
        <f>CE130/'Conversions, Sources &amp; Comments'!E129</f>
        <v>10.238279754914673</v>
      </c>
    </row>
    <row r="131" spans="1:85" s="7" customFormat="1" ht="12.75" customHeight="1">
      <c r="A131" s="67">
        <v>1669</v>
      </c>
      <c r="C131" s="16">
        <v>311</v>
      </c>
      <c r="D131" s="16"/>
      <c r="E131" s="16"/>
      <c r="F131" s="16">
        <v>178</v>
      </c>
      <c r="G131" s="16"/>
      <c r="I131" s="16">
        <v>10.8</v>
      </c>
      <c r="J131" s="16">
        <v>9.76</v>
      </c>
      <c r="K131" s="16">
        <v>10</v>
      </c>
      <c r="R131" s="16">
        <v>6</v>
      </c>
      <c r="T131" s="16">
        <v>47.9</v>
      </c>
      <c r="W131" s="16">
        <v>96</v>
      </c>
      <c r="X131" s="16">
        <v>22.9</v>
      </c>
      <c r="AC131" s="16">
        <v>504</v>
      </c>
      <c r="AD131" s="16">
        <v>552</v>
      </c>
      <c r="AF131" s="16">
        <v>27</v>
      </c>
      <c r="AH131" s="44">
        <f>F131*'Conversions, Sources &amp; Comments'!$E131/104.83</f>
        <v>0.12896617198820767</v>
      </c>
      <c r="AI131" s="44">
        <f>C131*'Conversions, Sources &amp; Comments'!E131/104.83</f>
        <v>0.22532853645130665</v>
      </c>
      <c r="AJ131" s="43"/>
      <c r="AK131" s="43"/>
      <c r="AL131" s="44">
        <f>'Conversions, Sources &amp; Comments'!$E131*H131/104.83</f>
        <v>0</v>
      </c>
      <c r="AM131" s="44">
        <f>'Conversions, Sources &amp; Comments'!$E131*I131/0.467</f>
        <v>1.7565004588559192</v>
      </c>
      <c r="AN131" s="44">
        <f>'Conversions, Sources &amp; Comments'!$E131*J131/0.467</f>
        <v>1.5873559702253492</v>
      </c>
      <c r="AO131" s="44">
        <f>'Conversions, Sources &amp; Comments'!$E131*K131/0.467</f>
        <v>1.6263893137554806</v>
      </c>
      <c r="AP131" s="44">
        <f>'Conversions, Sources &amp; Comments'!$E131*L131/0.467</f>
        <v>0</v>
      </c>
      <c r="AQ131" s="44">
        <f>'Conversions, Sources &amp; Comments'!$E131*M131/0.467</f>
        <v>0</v>
      </c>
      <c r="AR131" s="44">
        <f>'Conversions, Sources &amp; Comments'!$E131*N131/60</f>
        <v>0</v>
      </c>
      <c r="AS131" s="44">
        <f>'Conversions, Sources &amp; Comments'!$E131*O131</f>
        <v>0</v>
      </c>
      <c r="AT131" s="44">
        <f>'Conversions, Sources &amp; Comments'!$E131*P131</f>
        <v>0</v>
      </c>
      <c r="AU131" s="44">
        <f>'Conversions, Sources &amp; Comments'!$E131*Q131/0.467</f>
        <v>0</v>
      </c>
      <c r="AV131" s="44">
        <f>'Conversions, Sources &amp; Comments'!$E131*R131/1.204</f>
        <v>0.37850023730422405</v>
      </c>
      <c r="AW131" s="44">
        <f>'Conversions, Sources &amp; Comments'!$E131*S131/0.93</f>
        <v>0</v>
      </c>
      <c r="AX131" s="44">
        <f>'Conversions, Sources &amp; Comments'!$E131*T131/0.93</f>
        <v>3.9119559651817712</v>
      </c>
      <c r="AY131" s="44">
        <f>'Conversions, Sources &amp; Comments'!$E131*U131/0.467</f>
        <v>0</v>
      </c>
      <c r="AZ131" s="44">
        <f>'Conversions, Sources &amp; Comments'!$E131*V131/51.4</f>
        <v>0</v>
      </c>
      <c r="BA131" s="44">
        <f>'Conversions, Sources &amp; Comments'!$E131*W131/0.467</f>
        <v>15.613337412052616</v>
      </c>
      <c r="BB131" s="44">
        <f>'Conversions, Sources &amp; Comments'!$E131*X131/0.467</f>
        <v>3.7244315285000504</v>
      </c>
      <c r="BC131" s="44">
        <f>'Conversions, Sources &amp; Comments'!$E131*Y131/0.467</f>
        <v>0</v>
      </c>
      <c r="BD131" s="44">
        <f>'Conversions, Sources &amp; Comments'!$E131*Z131/0.467*0.96</f>
        <v>0</v>
      </c>
      <c r="BE131" s="44">
        <f>'Conversions, Sources &amp; Comments'!$E131*AA131/0.467*0.96</f>
        <v>0</v>
      </c>
      <c r="BF131" s="44">
        <f>'Conversions, Sources &amp; Comments'!$E131*AB131/0.467*0.96</f>
        <v>0</v>
      </c>
      <c r="BG131" s="44">
        <f>'Conversions, Sources &amp; Comments'!$E131*AC131/10.274</f>
        <v>3.7259100642398293</v>
      </c>
      <c r="BH131" s="44">
        <f>'Conversions, Sources &amp; Comments'!$E131*AD131/3073</f>
        <v>1.3643252289526288E-2</v>
      </c>
      <c r="BI131" s="44">
        <f>'Conversions, Sources &amp; Comments'!$E131*AE131/0.565</f>
        <v>0</v>
      </c>
      <c r="BJ131" s="44">
        <f>'Conversions, Sources &amp; Comments'!$E131*AF131/0.565</f>
        <v>3.6295828065739575</v>
      </c>
      <c r="BK131" s="44"/>
      <c r="BL131" s="44">
        <v>6.38</v>
      </c>
      <c r="BM131" s="44">
        <v>0.19500000000000001</v>
      </c>
      <c r="BN131" s="44">
        <f t="shared" si="42"/>
        <v>0.50092160000000008</v>
      </c>
      <c r="BO131" s="44"/>
      <c r="BP131" s="44">
        <f t="shared" si="43"/>
        <v>0.50092160000000008</v>
      </c>
      <c r="BQ131" s="44">
        <v>0.25</v>
      </c>
      <c r="BR131" s="44">
        <f t="shared" si="56"/>
        <v>1.7565004588559192</v>
      </c>
      <c r="BS131" s="44">
        <v>5.2</v>
      </c>
      <c r="BT131" s="44">
        <f t="shared" si="44"/>
        <v>5.0235913123279285</v>
      </c>
      <c r="BU131" s="44">
        <f t="shared" si="41"/>
        <v>0.11710003059039462</v>
      </c>
      <c r="BV131" s="44">
        <f t="shared" si="51"/>
        <v>0</v>
      </c>
      <c r="BW131" s="44">
        <f t="shared" si="53"/>
        <v>0.37850023730422405</v>
      </c>
      <c r="BX131" s="44">
        <f t="shared" si="50"/>
        <v>3.7259100642398293</v>
      </c>
      <c r="BY131" s="44">
        <f t="shared" si="34"/>
        <v>0.99960317460317427</v>
      </c>
      <c r="BZ131" s="44">
        <f t="shared" si="49"/>
        <v>3.4435419300463552</v>
      </c>
      <c r="CA131" s="44">
        <f t="shared" si="54"/>
        <v>3.7244315285000504</v>
      </c>
      <c r="CB131" s="44">
        <f t="shared" si="58"/>
        <v>3.7259100642398293</v>
      </c>
      <c r="CC131" s="44">
        <f>1000*BH131/4.941</f>
        <v>2.7612330073924891</v>
      </c>
      <c r="CD131" s="43"/>
      <c r="CE131" s="44">
        <f t="shared" si="45"/>
        <v>0.81479597725847286</v>
      </c>
      <c r="CG131" s="43">
        <f>CE131/'Conversions, Sources &amp; Comments'!E130</f>
        <v>9.0333737909870297</v>
      </c>
    </row>
    <row r="132" spans="1:85" s="7" customFormat="1" ht="12.75" customHeight="1">
      <c r="A132" s="67">
        <v>1670</v>
      </c>
      <c r="C132" s="16">
        <v>274</v>
      </c>
      <c r="D132" s="16"/>
      <c r="E132" s="16"/>
      <c r="F132" s="16"/>
      <c r="G132" s="16"/>
      <c r="H132" s="16">
        <v>329</v>
      </c>
      <c r="I132" s="16">
        <v>10.6</v>
      </c>
      <c r="J132" s="16">
        <v>9.67</v>
      </c>
      <c r="K132" s="16">
        <v>10</v>
      </c>
      <c r="M132" s="16">
        <v>24.1</v>
      </c>
      <c r="N132" s="16">
        <v>144</v>
      </c>
      <c r="R132" s="16">
        <v>6</v>
      </c>
      <c r="T132" s="16">
        <v>46.7</v>
      </c>
      <c r="X132" s="16">
        <v>25.6</v>
      </c>
      <c r="AC132" s="16">
        <v>450</v>
      </c>
      <c r="AE132" s="16">
        <v>25.5</v>
      </c>
      <c r="AH132" s="44">
        <f>F132*'Conversions, Sources &amp; Comments'!$E132/104.83</f>
        <v>0</v>
      </c>
      <c r="AI132" s="44">
        <f>C132*'Conversions, Sources &amp; Comments'!E132/104.83</f>
        <v>0.19852096137510616</v>
      </c>
      <c r="AJ132" s="43"/>
      <c r="AK132" s="43"/>
      <c r="AL132" s="44">
        <f>'Conversions, Sources &amp; Comments'!$E132*H132/104.83</f>
        <v>0.23837005946135012</v>
      </c>
      <c r="AM132" s="44">
        <f>'Conversions, Sources &amp; Comments'!$E132*I132/0.467</f>
        <v>1.7239726725808096</v>
      </c>
      <c r="AN132" s="44">
        <f>'Conversions, Sources &amp; Comments'!$E132*J132/0.467</f>
        <v>1.5727184664015499</v>
      </c>
      <c r="AO132" s="44">
        <f>'Conversions, Sources &amp; Comments'!$E132*K132/0.467</f>
        <v>1.6263893137554806</v>
      </c>
      <c r="AP132" s="44">
        <f>'Conversions, Sources &amp; Comments'!$E132*L132/0.467</f>
        <v>0</v>
      </c>
      <c r="AQ132" s="44">
        <f>'Conversions, Sources &amp; Comments'!$E132*M132/0.467</f>
        <v>3.9195982461507084</v>
      </c>
      <c r="AR132" s="44">
        <f>'Conversions, Sources &amp; Comments'!$E132*N132/60</f>
        <v>0.1822857142857143</v>
      </c>
      <c r="AS132" s="44">
        <f>'Conversions, Sources &amp; Comments'!$E132*O132</f>
        <v>0</v>
      </c>
      <c r="AT132" s="44">
        <f>'Conversions, Sources &amp; Comments'!$E132*P132</f>
        <v>0</v>
      </c>
      <c r="AU132" s="44">
        <f>'Conversions, Sources &amp; Comments'!$E132*Q132/0.467</f>
        <v>0</v>
      </c>
      <c r="AV132" s="44">
        <f>'Conversions, Sources &amp; Comments'!$E132*R132/1.204</f>
        <v>0.37850023730422405</v>
      </c>
      <c r="AW132" s="44">
        <f>'Conversions, Sources &amp; Comments'!$E132*S132/0.93</f>
        <v>0</v>
      </c>
      <c r="AX132" s="44">
        <f>'Conversions, Sources &amp; Comments'!$E132*T132/0.93</f>
        <v>3.8139528929851512</v>
      </c>
      <c r="AY132" s="44">
        <f>'Conversions, Sources &amp; Comments'!$E132*U132/0.467</f>
        <v>0</v>
      </c>
      <c r="AZ132" s="44">
        <f>'Conversions, Sources &amp; Comments'!$E132*V132/51.4</f>
        <v>0</v>
      </c>
      <c r="BA132" s="44">
        <f>'Conversions, Sources &amp; Comments'!$E132*W132/0.467</f>
        <v>0</v>
      </c>
      <c r="BB132" s="44">
        <f>'Conversions, Sources &amp; Comments'!$E132*X132/0.467</f>
        <v>4.1635566432140312</v>
      </c>
      <c r="BC132" s="44">
        <f>'Conversions, Sources &amp; Comments'!$E132*Y132/0.467</f>
        <v>0</v>
      </c>
      <c r="BD132" s="44">
        <f>'Conversions, Sources &amp; Comments'!$E132*Z132/0.467*0.96</f>
        <v>0</v>
      </c>
      <c r="BE132" s="44">
        <f>'Conversions, Sources &amp; Comments'!$E132*AA132/0.467*0.96</f>
        <v>0</v>
      </c>
      <c r="BF132" s="44">
        <f>'Conversions, Sources &amp; Comments'!$E132*AB132/0.467*0.96</f>
        <v>0</v>
      </c>
      <c r="BG132" s="44">
        <f>'Conversions, Sources &amp; Comments'!$E132*AC132/10.274</f>
        <v>3.3267054144998474</v>
      </c>
      <c r="BH132" s="44">
        <f>'Conversions, Sources &amp; Comments'!$E132*AD132/3073</f>
        <v>0</v>
      </c>
      <c r="BI132" s="44">
        <f>'Conversions, Sources &amp; Comments'!$E132*AE132/0.565</f>
        <v>3.4279393173198489</v>
      </c>
      <c r="BJ132" s="44">
        <f>'Conversions, Sources &amp; Comments'!$E132*AF132/0.565</f>
        <v>0</v>
      </c>
      <c r="BK132" s="44"/>
      <c r="BL132" s="44">
        <v>6.38</v>
      </c>
      <c r="BM132" s="44">
        <v>0.19500000000000001</v>
      </c>
      <c r="BN132" s="44">
        <f t="shared" si="42"/>
        <v>0.50092160000000008</v>
      </c>
      <c r="BO132" s="44"/>
      <c r="BP132" s="44">
        <f t="shared" si="43"/>
        <v>0.50092160000000008</v>
      </c>
      <c r="BQ132" s="44">
        <f t="shared" ref="BQ132:BQ143" si="59">AL132</f>
        <v>0.23837005946135012</v>
      </c>
      <c r="BR132" s="44">
        <f t="shared" si="56"/>
        <v>1.7239726725808096</v>
      </c>
      <c r="BS132" s="44">
        <f>AQ132</f>
        <v>3.9195982461507084</v>
      </c>
      <c r="BT132" s="44">
        <f t="shared" si="44"/>
        <v>4.9305618435811152</v>
      </c>
      <c r="BU132" s="44">
        <f t="shared" si="41"/>
        <v>0.1149315115053873</v>
      </c>
      <c r="BV132" s="44">
        <f t="shared" si="51"/>
        <v>0</v>
      </c>
      <c r="BW132" s="44">
        <f t="shared" si="53"/>
        <v>0.37850023730422405</v>
      </c>
      <c r="BX132" s="44">
        <f t="shared" si="50"/>
        <v>3.3267054144998474</v>
      </c>
      <c r="BY132" s="44">
        <f t="shared" si="34"/>
        <v>1.2515555555555555</v>
      </c>
      <c r="BZ132" s="44">
        <f>BI132</f>
        <v>3.4279393173198489</v>
      </c>
      <c r="CA132" s="44">
        <f t="shared" si="54"/>
        <v>4.1635566432140312</v>
      </c>
      <c r="CB132" s="44">
        <f t="shared" si="58"/>
        <v>3.3267054144998474</v>
      </c>
      <c r="CC132" s="44">
        <v>2.72</v>
      </c>
      <c r="CD132" s="43"/>
      <c r="CE132" s="44">
        <f t="shared" si="45"/>
        <v>0.79087832776458589</v>
      </c>
      <c r="CG132" s="43">
        <f>CE132/'Conversions, Sources &amp; Comments'!E131</f>
        <v>10.41281810849925</v>
      </c>
    </row>
    <row r="133" spans="1:85" s="7" customFormat="1" ht="12.75" customHeight="1">
      <c r="A133" s="67">
        <v>1671</v>
      </c>
      <c r="C133" s="16">
        <v>274</v>
      </c>
      <c r="D133" s="16"/>
      <c r="E133" s="16"/>
      <c r="F133" s="16">
        <v>146</v>
      </c>
      <c r="G133" s="16"/>
      <c r="H133" s="16">
        <v>421</v>
      </c>
      <c r="I133" s="16">
        <v>10.4</v>
      </c>
      <c r="J133" s="16">
        <v>9.32</v>
      </c>
      <c r="K133" s="16">
        <v>9.68</v>
      </c>
      <c r="R133" s="16">
        <v>6</v>
      </c>
      <c r="T133" s="16">
        <v>42</v>
      </c>
      <c r="W133" s="16">
        <v>96</v>
      </c>
      <c r="X133" s="16">
        <v>22.9</v>
      </c>
      <c r="AC133" s="16">
        <v>384</v>
      </c>
      <c r="AD133" s="16">
        <v>540</v>
      </c>
      <c r="AF133" s="16">
        <v>27</v>
      </c>
      <c r="AH133" s="44">
        <f>F133*'Conversions, Sources &amp; Comments'!$E133/104.83</f>
        <v>0.10578124219257483</v>
      </c>
      <c r="AI133" s="44">
        <f>C133*'Conversions, Sources &amp; Comments'!E133/104.83</f>
        <v>0.19852096137510616</v>
      </c>
      <c r="AJ133" s="43"/>
      <c r="AK133" s="43"/>
      <c r="AL133" s="44">
        <f>'Conversions, Sources &amp; Comments'!$E133*H133/104.83</f>
        <v>0.30502673262379454</v>
      </c>
      <c r="AM133" s="44">
        <f>'Conversions, Sources &amp; Comments'!$E133*I133/0.467</f>
        <v>1.6914448863056999</v>
      </c>
      <c r="AN133" s="44">
        <f>'Conversions, Sources &amp; Comments'!$E133*J133/0.467</f>
        <v>1.5157948404201078</v>
      </c>
      <c r="AO133" s="44">
        <f>'Conversions, Sources &amp; Comments'!$E133*K133/0.467</f>
        <v>1.5743448557153052</v>
      </c>
      <c r="AP133" s="44">
        <f>'Conversions, Sources &amp; Comments'!$E133*L133/0.467</f>
        <v>0</v>
      </c>
      <c r="AQ133" s="44">
        <f>'Conversions, Sources &amp; Comments'!$E133*M133/0.467</f>
        <v>0</v>
      </c>
      <c r="AR133" s="44">
        <f>'Conversions, Sources &amp; Comments'!$E133*N133/60</f>
        <v>0</v>
      </c>
      <c r="AS133" s="44">
        <f>'Conversions, Sources &amp; Comments'!$E133*O133</f>
        <v>0</v>
      </c>
      <c r="AT133" s="44">
        <f>'Conversions, Sources &amp; Comments'!$E133*P133</f>
        <v>0</v>
      </c>
      <c r="AU133" s="44">
        <f>'Conversions, Sources &amp; Comments'!$E133*Q133/0.467</f>
        <v>0</v>
      </c>
      <c r="AV133" s="44">
        <f>'Conversions, Sources &amp; Comments'!$E133*R133/1.204</f>
        <v>0.37850023730422405</v>
      </c>
      <c r="AW133" s="44">
        <f>'Conversions, Sources &amp; Comments'!$E133*S133/0.93</f>
        <v>0</v>
      </c>
      <c r="AX133" s="44">
        <f>'Conversions, Sources &amp; Comments'!$E133*T133/0.93</f>
        <v>3.43010752688172</v>
      </c>
      <c r="AY133" s="44">
        <f>'Conversions, Sources &amp; Comments'!$E133*U133/0.467</f>
        <v>0</v>
      </c>
      <c r="AZ133" s="44">
        <f>'Conversions, Sources &amp; Comments'!$E133*V133/51.4</f>
        <v>0</v>
      </c>
      <c r="BA133" s="44">
        <f>'Conversions, Sources &amp; Comments'!$E133*W133/0.467</f>
        <v>15.613337412052616</v>
      </c>
      <c r="BB133" s="44">
        <f>'Conversions, Sources &amp; Comments'!$E133*X133/0.467</f>
        <v>3.7244315285000504</v>
      </c>
      <c r="BC133" s="44">
        <f>'Conversions, Sources &amp; Comments'!$E133*Y133/0.467</f>
        <v>0</v>
      </c>
      <c r="BD133" s="44">
        <f>'Conversions, Sources &amp; Comments'!$E133*Z133/0.467*0.96</f>
        <v>0</v>
      </c>
      <c r="BE133" s="44">
        <f>'Conversions, Sources &amp; Comments'!$E133*AA133/0.467*0.96</f>
        <v>0</v>
      </c>
      <c r="BF133" s="44">
        <f>'Conversions, Sources &amp; Comments'!$E133*AB133/0.467*0.96</f>
        <v>0</v>
      </c>
      <c r="BG133" s="44">
        <f>'Conversions, Sources &amp; Comments'!$E133*AC133/10.274</f>
        <v>2.8387886203732031</v>
      </c>
      <c r="BH133" s="44">
        <f>'Conversions, Sources &amp; Comments'!$E133*AD133/3073</f>
        <v>1.334665984844963E-2</v>
      </c>
      <c r="BI133" s="44">
        <f>'Conversions, Sources &amp; Comments'!$E133*AE133/0.565</f>
        <v>0</v>
      </c>
      <c r="BJ133" s="44">
        <f>'Conversions, Sources &amp; Comments'!$E133*AF133/0.565</f>
        <v>3.6295828065739575</v>
      </c>
      <c r="BK133" s="44"/>
      <c r="BL133" s="44">
        <v>6.38</v>
      </c>
      <c r="BM133" s="44">
        <v>0.19500000000000001</v>
      </c>
      <c r="BN133" s="44">
        <f t="shared" si="42"/>
        <v>0.50092160000000008</v>
      </c>
      <c r="BO133" s="44"/>
      <c r="BP133" s="44">
        <f t="shared" si="43"/>
        <v>0.50092160000000008</v>
      </c>
      <c r="BQ133" s="44">
        <f t="shared" si="59"/>
        <v>0.30502673262379454</v>
      </c>
      <c r="BR133" s="44">
        <f t="shared" si="56"/>
        <v>1.6914448863056999</v>
      </c>
      <c r="BS133" s="44">
        <v>4.8</v>
      </c>
      <c r="BT133" s="44">
        <f t="shared" si="44"/>
        <v>4.8375323748343018</v>
      </c>
      <c r="BU133" s="44">
        <f t="shared" si="41"/>
        <v>0.11276299242037999</v>
      </c>
      <c r="BV133" s="44">
        <f t="shared" si="51"/>
        <v>0</v>
      </c>
      <c r="BW133" s="44">
        <f t="shared" si="53"/>
        <v>0.37850023730422405</v>
      </c>
      <c r="BX133" s="44">
        <f t="shared" si="50"/>
        <v>2.8387886203732031</v>
      </c>
      <c r="BY133" s="44">
        <f t="shared" si="34"/>
        <v>1.3119791666666663</v>
      </c>
      <c r="BZ133" s="44">
        <v>3.2</v>
      </c>
      <c r="CA133" s="44">
        <f t="shared" si="54"/>
        <v>3.7244315285000504</v>
      </c>
      <c r="CB133" s="44">
        <f t="shared" si="58"/>
        <v>2.8387886203732031</v>
      </c>
      <c r="CC133" s="44">
        <f>1000*BH133/4.941</f>
        <v>2.7012062028839567</v>
      </c>
      <c r="CD133" s="43"/>
      <c r="CE133" s="44">
        <f t="shared" si="45"/>
        <v>0.79495025966389643</v>
      </c>
      <c r="CG133" s="43">
        <f>CE133/'Conversions, Sources &amp; Comments'!E132</f>
        <v>10.466429751060705</v>
      </c>
    </row>
    <row r="134" spans="1:85" s="7" customFormat="1" ht="12.75" customHeight="1">
      <c r="A134" s="67">
        <v>1672</v>
      </c>
      <c r="C134" s="16">
        <v>411</v>
      </c>
      <c r="D134" s="16">
        <v>463</v>
      </c>
      <c r="E134" s="16">
        <v>311</v>
      </c>
      <c r="F134" s="16">
        <v>210</v>
      </c>
      <c r="G134" s="16"/>
      <c r="H134" s="16">
        <v>480</v>
      </c>
      <c r="I134" s="16">
        <v>10.7</v>
      </c>
      <c r="J134" s="16">
        <v>10.6</v>
      </c>
      <c r="K134" s="16">
        <v>9.43</v>
      </c>
      <c r="R134" s="16">
        <v>6.42</v>
      </c>
      <c r="T134" s="16">
        <v>46.5</v>
      </c>
      <c r="W134" s="16">
        <v>96</v>
      </c>
      <c r="X134" s="16">
        <v>22.9</v>
      </c>
      <c r="AC134" s="16">
        <v>360</v>
      </c>
      <c r="AD134" s="16">
        <v>540</v>
      </c>
      <c r="AH134" s="44">
        <f>F134*'Conversions, Sources &amp; Comments'!$E134/104.83</f>
        <v>0.1521511017838405</v>
      </c>
      <c r="AI134" s="44">
        <f>C134*'Conversions, Sources &amp; Comments'!E134/104.83</f>
        <v>0.29778144206265927</v>
      </c>
      <c r="AJ134" s="44">
        <f>E134*'Conversions, Sources &amp; Comments'!E134/104.83</f>
        <v>0.22532853645130665</v>
      </c>
      <c r="AK134" s="43"/>
      <c r="AL134" s="44">
        <f>'Conversions, Sources &amp; Comments'!$E134*H134/104.83</f>
        <v>0.34777394693449259</v>
      </c>
      <c r="AM134" s="44">
        <f>'Conversions, Sources &amp; Comments'!$E134*I134/0.467</f>
        <v>1.7402365657183643</v>
      </c>
      <c r="AN134" s="44">
        <f>'Conversions, Sources &amp; Comments'!$E134*J134/0.467</f>
        <v>1.7239726725808096</v>
      </c>
      <c r="AO134" s="44">
        <f>'Conversions, Sources &amp; Comments'!$E134*K134/0.467</f>
        <v>1.5336851228714183</v>
      </c>
      <c r="AP134" s="44">
        <f>'Conversions, Sources &amp; Comments'!$E134*L134/0.467</f>
        <v>0</v>
      </c>
      <c r="AQ134" s="44">
        <f>'Conversions, Sources &amp; Comments'!$E134*M134/0.467</f>
        <v>0</v>
      </c>
      <c r="AR134" s="44">
        <f>'Conversions, Sources &amp; Comments'!$E134*N134/60</f>
        <v>0</v>
      </c>
      <c r="AS134" s="44">
        <f>'Conversions, Sources &amp; Comments'!$E134*O134</f>
        <v>0</v>
      </c>
      <c r="AT134" s="44">
        <f>'Conversions, Sources &amp; Comments'!$E134*P134</f>
        <v>0</v>
      </c>
      <c r="AU134" s="44">
        <f>'Conversions, Sources &amp; Comments'!$E134*Q134/0.467</f>
        <v>0</v>
      </c>
      <c r="AV134" s="44">
        <f>'Conversions, Sources &amp; Comments'!$E134*R134/1.204</f>
        <v>0.40499525391551972</v>
      </c>
      <c r="AW134" s="44">
        <f>'Conversions, Sources &amp; Comments'!$E134*S134/0.93</f>
        <v>0</v>
      </c>
      <c r="AX134" s="44">
        <f>'Conversions, Sources &amp; Comments'!$E134*T134/0.93</f>
        <v>3.7976190476190474</v>
      </c>
      <c r="AY134" s="44">
        <f>'Conversions, Sources &amp; Comments'!$E134*U134/0.467</f>
        <v>0</v>
      </c>
      <c r="AZ134" s="44">
        <f>'Conversions, Sources &amp; Comments'!$E134*V134/51.4</f>
        <v>0</v>
      </c>
      <c r="BA134" s="44">
        <f>'Conversions, Sources &amp; Comments'!$E134*W134/0.467</f>
        <v>15.613337412052616</v>
      </c>
      <c r="BB134" s="44">
        <f>'Conversions, Sources &amp; Comments'!$E134*X134/0.467</f>
        <v>3.7244315285000504</v>
      </c>
      <c r="BC134" s="44">
        <f>'Conversions, Sources &amp; Comments'!$E134*Y134/0.467</f>
        <v>0</v>
      </c>
      <c r="BD134" s="44">
        <f>'Conversions, Sources &amp; Comments'!$E134*Z134/0.467*0.96</f>
        <v>0</v>
      </c>
      <c r="BE134" s="44">
        <f>'Conversions, Sources &amp; Comments'!$E134*AA134/0.467*0.96</f>
        <v>0</v>
      </c>
      <c r="BF134" s="44">
        <f>'Conversions, Sources &amp; Comments'!$E134*AB134/0.467*0.96</f>
        <v>0</v>
      </c>
      <c r="BG134" s="44">
        <f>'Conversions, Sources &amp; Comments'!$E134*AC134/10.274</f>
        <v>2.6613643315998776</v>
      </c>
      <c r="BH134" s="44">
        <f>'Conversions, Sources &amp; Comments'!$E134*AD134/3073</f>
        <v>1.334665984844963E-2</v>
      </c>
      <c r="BI134" s="44">
        <f>'Conversions, Sources &amp; Comments'!$E134*AE134/0.565</f>
        <v>0</v>
      </c>
      <c r="BJ134" s="44">
        <f>'Conversions, Sources &amp; Comments'!$E134*AF134/0.565</f>
        <v>0</v>
      </c>
      <c r="BK134" s="44"/>
      <c r="BL134" s="44">
        <v>6.38</v>
      </c>
      <c r="BM134" s="44">
        <f t="shared" ref="BM134:BM142" si="60">AJ134</f>
        <v>0.22532853645130665</v>
      </c>
      <c r="BN134" s="44">
        <f t="shared" si="42"/>
        <v>0.5386608536761105</v>
      </c>
      <c r="BO134" s="44"/>
      <c r="BP134" s="44">
        <f t="shared" si="43"/>
        <v>0.5386608536761105</v>
      </c>
      <c r="BQ134" s="44">
        <f t="shared" si="59"/>
        <v>0.34777394693449259</v>
      </c>
      <c r="BR134" s="44">
        <f t="shared" si="56"/>
        <v>1.7402365657183643</v>
      </c>
      <c r="BS134" s="44">
        <v>4.8</v>
      </c>
      <c r="BT134" s="44">
        <f t="shared" si="44"/>
        <v>4.9770765779545219</v>
      </c>
      <c r="BU134" s="44">
        <f t="shared" si="41"/>
        <v>0.11601577104789094</v>
      </c>
      <c r="BV134" s="44">
        <f t="shared" si="51"/>
        <v>0</v>
      </c>
      <c r="BW134" s="44">
        <f t="shared" si="53"/>
        <v>0.40499525391551972</v>
      </c>
      <c r="BX134" s="44">
        <f t="shared" si="50"/>
        <v>2.6613643315998776</v>
      </c>
      <c r="BY134" s="44">
        <f t="shared" si="34"/>
        <v>1.3994444444444443</v>
      </c>
      <c r="BZ134" s="44">
        <v>3.2</v>
      </c>
      <c r="CA134" s="44">
        <f t="shared" si="54"/>
        <v>3.7244315285000504</v>
      </c>
      <c r="CB134" s="44">
        <f t="shared" si="58"/>
        <v>2.6613643315998776</v>
      </c>
      <c r="CC134" s="44">
        <f>1000*BH134/4.941</f>
        <v>2.7012062028839567</v>
      </c>
      <c r="CD134" s="43"/>
      <c r="CE134" s="44">
        <f t="shared" si="45"/>
        <v>0.83147542603445324</v>
      </c>
      <c r="CG134" s="43">
        <f>CE134/'Conversions, Sources &amp; Comments'!E133</f>
        <v>10.947325358447348</v>
      </c>
    </row>
    <row r="135" spans="1:85" s="7" customFormat="1" ht="12.75" customHeight="1">
      <c r="A135" s="67">
        <v>1673</v>
      </c>
      <c r="C135" s="16">
        <v>293</v>
      </c>
      <c r="D135" s="16">
        <v>341</v>
      </c>
      <c r="E135" s="16">
        <v>254</v>
      </c>
      <c r="F135" s="16">
        <v>249</v>
      </c>
      <c r="G135" s="16"/>
      <c r="H135" s="16">
        <v>384</v>
      </c>
      <c r="I135" s="16">
        <v>10.7</v>
      </c>
      <c r="J135" s="16">
        <v>11.3</v>
      </c>
      <c r="K135" s="16">
        <v>9.66</v>
      </c>
      <c r="R135" s="16">
        <v>6.25</v>
      </c>
      <c r="T135" s="16">
        <v>47.3</v>
      </c>
      <c r="W135" s="16">
        <v>96</v>
      </c>
      <c r="X135" s="16">
        <v>24</v>
      </c>
      <c r="AC135" s="16">
        <v>390</v>
      </c>
      <c r="AD135" s="16">
        <v>540</v>
      </c>
      <c r="AH135" s="44">
        <f>F135*'Conversions, Sources &amp; Comments'!$E135/104.83</f>
        <v>0.18040773497226803</v>
      </c>
      <c r="AI135" s="44">
        <f>C135*'Conversions, Sources &amp; Comments'!E135/104.83</f>
        <v>0.21228701344126319</v>
      </c>
      <c r="AJ135" s="44">
        <f>E135*'Conversions, Sources &amp; Comments'!E135/104.83</f>
        <v>0.18403038025283563</v>
      </c>
      <c r="AK135" s="43"/>
      <c r="AL135" s="44">
        <f>'Conversions, Sources &amp; Comments'!$E135*H135/104.83</f>
        <v>0.27821915754759408</v>
      </c>
      <c r="AM135" s="44">
        <f>'Conversions, Sources &amp; Comments'!$E135*I135/0.467</f>
        <v>1.7402365657183643</v>
      </c>
      <c r="AN135" s="44">
        <f>'Conversions, Sources &amp; Comments'!$E135*J135/0.467</f>
        <v>1.8378199245436933</v>
      </c>
      <c r="AO135" s="44">
        <f>'Conversions, Sources &amp; Comments'!$E135*K135/0.467</f>
        <v>1.5710920770877943</v>
      </c>
      <c r="AP135" s="44">
        <f>'Conversions, Sources &amp; Comments'!$E135*L135/0.467</f>
        <v>0</v>
      </c>
      <c r="AQ135" s="44">
        <f>'Conversions, Sources &amp; Comments'!$E135*M135/0.467</f>
        <v>0</v>
      </c>
      <c r="AR135" s="44">
        <f>'Conversions, Sources &amp; Comments'!$E135*N135/60</f>
        <v>0</v>
      </c>
      <c r="AS135" s="44">
        <f>'Conversions, Sources &amp; Comments'!$E135*O135</f>
        <v>0</v>
      </c>
      <c r="AT135" s="44">
        <f>'Conversions, Sources &amp; Comments'!$E135*P135</f>
        <v>0</v>
      </c>
      <c r="AU135" s="44">
        <f>'Conversions, Sources &amp; Comments'!$E135*Q135/0.467</f>
        <v>0</v>
      </c>
      <c r="AV135" s="44">
        <f>'Conversions, Sources &amp; Comments'!$E135*R135/1.204</f>
        <v>0.39427108052523335</v>
      </c>
      <c r="AW135" s="44">
        <f>'Conversions, Sources &amp; Comments'!$E135*S135/0.93</f>
        <v>0</v>
      </c>
      <c r="AX135" s="44">
        <f>'Conversions, Sources &amp; Comments'!$E135*T135/0.93</f>
        <v>3.8629544290834605</v>
      </c>
      <c r="AY135" s="44">
        <f>'Conversions, Sources &amp; Comments'!$E135*U135/0.467</f>
        <v>0</v>
      </c>
      <c r="AZ135" s="44">
        <f>'Conversions, Sources &amp; Comments'!$E135*V135/51.4</f>
        <v>0</v>
      </c>
      <c r="BA135" s="44">
        <f>'Conversions, Sources &amp; Comments'!$E135*W135/0.467</f>
        <v>15.613337412052616</v>
      </c>
      <c r="BB135" s="44">
        <f>'Conversions, Sources &amp; Comments'!$E135*X135/0.467</f>
        <v>3.9033343530131539</v>
      </c>
      <c r="BC135" s="44">
        <f>'Conversions, Sources &amp; Comments'!$E135*Y135/0.467</f>
        <v>0</v>
      </c>
      <c r="BD135" s="44">
        <f>'Conversions, Sources &amp; Comments'!$E135*Z135/0.467*0.96</f>
        <v>0</v>
      </c>
      <c r="BE135" s="44">
        <f>'Conversions, Sources &amp; Comments'!$E135*AA135/0.467*0.96</f>
        <v>0</v>
      </c>
      <c r="BF135" s="44">
        <f>'Conversions, Sources &amp; Comments'!$E135*AB135/0.467*0.96</f>
        <v>0</v>
      </c>
      <c r="BG135" s="44">
        <f>'Conversions, Sources &amp; Comments'!$E135*AC135/10.274</f>
        <v>2.8831446925665341</v>
      </c>
      <c r="BH135" s="44">
        <f>'Conversions, Sources &amp; Comments'!$E135*AD135/3073</f>
        <v>1.334665984844963E-2</v>
      </c>
      <c r="BI135" s="44">
        <f>'Conversions, Sources &amp; Comments'!$E135*AE135/0.565</f>
        <v>0</v>
      </c>
      <c r="BJ135" s="44">
        <f>'Conversions, Sources &amp; Comments'!$E135*AF135/0.565</f>
        <v>0</v>
      </c>
      <c r="BK135" s="44"/>
      <c r="BL135" s="44">
        <v>6.38</v>
      </c>
      <c r="BM135" s="44">
        <f t="shared" si="60"/>
        <v>0.18403038025283563</v>
      </c>
      <c r="BN135" s="44">
        <f t="shared" si="42"/>
        <v>0.48727157560685547</v>
      </c>
      <c r="BO135" s="44"/>
      <c r="BP135" s="44">
        <f t="shared" si="43"/>
        <v>0.48727157560685547</v>
      </c>
      <c r="BQ135" s="44">
        <f t="shared" si="59"/>
        <v>0.27821915754759408</v>
      </c>
      <c r="BR135" s="44">
        <f t="shared" si="56"/>
        <v>1.7402365657183643</v>
      </c>
      <c r="BS135" s="44">
        <v>4.8</v>
      </c>
      <c r="BT135" s="44">
        <f t="shared" si="44"/>
        <v>4.9770765779545219</v>
      </c>
      <c r="BU135" s="44">
        <f t="shared" si="41"/>
        <v>0.11601577104789094</v>
      </c>
      <c r="BV135" s="44">
        <f t="shared" si="51"/>
        <v>0</v>
      </c>
      <c r="BW135" s="44">
        <f t="shared" si="53"/>
        <v>0.39427108052523335</v>
      </c>
      <c r="BX135" s="44">
        <f t="shared" si="50"/>
        <v>2.8831446925665341</v>
      </c>
      <c r="BY135" s="44">
        <f t="shared" si="34"/>
        <v>1.3538461538461539</v>
      </c>
      <c r="BZ135" s="44">
        <v>3.2</v>
      </c>
      <c r="CA135" s="44">
        <f t="shared" si="54"/>
        <v>3.9033343530131539</v>
      </c>
      <c r="CB135" s="44">
        <f t="shared" si="58"/>
        <v>2.8831446925665341</v>
      </c>
      <c r="CC135" s="44">
        <f>1000*BH135/4.941</f>
        <v>2.7012062028839567</v>
      </c>
      <c r="CD135" s="43"/>
      <c r="CE135" s="44">
        <f t="shared" si="45"/>
        <v>0.79941195610072135</v>
      </c>
      <c r="CG135" s="43">
        <f>CE135/'Conversions, Sources &amp; Comments'!E134</f>
        <v>10.525173089727366</v>
      </c>
    </row>
    <row r="136" spans="1:85" s="7" customFormat="1" ht="12.75" customHeight="1">
      <c r="A136" s="67">
        <v>1674</v>
      </c>
      <c r="C136" s="16">
        <v>549</v>
      </c>
      <c r="D136" s="16">
        <v>529</v>
      </c>
      <c r="E136" s="16">
        <v>384</v>
      </c>
      <c r="F136" s="16">
        <v>253</v>
      </c>
      <c r="G136" s="16"/>
      <c r="H136" s="16">
        <v>439</v>
      </c>
      <c r="I136" s="16">
        <v>10.7</v>
      </c>
      <c r="J136" s="16">
        <v>10.9</v>
      </c>
      <c r="K136" s="16">
        <v>10.9</v>
      </c>
      <c r="R136" s="16">
        <v>6</v>
      </c>
      <c r="T136" s="16">
        <v>47.3</v>
      </c>
      <c r="W136" s="16">
        <v>96</v>
      </c>
      <c r="X136" s="16">
        <v>24.5</v>
      </c>
      <c r="AC136" s="16">
        <v>384</v>
      </c>
      <c r="AD136" s="16">
        <v>588</v>
      </c>
      <c r="AE136" s="16">
        <v>22</v>
      </c>
      <c r="AH136" s="44">
        <f>F136*'Conversions, Sources &amp; Comments'!$E136/104.83</f>
        <v>0.18330585119672213</v>
      </c>
      <c r="AI136" s="44">
        <f>C136*'Conversions, Sources &amp; Comments'!E136/104.83</f>
        <v>0.39776645180632592</v>
      </c>
      <c r="AJ136" s="44">
        <f>E136*'Conversions, Sources &amp; Comments'!E136/104.83</f>
        <v>0.27821915754759408</v>
      </c>
      <c r="AK136" s="43"/>
      <c r="AL136" s="44">
        <f>'Conversions, Sources &amp; Comments'!$E136*H136/104.83</f>
        <v>0.318068255633838</v>
      </c>
      <c r="AM136" s="44">
        <f>'Conversions, Sources &amp; Comments'!$E136*I136/0.467</f>
        <v>1.7402365657183643</v>
      </c>
      <c r="AN136" s="44">
        <f>'Conversions, Sources &amp; Comments'!$E136*J136/0.467</f>
        <v>1.7727643519934739</v>
      </c>
      <c r="AO136" s="44">
        <f>'Conversions, Sources &amp; Comments'!$E136*K136/0.467</f>
        <v>1.7727643519934739</v>
      </c>
      <c r="AP136" s="44">
        <f>'Conversions, Sources &amp; Comments'!$E136*L136/0.467</f>
        <v>0</v>
      </c>
      <c r="AQ136" s="44">
        <f>'Conversions, Sources &amp; Comments'!$E136*M136/0.467</f>
        <v>0</v>
      </c>
      <c r="AR136" s="44">
        <f>'Conversions, Sources &amp; Comments'!$E136*N136/60</f>
        <v>0</v>
      </c>
      <c r="AS136" s="44">
        <f>'Conversions, Sources &amp; Comments'!$E136*O136</f>
        <v>0</v>
      </c>
      <c r="AT136" s="44">
        <f>'Conversions, Sources &amp; Comments'!$E136*P136</f>
        <v>0</v>
      </c>
      <c r="AU136" s="44">
        <f>'Conversions, Sources &amp; Comments'!$E136*Q136/0.467</f>
        <v>0</v>
      </c>
      <c r="AV136" s="44">
        <f>'Conversions, Sources &amp; Comments'!$E136*R136/1.204</f>
        <v>0.37850023730422405</v>
      </c>
      <c r="AW136" s="44">
        <f>'Conversions, Sources &amp; Comments'!$E136*S136/0.93</f>
        <v>0</v>
      </c>
      <c r="AX136" s="44">
        <f>'Conversions, Sources &amp; Comments'!$E136*T136/0.93</f>
        <v>3.8629544290834605</v>
      </c>
      <c r="AY136" s="44">
        <f>'Conversions, Sources &amp; Comments'!$E136*U136/0.467</f>
        <v>0</v>
      </c>
      <c r="AZ136" s="44">
        <f>'Conversions, Sources &amp; Comments'!$E136*V136/51.4</f>
        <v>0</v>
      </c>
      <c r="BA136" s="44">
        <f>'Conversions, Sources &amp; Comments'!$E136*W136/0.467</f>
        <v>15.613337412052616</v>
      </c>
      <c r="BB136" s="44">
        <f>'Conversions, Sources &amp; Comments'!$E136*X136/0.467</f>
        <v>3.9846538187009277</v>
      </c>
      <c r="BC136" s="44">
        <f>'Conversions, Sources &amp; Comments'!$E136*Y136/0.467</f>
        <v>0</v>
      </c>
      <c r="BD136" s="44">
        <f>'Conversions, Sources &amp; Comments'!$E136*Z136/0.467*0.96</f>
        <v>0</v>
      </c>
      <c r="BE136" s="44">
        <f>'Conversions, Sources &amp; Comments'!$E136*AA136/0.467*0.96</f>
        <v>0</v>
      </c>
      <c r="BF136" s="44">
        <f>'Conversions, Sources &amp; Comments'!$E136*AB136/0.467*0.96</f>
        <v>0</v>
      </c>
      <c r="BG136" s="44">
        <f>'Conversions, Sources &amp; Comments'!$E136*AC136/10.274</f>
        <v>2.8387886203732031</v>
      </c>
      <c r="BH136" s="44">
        <f>'Conversions, Sources &amp; Comments'!$E136*AD136/3073</f>
        <v>1.4533029612756264E-2</v>
      </c>
      <c r="BI136" s="44">
        <f>'Conversions, Sources &amp; Comments'!$E136*AE136/0.565</f>
        <v>2.957437842393595</v>
      </c>
      <c r="BJ136" s="44">
        <f>'Conversions, Sources &amp; Comments'!$E136*AF136/0.565</f>
        <v>0</v>
      </c>
      <c r="BK136" s="44"/>
      <c r="BL136" s="44">
        <v>6.38</v>
      </c>
      <c r="BM136" s="44">
        <f t="shared" si="60"/>
        <v>0.27821915754759408</v>
      </c>
      <c r="BN136" s="44">
        <f t="shared" si="42"/>
        <v>0.60447519225603363</v>
      </c>
      <c r="BO136" s="44"/>
      <c r="BP136" s="44">
        <f t="shared" si="43"/>
        <v>0.60447519225603363</v>
      </c>
      <c r="BQ136" s="44">
        <f t="shared" si="59"/>
        <v>0.318068255633838</v>
      </c>
      <c r="BR136" s="44">
        <f t="shared" si="56"/>
        <v>1.7402365657183643</v>
      </c>
      <c r="BS136" s="44">
        <v>4.8</v>
      </c>
      <c r="BT136" s="44">
        <f t="shared" si="44"/>
        <v>4.9770765779545219</v>
      </c>
      <c r="BU136" s="44">
        <f t="shared" si="41"/>
        <v>0.11601577104789094</v>
      </c>
      <c r="BV136" s="44">
        <f t="shared" si="51"/>
        <v>0</v>
      </c>
      <c r="BW136" s="44">
        <f t="shared" si="53"/>
        <v>0.37850023730422405</v>
      </c>
      <c r="BX136" s="44">
        <f t="shared" si="50"/>
        <v>2.8387886203732031</v>
      </c>
      <c r="BY136" s="44">
        <f t="shared" si="34"/>
        <v>1.403645833333333</v>
      </c>
      <c r="BZ136" s="44">
        <f>BI136</f>
        <v>2.957437842393595</v>
      </c>
      <c r="CA136" s="44">
        <f t="shared" si="54"/>
        <v>3.9846538187009277</v>
      </c>
      <c r="CB136" s="44">
        <f t="shared" si="58"/>
        <v>2.8387886203732031</v>
      </c>
      <c r="CC136" s="44">
        <f>1000*BH136/4.941</f>
        <v>2.9413134209180862</v>
      </c>
      <c r="CD136" s="43"/>
      <c r="CE136" s="44">
        <f t="shared" si="45"/>
        <v>0.84882503500873641</v>
      </c>
      <c r="CG136" s="43">
        <f>CE136/'Conversions, Sources &amp; Comments'!E135</f>
        <v>11.17575281202725</v>
      </c>
    </row>
    <row r="137" spans="1:85" s="7" customFormat="1" ht="12.75" customHeight="1">
      <c r="A137" s="67">
        <v>1675</v>
      </c>
      <c r="C137" s="16"/>
      <c r="D137" s="16">
        <v>721</v>
      </c>
      <c r="E137" s="16">
        <v>576</v>
      </c>
      <c r="F137" s="16"/>
      <c r="G137" s="16"/>
      <c r="H137" s="16">
        <v>570</v>
      </c>
      <c r="I137" s="16">
        <v>11.3</v>
      </c>
      <c r="J137" s="16">
        <v>11.5</v>
      </c>
      <c r="K137" s="16">
        <v>11.4</v>
      </c>
      <c r="L137" s="16">
        <v>12</v>
      </c>
      <c r="M137" s="16">
        <v>36</v>
      </c>
      <c r="R137" s="16">
        <v>6.08</v>
      </c>
      <c r="S137" s="16">
        <v>71.5</v>
      </c>
      <c r="T137" s="16">
        <v>48</v>
      </c>
      <c r="X137" s="16">
        <v>26.2</v>
      </c>
      <c r="AC137" s="16">
        <v>420</v>
      </c>
      <c r="AH137" s="44">
        <f>F137*'Conversions, Sources &amp; Comments'!$E137/104.83</f>
        <v>0</v>
      </c>
      <c r="AI137" s="43"/>
      <c r="AJ137" s="44">
        <f>E137*'Conversions, Sources &amp; Comments'!E137/104.83</f>
        <v>0.41732873632139111</v>
      </c>
      <c r="AK137" s="43"/>
      <c r="AL137" s="44">
        <f>'Conversions, Sources &amp; Comments'!$E137*H137/104.83</f>
        <v>0.41298156198470998</v>
      </c>
      <c r="AM137" s="44">
        <f>'Conversions, Sources &amp; Comments'!$E137*I137/0.467</f>
        <v>1.8378199245436933</v>
      </c>
      <c r="AN137" s="44">
        <f>'Conversions, Sources &amp; Comments'!$E137*J137/0.467</f>
        <v>1.8703477108188029</v>
      </c>
      <c r="AO137" s="44">
        <f>'Conversions, Sources &amp; Comments'!$E137*K137/0.467</f>
        <v>1.854083817681248</v>
      </c>
      <c r="AP137" s="44">
        <f>'Conversions, Sources &amp; Comments'!$E137*L137/0.467</f>
        <v>1.951667176506577</v>
      </c>
      <c r="AQ137" s="44">
        <f>'Conversions, Sources &amp; Comments'!$E137*M137/0.467</f>
        <v>5.8550015295197309</v>
      </c>
      <c r="AR137" s="44">
        <f>'Conversions, Sources &amp; Comments'!$E137*N137/60</f>
        <v>0</v>
      </c>
      <c r="AS137" s="44">
        <f>'Conversions, Sources &amp; Comments'!$E137*O137</f>
        <v>0</v>
      </c>
      <c r="AT137" s="44">
        <f>'Conversions, Sources &amp; Comments'!$E137*P137</f>
        <v>0</v>
      </c>
      <c r="AU137" s="44">
        <f>'Conversions, Sources &amp; Comments'!$E137*Q137/0.467</f>
        <v>0</v>
      </c>
      <c r="AV137" s="44">
        <f>'Conversions, Sources &amp; Comments'!$E137*R137/1.204</f>
        <v>0.38354690713494705</v>
      </c>
      <c r="AW137" s="44">
        <f>'Conversions, Sources &amp; Comments'!$E137*S137/0.93</f>
        <v>5.8393497183819765</v>
      </c>
      <c r="AX137" s="44">
        <f>'Conversions, Sources &amp; Comments'!$E137*T137/0.93</f>
        <v>3.9201228878648235</v>
      </c>
      <c r="AY137" s="44">
        <f>'Conversions, Sources &amp; Comments'!$E137*U137/0.467</f>
        <v>0</v>
      </c>
      <c r="AZ137" s="44">
        <f>'Conversions, Sources &amp; Comments'!$E137*V137/51.4</f>
        <v>0</v>
      </c>
      <c r="BA137" s="44">
        <f>'Conversions, Sources &amp; Comments'!$E137*W137/0.467</f>
        <v>0</v>
      </c>
      <c r="BB137" s="44">
        <f>'Conversions, Sources &amp; Comments'!$E137*X137/0.467</f>
        <v>4.2611400020393591</v>
      </c>
      <c r="BC137" s="44">
        <f>'Conversions, Sources &amp; Comments'!$E137*Y137/0.467</f>
        <v>0</v>
      </c>
      <c r="BD137" s="44">
        <f>'Conversions, Sources &amp; Comments'!$E137*Z137/0.467*0.96</f>
        <v>0</v>
      </c>
      <c r="BE137" s="44">
        <f>'Conversions, Sources &amp; Comments'!$E137*AA137/0.467*0.96</f>
        <v>0</v>
      </c>
      <c r="BF137" s="44">
        <f>'Conversions, Sources &amp; Comments'!$E137*AB137/0.467*0.96</f>
        <v>0</v>
      </c>
      <c r="BG137" s="44">
        <f>'Conversions, Sources &amp; Comments'!$E137*AC137/10.274</f>
        <v>3.1049250535331905</v>
      </c>
      <c r="BH137" s="44">
        <f>'Conversions, Sources &amp; Comments'!$E137*AD137/3073</f>
        <v>0</v>
      </c>
      <c r="BI137" s="44">
        <f>'Conversions, Sources &amp; Comments'!$E137*AE137/0.565</f>
        <v>0</v>
      </c>
      <c r="BJ137" s="44">
        <f>'Conversions, Sources &amp; Comments'!$E137*AF137/0.565</f>
        <v>0</v>
      </c>
      <c r="BK137" s="44"/>
      <c r="BL137" s="44">
        <v>6.38</v>
      </c>
      <c r="BM137" s="44">
        <f t="shared" si="60"/>
        <v>0.41732873632139111</v>
      </c>
      <c r="BN137" s="44">
        <f t="shared" si="42"/>
        <v>0.77757591838405038</v>
      </c>
      <c r="BO137" s="44"/>
      <c r="BP137" s="44">
        <f t="shared" si="43"/>
        <v>0.77757591838405038</v>
      </c>
      <c r="BQ137" s="44">
        <f t="shared" si="59"/>
        <v>0.41298156198470998</v>
      </c>
      <c r="BR137" s="44">
        <f t="shared" si="56"/>
        <v>1.8378199245436933</v>
      </c>
      <c r="BS137" s="44">
        <f>AQ137</f>
        <v>5.8550015295197309</v>
      </c>
      <c r="BT137" s="44">
        <f t="shared" si="44"/>
        <v>5.256164984194962</v>
      </c>
      <c r="BU137" s="44">
        <f t="shared" si="41"/>
        <v>0.12252132830291289</v>
      </c>
      <c r="BV137" s="44">
        <f t="shared" si="51"/>
        <v>0</v>
      </c>
      <c r="BW137" s="44">
        <f t="shared" si="53"/>
        <v>0.38354690713494705</v>
      </c>
      <c r="BX137" s="44">
        <f t="shared" si="50"/>
        <v>3.1049250535331905</v>
      </c>
      <c r="BY137" s="44">
        <f t="shared" ref="BY137:BY200" si="61">CA137/BX137</f>
        <v>1.3723809523809523</v>
      </c>
      <c r="BZ137" s="44">
        <v>3.1</v>
      </c>
      <c r="CA137" s="44">
        <f t="shared" si="54"/>
        <v>4.2611400020393591</v>
      </c>
      <c r="CB137" s="44">
        <f t="shared" si="58"/>
        <v>3.1049250535331905</v>
      </c>
      <c r="CC137" s="44">
        <v>2.75</v>
      </c>
      <c r="CD137" s="43"/>
      <c r="CE137" s="44">
        <f t="shared" si="45"/>
        <v>0.96699860166479501</v>
      </c>
      <c r="CG137" s="43">
        <f>CE137/'Conversions, Sources &amp; Comments'!E136</f>
        <v>12.731643031323321</v>
      </c>
    </row>
    <row r="138" spans="1:85" s="7" customFormat="1" ht="12.75" customHeight="1">
      <c r="A138" s="67">
        <v>1676</v>
      </c>
      <c r="C138" s="16">
        <v>439</v>
      </c>
      <c r="D138" s="16">
        <v>865</v>
      </c>
      <c r="E138" s="16">
        <v>438</v>
      </c>
      <c r="F138" s="16"/>
      <c r="G138" s="16"/>
      <c r="H138" s="16">
        <v>475</v>
      </c>
      <c r="I138" s="16">
        <v>11.9</v>
      </c>
      <c r="J138" s="16">
        <v>12.6</v>
      </c>
      <c r="K138" s="16">
        <v>12.5</v>
      </c>
      <c r="R138" s="16">
        <v>6.17</v>
      </c>
      <c r="S138" s="16">
        <v>72</v>
      </c>
      <c r="T138" s="16">
        <v>48</v>
      </c>
      <c r="W138" s="16">
        <v>96</v>
      </c>
      <c r="X138" s="16">
        <v>29.5</v>
      </c>
      <c r="AC138" s="16">
        <v>480</v>
      </c>
      <c r="AF138" s="16">
        <v>27</v>
      </c>
      <c r="AH138" s="44">
        <f>F138*'Conversions, Sources &amp; Comments'!$E138/104.83</f>
        <v>0</v>
      </c>
      <c r="AI138" s="44">
        <f>C138*'Conversions, Sources &amp; Comments'!E138/104.83</f>
        <v>0.318068255633838</v>
      </c>
      <c r="AJ138" s="44">
        <f>E138*'Conversions, Sources &amp; Comments'!E138/104.83</f>
        <v>0.31734372657772447</v>
      </c>
      <c r="AK138" s="43"/>
      <c r="AL138" s="44">
        <f>'Conversions, Sources &amp; Comments'!$E138*H138/104.83</f>
        <v>0.34415130165392493</v>
      </c>
      <c r="AM138" s="44">
        <f>'Conversions, Sources &amp; Comments'!$E138*I138/0.467</f>
        <v>1.935403283369022</v>
      </c>
      <c r="AN138" s="44">
        <f>'Conversions, Sources &amp; Comments'!$E138*J138/0.467</f>
        <v>2.0492505353319057</v>
      </c>
      <c r="AO138" s="44">
        <f>'Conversions, Sources &amp; Comments'!$E138*K138/0.467</f>
        <v>2.0329866421943508</v>
      </c>
      <c r="AP138" s="44">
        <f>'Conversions, Sources &amp; Comments'!$E138*L138/0.467</f>
        <v>0</v>
      </c>
      <c r="AQ138" s="44">
        <f>'Conversions, Sources &amp; Comments'!$E138*M138/0.467</f>
        <v>0</v>
      </c>
      <c r="AR138" s="44">
        <f>'Conversions, Sources &amp; Comments'!$E138*N138/60</f>
        <v>0</v>
      </c>
      <c r="AS138" s="44">
        <f>'Conversions, Sources &amp; Comments'!$E138*O138</f>
        <v>0</v>
      </c>
      <c r="AT138" s="44">
        <f>'Conversions, Sources &amp; Comments'!$E138*P138</f>
        <v>0</v>
      </c>
      <c r="AU138" s="44">
        <f>'Conversions, Sources &amp; Comments'!$E138*Q138/0.467</f>
        <v>0</v>
      </c>
      <c r="AV138" s="44">
        <f>'Conversions, Sources &amp; Comments'!$E138*R138/1.204</f>
        <v>0.38922441069451036</v>
      </c>
      <c r="AW138" s="44">
        <f>'Conversions, Sources &amp; Comments'!$E138*S138/0.93</f>
        <v>5.8801843317972349</v>
      </c>
      <c r="AX138" s="44">
        <f>'Conversions, Sources &amp; Comments'!$E138*T138/0.93</f>
        <v>3.9201228878648235</v>
      </c>
      <c r="AY138" s="44">
        <f>'Conversions, Sources &amp; Comments'!$E138*U138/0.467</f>
        <v>0</v>
      </c>
      <c r="AZ138" s="44">
        <f>'Conversions, Sources &amp; Comments'!$E138*V138/51.4</f>
        <v>0</v>
      </c>
      <c r="BA138" s="44">
        <f>'Conversions, Sources &amp; Comments'!$E138*W138/0.467</f>
        <v>15.613337412052616</v>
      </c>
      <c r="BB138" s="44">
        <f>'Conversions, Sources &amp; Comments'!$E138*X138/0.467</f>
        <v>4.7978484755786681</v>
      </c>
      <c r="BC138" s="44">
        <f>'Conversions, Sources &amp; Comments'!$E138*Y138/0.467</f>
        <v>0</v>
      </c>
      <c r="BD138" s="44">
        <f>'Conversions, Sources &amp; Comments'!$E138*Z138/0.467*0.96</f>
        <v>0</v>
      </c>
      <c r="BE138" s="44">
        <f>'Conversions, Sources &amp; Comments'!$E138*AA138/0.467*0.96</f>
        <v>0</v>
      </c>
      <c r="BF138" s="44">
        <f>'Conversions, Sources &amp; Comments'!$E138*AB138/0.467*0.96</f>
        <v>0</v>
      </c>
      <c r="BG138" s="44">
        <f>'Conversions, Sources &amp; Comments'!$E138*AC138/10.274</f>
        <v>3.5484857754665038</v>
      </c>
      <c r="BH138" s="44">
        <f>'Conversions, Sources &amp; Comments'!$E138*AD138/3073</f>
        <v>0</v>
      </c>
      <c r="BI138" s="44">
        <f>'Conversions, Sources &amp; Comments'!$E138*AE138/0.565</f>
        <v>0</v>
      </c>
      <c r="BJ138" s="44">
        <f>'Conversions, Sources &amp; Comments'!$E138*AF138/0.565</f>
        <v>3.6295828065739575</v>
      </c>
      <c r="BK138" s="44"/>
      <c r="BL138" s="44">
        <v>6.38</v>
      </c>
      <c r="BM138" s="44">
        <f t="shared" si="60"/>
        <v>0.31734372657772447</v>
      </c>
      <c r="BN138" s="44">
        <f t="shared" si="42"/>
        <v>0.6531597714795383</v>
      </c>
      <c r="BO138" s="44"/>
      <c r="BP138" s="44">
        <f t="shared" si="43"/>
        <v>0.6531597714795383</v>
      </c>
      <c r="BQ138" s="44">
        <f t="shared" si="59"/>
        <v>0.34415130165392493</v>
      </c>
      <c r="BR138" s="44">
        <f t="shared" si="56"/>
        <v>1.935403283369022</v>
      </c>
      <c r="BS138" s="44">
        <v>5.7</v>
      </c>
      <c r="BT138" s="44">
        <f t="shared" si="44"/>
        <v>5.5352533904354031</v>
      </c>
      <c r="BU138" s="44">
        <f t="shared" si="41"/>
        <v>0.12902688555793479</v>
      </c>
      <c r="BV138" s="44">
        <f t="shared" si="51"/>
        <v>0</v>
      </c>
      <c r="BW138" s="44">
        <f t="shared" si="53"/>
        <v>0.38922441069451036</v>
      </c>
      <c r="BX138" s="44">
        <f t="shared" ref="BX138:BX162" si="62">BG138</f>
        <v>3.5484857754665038</v>
      </c>
      <c r="BY138" s="44">
        <f t="shared" si="61"/>
        <v>1.3520833333333331</v>
      </c>
      <c r="BZ138" s="44">
        <v>3.1</v>
      </c>
      <c r="CA138" s="44">
        <f t="shared" si="54"/>
        <v>4.7978484755786681</v>
      </c>
      <c r="CB138" s="44">
        <f t="shared" si="58"/>
        <v>3.5484857754665038</v>
      </c>
      <c r="CC138" s="44">
        <v>2.75</v>
      </c>
      <c r="CD138" s="43"/>
      <c r="CE138" s="44">
        <f t="shared" si="45"/>
        <v>0.92369419802347552</v>
      </c>
      <c r="CG138" s="43">
        <f>CE138/'Conversions, Sources &amp; Comments'!E137</f>
        <v>12.161491008459553</v>
      </c>
    </row>
    <row r="139" spans="1:85" s="7" customFormat="1" ht="12.75" customHeight="1">
      <c r="A139" s="67">
        <v>1677</v>
      </c>
      <c r="C139" s="16">
        <v>402</v>
      </c>
      <c r="D139" s="16">
        <v>384</v>
      </c>
      <c r="E139" s="16">
        <v>301</v>
      </c>
      <c r="F139" s="16"/>
      <c r="G139" s="16"/>
      <c r="H139" s="16">
        <v>366</v>
      </c>
      <c r="I139" s="16">
        <v>11.8</v>
      </c>
      <c r="J139" s="16">
        <v>11.3</v>
      </c>
      <c r="K139" s="16">
        <v>11.8</v>
      </c>
      <c r="R139" s="16">
        <v>6.25</v>
      </c>
      <c r="S139" s="16">
        <v>72</v>
      </c>
      <c r="T139" s="16">
        <v>48</v>
      </c>
      <c r="W139" s="16">
        <v>96</v>
      </c>
      <c r="X139" s="16">
        <v>28.4</v>
      </c>
      <c r="AC139" s="16">
        <v>504</v>
      </c>
      <c r="AH139" s="44">
        <f>F139*'Conversions, Sources &amp; Comments'!$E139/104.83</f>
        <v>0</v>
      </c>
      <c r="AI139" s="44">
        <f>C139*'Conversions, Sources &amp; Comments'!E139/104.83</f>
        <v>0.29126068055763754</v>
      </c>
      <c r="AJ139" s="44">
        <f>E139*'Conversions, Sources &amp; Comments'!E139/104.83</f>
        <v>0.21808324589017142</v>
      </c>
      <c r="AK139" s="43"/>
      <c r="AL139" s="44">
        <f>'Conversions, Sources &amp; Comments'!$E139*H139/104.83</f>
        <v>0.26517763453755061</v>
      </c>
      <c r="AM139" s="44">
        <f>'Conversions, Sources &amp; Comments'!$E139*I139/0.467</f>
        <v>1.9191393902314673</v>
      </c>
      <c r="AN139" s="44">
        <f>'Conversions, Sources &amp; Comments'!$E139*J139/0.467</f>
        <v>1.8378199245436933</v>
      </c>
      <c r="AO139" s="44">
        <f>'Conversions, Sources &amp; Comments'!$E139*K139/0.467</f>
        <v>1.9191393902314673</v>
      </c>
      <c r="AP139" s="44">
        <f>'Conversions, Sources &amp; Comments'!$E139*L139/0.467</f>
        <v>0</v>
      </c>
      <c r="AQ139" s="44">
        <f>'Conversions, Sources &amp; Comments'!$E139*M139/0.467</f>
        <v>0</v>
      </c>
      <c r="AR139" s="44">
        <f>'Conversions, Sources &amp; Comments'!$E139*N139/60</f>
        <v>0</v>
      </c>
      <c r="AS139" s="44">
        <f>'Conversions, Sources &amp; Comments'!$E139*O139</f>
        <v>0</v>
      </c>
      <c r="AT139" s="44">
        <f>'Conversions, Sources &amp; Comments'!$E139*P139</f>
        <v>0</v>
      </c>
      <c r="AU139" s="44">
        <f>'Conversions, Sources &amp; Comments'!$E139*Q139/0.467</f>
        <v>0</v>
      </c>
      <c r="AV139" s="44">
        <f>'Conversions, Sources &amp; Comments'!$E139*R139/1.204</f>
        <v>0.39427108052523335</v>
      </c>
      <c r="AW139" s="44">
        <f>'Conversions, Sources &amp; Comments'!$E139*S139/0.93</f>
        <v>5.8801843317972349</v>
      </c>
      <c r="AX139" s="44">
        <f>'Conversions, Sources &amp; Comments'!$E139*T139/0.93</f>
        <v>3.9201228878648235</v>
      </c>
      <c r="AY139" s="44">
        <f>'Conversions, Sources &amp; Comments'!$E139*U139/0.467</f>
        <v>0</v>
      </c>
      <c r="AZ139" s="44">
        <f>'Conversions, Sources &amp; Comments'!$E139*V139/51.4</f>
        <v>0</v>
      </c>
      <c r="BA139" s="44">
        <f>'Conversions, Sources &amp; Comments'!$E139*W139/0.467</f>
        <v>15.613337412052616</v>
      </c>
      <c r="BB139" s="44">
        <f>'Conversions, Sources &amp; Comments'!$E139*X139/0.467</f>
        <v>4.6189456510655651</v>
      </c>
      <c r="BC139" s="44">
        <f>'Conversions, Sources &amp; Comments'!$E139*Y139/0.467</f>
        <v>0</v>
      </c>
      <c r="BD139" s="44">
        <f>'Conversions, Sources &amp; Comments'!$E139*Z139/0.467*0.96</f>
        <v>0</v>
      </c>
      <c r="BE139" s="44">
        <f>'Conversions, Sources &amp; Comments'!$E139*AA139/0.467*0.96</f>
        <v>0</v>
      </c>
      <c r="BF139" s="44">
        <f>'Conversions, Sources &amp; Comments'!$E139*AB139/0.467*0.96</f>
        <v>0</v>
      </c>
      <c r="BG139" s="44">
        <f>'Conversions, Sources &amp; Comments'!$E139*AC139/10.274</f>
        <v>3.7259100642398293</v>
      </c>
      <c r="BH139" s="44">
        <f>'Conversions, Sources &amp; Comments'!$E139*AD139/3073</f>
        <v>0</v>
      </c>
      <c r="BI139" s="44">
        <f>'Conversions, Sources &amp; Comments'!$E139*AE139/0.565</f>
        <v>0</v>
      </c>
      <c r="BJ139" s="44">
        <f>'Conversions, Sources &amp; Comments'!$E139*AF139/0.565</f>
        <v>0</v>
      </c>
      <c r="BK139" s="44"/>
      <c r="BL139" s="44">
        <v>6.38</v>
      </c>
      <c r="BM139" s="44">
        <f t="shared" si="60"/>
        <v>0.21808324589017142</v>
      </c>
      <c r="BN139" s="44">
        <f t="shared" si="42"/>
        <v>0.52964519085694306</v>
      </c>
      <c r="BO139" s="44"/>
      <c r="BP139" s="44">
        <f t="shared" si="43"/>
        <v>0.52964519085694306</v>
      </c>
      <c r="BQ139" s="44">
        <f t="shared" si="59"/>
        <v>0.26517763453755061</v>
      </c>
      <c r="BR139" s="44">
        <f t="shared" si="56"/>
        <v>1.9191393902314673</v>
      </c>
      <c r="BS139" s="44">
        <v>5.7</v>
      </c>
      <c r="BT139" s="44">
        <f t="shared" si="44"/>
        <v>5.4887386560619964</v>
      </c>
      <c r="BU139" s="44">
        <f t="shared" si="41"/>
        <v>0.12794262601543116</v>
      </c>
      <c r="BV139" s="44">
        <f t="shared" ref="BV139:BV170" si="63">AY139</f>
        <v>0</v>
      </c>
      <c r="BW139" s="44">
        <f t="shared" si="53"/>
        <v>0.39427108052523335</v>
      </c>
      <c r="BX139" s="44">
        <f t="shared" si="62"/>
        <v>3.7259100642398293</v>
      </c>
      <c r="BY139" s="44">
        <f t="shared" si="61"/>
        <v>1.2396825396825395</v>
      </c>
      <c r="BZ139" s="44">
        <v>3.1</v>
      </c>
      <c r="CA139" s="44">
        <f t="shared" si="54"/>
        <v>4.6189456510655651</v>
      </c>
      <c r="CB139" s="44">
        <f t="shared" si="58"/>
        <v>3.7259100642398293</v>
      </c>
      <c r="CC139" s="44">
        <v>2.75</v>
      </c>
      <c r="CD139" s="43"/>
      <c r="CE139" s="44">
        <f t="shared" si="45"/>
        <v>0.8611935181398962</v>
      </c>
      <c r="CG139" s="43">
        <f>CE139/'Conversions, Sources &amp; Comments'!E138</f>
        <v>11.338598044475123</v>
      </c>
    </row>
    <row r="140" spans="1:85" s="7" customFormat="1" ht="12.75" customHeight="1">
      <c r="A140" s="67">
        <v>1678</v>
      </c>
      <c r="C140" s="16">
        <v>380</v>
      </c>
      <c r="D140" s="16">
        <v>466</v>
      </c>
      <c r="E140" s="16">
        <v>357</v>
      </c>
      <c r="F140" s="16">
        <v>308</v>
      </c>
      <c r="G140" s="16"/>
      <c r="H140" s="16">
        <v>765</v>
      </c>
      <c r="I140" s="16">
        <v>12.5</v>
      </c>
      <c r="J140" s="16">
        <v>11.6</v>
      </c>
      <c r="K140" s="16">
        <v>11.8</v>
      </c>
      <c r="R140" s="16">
        <v>6</v>
      </c>
      <c r="S140" s="16">
        <v>72</v>
      </c>
      <c r="T140" s="16">
        <v>48</v>
      </c>
      <c r="X140" s="16">
        <v>29.5</v>
      </c>
      <c r="AC140" s="16">
        <v>496</v>
      </c>
      <c r="AH140" s="44">
        <f>F140*'Conversions, Sources &amp; Comments'!$E140/104.83</f>
        <v>0.22315494928296609</v>
      </c>
      <c r="AI140" s="44">
        <f>C140*'Conversions, Sources &amp; Comments'!E140/104.83</f>
        <v>0.27532104132313995</v>
      </c>
      <c r="AJ140" s="44">
        <f>E140*'Conversions, Sources &amp; Comments'!E140/104.83</f>
        <v>0.25865687303252882</v>
      </c>
      <c r="AK140" s="43"/>
      <c r="AL140" s="44">
        <f>'Conversions, Sources &amp; Comments'!$E140*H140/104.83</f>
        <v>0.55426472792684756</v>
      </c>
      <c r="AM140" s="44">
        <f>'Conversions, Sources &amp; Comments'!$E140*I140/0.467</f>
        <v>2.0329866421943508</v>
      </c>
      <c r="AN140" s="44">
        <f>'Conversions, Sources &amp; Comments'!$E140*J140/0.467</f>
        <v>1.8866116039563574</v>
      </c>
      <c r="AO140" s="44">
        <f>'Conversions, Sources &amp; Comments'!$E140*K140/0.467</f>
        <v>1.9191393902314673</v>
      </c>
      <c r="AP140" s="44">
        <f>'Conversions, Sources &amp; Comments'!$E140*L140/0.467</f>
        <v>0</v>
      </c>
      <c r="AQ140" s="44">
        <f>'Conversions, Sources &amp; Comments'!$E140*M140/0.467</f>
        <v>0</v>
      </c>
      <c r="AR140" s="44">
        <f>'Conversions, Sources &amp; Comments'!$E140*N140/60</f>
        <v>0</v>
      </c>
      <c r="AS140" s="44">
        <f>'Conversions, Sources &amp; Comments'!$E140*O140</f>
        <v>0</v>
      </c>
      <c r="AT140" s="44">
        <f>'Conversions, Sources &amp; Comments'!$E140*P140</f>
        <v>0</v>
      </c>
      <c r="AU140" s="44">
        <f>'Conversions, Sources &amp; Comments'!$E140*Q140/0.467</f>
        <v>0</v>
      </c>
      <c r="AV140" s="44">
        <f>'Conversions, Sources &amp; Comments'!$E140*R140/1.204</f>
        <v>0.37850023730422405</v>
      </c>
      <c r="AW140" s="44">
        <f>'Conversions, Sources &amp; Comments'!$E140*S140/0.93</f>
        <v>5.8801843317972349</v>
      </c>
      <c r="AX140" s="44">
        <f>'Conversions, Sources &amp; Comments'!$E140*T140/0.93</f>
        <v>3.9201228878648235</v>
      </c>
      <c r="AY140" s="44">
        <f>'Conversions, Sources &amp; Comments'!$E140*U140/0.467</f>
        <v>0</v>
      </c>
      <c r="AZ140" s="44">
        <f>'Conversions, Sources &amp; Comments'!$E140*V140/51.4</f>
        <v>0</v>
      </c>
      <c r="BA140" s="44">
        <f>'Conversions, Sources &amp; Comments'!$E140*W140/0.467</f>
        <v>0</v>
      </c>
      <c r="BB140" s="44">
        <f>'Conversions, Sources &amp; Comments'!$E140*X140/0.467</f>
        <v>4.7978484755786681</v>
      </c>
      <c r="BC140" s="44">
        <f>'Conversions, Sources &amp; Comments'!$E140*Y140/0.467</f>
        <v>0</v>
      </c>
      <c r="BD140" s="44">
        <f>'Conversions, Sources &amp; Comments'!$E140*Z140/0.467*0.96</f>
        <v>0</v>
      </c>
      <c r="BE140" s="44">
        <f>'Conversions, Sources &amp; Comments'!$E140*AA140/0.467*0.96</f>
        <v>0</v>
      </c>
      <c r="BF140" s="44">
        <f>'Conversions, Sources &amp; Comments'!$E140*AB140/0.467*0.96</f>
        <v>0</v>
      </c>
      <c r="BG140" s="44">
        <f>'Conversions, Sources &amp; Comments'!$E140*AC140/10.274</f>
        <v>3.6667686346487209</v>
      </c>
      <c r="BH140" s="44">
        <f>'Conversions, Sources &amp; Comments'!$E140*AD140/3073</f>
        <v>0</v>
      </c>
      <c r="BI140" s="44">
        <f>'Conversions, Sources &amp; Comments'!$E140*AE140/0.565</f>
        <v>0</v>
      </c>
      <c r="BJ140" s="44">
        <f>'Conversions, Sources &amp; Comments'!$E140*AF140/0.565</f>
        <v>0</v>
      </c>
      <c r="BK140" s="44"/>
      <c r="BL140" s="44">
        <v>6.38</v>
      </c>
      <c r="BM140" s="44">
        <f t="shared" si="60"/>
        <v>0.25865687303252882</v>
      </c>
      <c r="BN140" s="44">
        <f t="shared" si="42"/>
        <v>0.58013290264428119</v>
      </c>
      <c r="BO140" s="44"/>
      <c r="BP140" s="44">
        <f t="shared" si="43"/>
        <v>0.58013290264428119</v>
      </c>
      <c r="BQ140" s="44">
        <f t="shared" si="59"/>
        <v>0.55426472792684756</v>
      </c>
      <c r="BR140" s="44">
        <f t="shared" si="56"/>
        <v>2.0329866421943508</v>
      </c>
      <c r="BS140" s="44">
        <v>5.7</v>
      </c>
      <c r="BT140" s="44">
        <f t="shared" si="44"/>
        <v>5.8143417966758433</v>
      </c>
      <c r="BU140" s="44">
        <f t="shared" si="41"/>
        <v>0.1355324428129567</v>
      </c>
      <c r="BV140" s="44">
        <f t="shared" si="63"/>
        <v>0</v>
      </c>
      <c r="BW140" s="44">
        <f t="shared" si="53"/>
        <v>0.37850023730422405</v>
      </c>
      <c r="BX140" s="44">
        <f t="shared" si="62"/>
        <v>3.6667686346487209</v>
      </c>
      <c r="BY140" s="44">
        <f t="shared" si="61"/>
        <v>1.3084677419354835</v>
      </c>
      <c r="BZ140" s="44">
        <v>3.1</v>
      </c>
      <c r="CA140" s="44">
        <f t="shared" si="54"/>
        <v>4.7978484755786681</v>
      </c>
      <c r="CB140" s="44">
        <f t="shared" si="58"/>
        <v>3.6667686346487209</v>
      </c>
      <c r="CC140" s="44">
        <v>2.75</v>
      </c>
      <c r="CD140" s="43"/>
      <c r="CE140" s="44">
        <f t="shared" si="45"/>
        <v>0.92520057866062999</v>
      </c>
      <c r="CG140" s="43">
        <f>CE140/'Conversions, Sources &amp; Comments'!E139</f>
        <v>12.181324233149361</v>
      </c>
    </row>
    <row r="141" spans="1:85" s="7" customFormat="1" ht="12.75" customHeight="1">
      <c r="A141" s="67">
        <v>1679</v>
      </c>
      <c r="C141" s="16"/>
      <c r="D141" s="16">
        <v>612</v>
      </c>
      <c r="E141" s="16">
        <v>393</v>
      </c>
      <c r="F141" s="16"/>
      <c r="G141" s="16"/>
      <c r="H141" s="16">
        <v>457</v>
      </c>
      <c r="I141" s="16">
        <v>11.9</v>
      </c>
      <c r="J141" s="16">
        <v>11.5</v>
      </c>
      <c r="K141" s="16">
        <v>12.3</v>
      </c>
      <c r="R141" s="16">
        <v>6</v>
      </c>
      <c r="S141" s="16">
        <v>72</v>
      </c>
      <c r="T141" s="16">
        <v>48</v>
      </c>
      <c r="W141" s="16">
        <v>96</v>
      </c>
      <c r="X141" s="16">
        <v>30.5</v>
      </c>
      <c r="AC141" s="16">
        <v>492</v>
      </c>
      <c r="AD141" s="16">
        <v>522</v>
      </c>
      <c r="AF141" s="16">
        <v>27</v>
      </c>
      <c r="AH141" s="44">
        <f>F141*'Conversions, Sources &amp; Comments'!$E141/104.83</f>
        <v>0</v>
      </c>
      <c r="AI141" s="43"/>
      <c r="AJ141" s="44">
        <f>E141*'Conversions, Sources &amp; Comments'!E141/104.83</f>
        <v>0.28473991905261581</v>
      </c>
      <c r="AK141" s="43"/>
      <c r="AL141" s="44">
        <f>'Conversions, Sources &amp; Comments'!$E141*H141/104.83</f>
        <v>0.33110977864388152</v>
      </c>
      <c r="AM141" s="44">
        <f>'Conversions, Sources &amp; Comments'!$E141*I141/0.467</f>
        <v>1.935403283369022</v>
      </c>
      <c r="AN141" s="44">
        <f>'Conversions, Sources &amp; Comments'!$E141*J141/0.467</f>
        <v>1.8703477108188029</v>
      </c>
      <c r="AO141" s="44">
        <f>'Conversions, Sources &amp; Comments'!$E141*K141/0.467</f>
        <v>2.0004588559192413</v>
      </c>
      <c r="AP141" s="44">
        <f>'Conversions, Sources &amp; Comments'!$E141*L141/0.467</f>
        <v>0</v>
      </c>
      <c r="AQ141" s="44">
        <f>'Conversions, Sources &amp; Comments'!$E141*M141/0.467</f>
        <v>0</v>
      </c>
      <c r="AR141" s="44">
        <f>'Conversions, Sources &amp; Comments'!$E141*N141/60</f>
        <v>0</v>
      </c>
      <c r="AS141" s="44">
        <f>'Conversions, Sources &amp; Comments'!$E141*O141</f>
        <v>0</v>
      </c>
      <c r="AT141" s="44">
        <f>'Conversions, Sources &amp; Comments'!$E141*P141</f>
        <v>0</v>
      </c>
      <c r="AU141" s="44">
        <f>'Conversions, Sources &amp; Comments'!$E141*Q141/0.467</f>
        <v>0</v>
      </c>
      <c r="AV141" s="44">
        <f>'Conversions, Sources &amp; Comments'!$E141*R141/1.204</f>
        <v>0.37850023730422405</v>
      </c>
      <c r="AW141" s="44">
        <f>'Conversions, Sources &amp; Comments'!$E141*S141/0.93</f>
        <v>5.8801843317972349</v>
      </c>
      <c r="AX141" s="44">
        <f>'Conversions, Sources &amp; Comments'!$E141*T141/0.93</f>
        <v>3.9201228878648235</v>
      </c>
      <c r="AY141" s="44">
        <f>'Conversions, Sources &amp; Comments'!$E141*U141/0.467</f>
        <v>0</v>
      </c>
      <c r="AZ141" s="44">
        <f>'Conversions, Sources &amp; Comments'!$E141*V141/51.4</f>
        <v>0</v>
      </c>
      <c r="BA141" s="44">
        <f>'Conversions, Sources &amp; Comments'!$E141*W141/0.467</f>
        <v>15.613337412052616</v>
      </c>
      <c r="BB141" s="44">
        <f>'Conversions, Sources &amp; Comments'!$E141*X141/0.467</f>
        <v>4.9604874069542157</v>
      </c>
      <c r="BC141" s="44">
        <f>'Conversions, Sources &amp; Comments'!$E141*Y141/0.467</f>
        <v>0</v>
      </c>
      <c r="BD141" s="44">
        <f>'Conversions, Sources &amp; Comments'!$E141*Z141/0.467*0.96</f>
        <v>0</v>
      </c>
      <c r="BE141" s="44">
        <f>'Conversions, Sources &amp; Comments'!$E141*AA141/0.467*0.96</f>
        <v>0</v>
      </c>
      <c r="BF141" s="44">
        <f>'Conversions, Sources &amp; Comments'!$E141*AB141/0.467*0.96</f>
        <v>0</v>
      </c>
      <c r="BG141" s="44">
        <f>'Conversions, Sources &amp; Comments'!$E141*AC141/10.274</f>
        <v>3.6371979198531665</v>
      </c>
      <c r="BH141" s="44">
        <f>'Conversions, Sources &amp; Comments'!$E141*AD141/3073</f>
        <v>1.2901771186834644E-2</v>
      </c>
      <c r="BI141" s="44">
        <f>'Conversions, Sources &amp; Comments'!$E141*AE141/0.565</f>
        <v>0</v>
      </c>
      <c r="BJ141" s="44">
        <f>'Conversions, Sources &amp; Comments'!$E141*AF141/0.565</f>
        <v>3.6295828065739575</v>
      </c>
      <c r="BK141" s="44"/>
      <c r="BL141" s="44">
        <v>6.38</v>
      </c>
      <c r="BM141" s="44">
        <f t="shared" si="60"/>
        <v>0.28473991905261581</v>
      </c>
      <c r="BN141" s="44">
        <f t="shared" si="42"/>
        <v>0.61258928879328445</v>
      </c>
      <c r="BO141" s="44"/>
      <c r="BP141" s="44">
        <f t="shared" si="43"/>
        <v>0.61258928879328445</v>
      </c>
      <c r="BQ141" s="44">
        <f t="shared" si="59"/>
        <v>0.33110977864388152</v>
      </c>
      <c r="BR141" s="44">
        <f t="shared" si="56"/>
        <v>1.935403283369022</v>
      </c>
      <c r="BS141" s="44">
        <v>5.7</v>
      </c>
      <c r="BT141" s="44">
        <f t="shared" si="44"/>
        <v>5.5352533904354031</v>
      </c>
      <c r="BU141" s="44">
        <f t="shared" si="41"/>
        <v>0.12902688555793479</v>
      </c>
      <c r="BV141" s="44">
        <f t="shared" si="63"/>
        <v>0</v>
      </c>
      <c r="BW141" s="44">
        <f t="shared" si="53"/>
        <v>0.37850023730422405</v>
      </c>
      <c r="BX141" s="44">
        <f t="shared" si="62"/>
        <v>3.6371979198531665</v>
      </c>
      <c r="BY141" s="44">
        <f t="shared" si="61"/>
        <v>1.3638211382113818</v>
      </c>
      <c r="BZ141" s="44">
        <v>3.1</v>
      </c>
      <c r="CA141" s="44">
        <f t="shared" si="54"/>
        <v>4.9604874069542157</v>
      </c>
      <c r="CB141" s="44">
        <f t="shared" si="58"/>
        <v>3.6371979198531665</v>
      </c>
      <c r="CC141" s="44">
        <f>1000*BH141/4.941</f>
        <v>2.6111659961211586</v>
      </c>
      <c r="CD141" s="43"/>
      <c r="CE141" s="44">
        <f t="shared" si="45"/>
        <v>0.90001662986175357</v>
      </c>
      <c r="CG141" s="43">
        <f>CE141/'Conversions, Sources &amp; Comments'!E140</f>
        <v>11.849748731722148</v>
      </c>
    </row>
    <row r="142" spans="1:85" s="7" customFormat="1" ht="12.75" customHeight="1">
      <c r="A142" s="67">
        <v>1680</v>
      </c>
      <c r="C142" s="16"/>
      <c r="D142" s="16">
        <v>420</v>
      </c>
      <c r="E142" s="16">
        <v>318</v>
      </c>
      <c r="F142" s="16"/>
      <c r="G142" s="16"/>
      <c r="H142" s="16">
        <v>549</v>
      </c>
      <c r="I142" s="16">
        <v>11.8</v>
      </c>
      <c r="J142" s="16">
        <v>10.3</v>
      </c>
      <c r="K142" s="16">
        <v>11.9</v>
      </c>
      <c r="R142" s="16">
        <v>6</v>
      </c>
      <c r="S142" s="16">
        <v>72</v>
      </c>
      <c r="T142" s="16">
        <v>48</v>
      </c>
      <c r="W142" s="16">
        <v>96</v>
      </c>
      <c r="X142" s="16">
        <v>28.4</v>
      </c>
      <c r="AC142" s="16">
        <v>508</v>
      </c>
      <c r="AD142" s="16">
        <v>522</v>
      </c>
      <c r="AH142" s="44">
        <f>F142*'Conversions, Sources &amp; Comments'!$E142/104.83</f>
        <v>0</v>
      </c>
      <c r="AI142" s="43"/>
      <c r="AJ142" s="44">
        <f>E142*'Conversions, Sources &amp; Comments'!E142/104.83</f>
        <v>0.23040023984410135</v>
      </c>
      <c r="AK142" s="43"/>
      <c r="AL142" s="44">
        <f>'Conversions, Sources &amp; Comments'!$E142*H142/104.83</f>
        <v>0.39776645180632592</v>
      </c>
      <c r="AM142" s="44">
        <f>'Conversions, Sources &amp; Comments'!$E142*I142/0.467</f>
        <v>1.9191393902314673</v>
      </c>
      <c r="AN142" s="44">
        <f>'Conversions, Sources &amp; Comments'!$E142*J142/0.467</f>
        <v>1.6751809931681454</v>
      </c>
      <c r="AO142" s="44">
        <f>'Conversions, Sources &amp; Comments'!$E142*K142/0.467</f>
        <v>1.935403283369022</v>
      </c>
      <c r="AP142" s="44">
        <f>'Conversions, Sources &amp; Comments'!$E142*L142/0.467</f>
        <v>0</v>
      </c>
      <c r="AQ142" s="44">
        <f>'Conversions, Sources &amp; Comments'!$E142*M142/0.467</f>
        <v>0</v>
      </c>
      <c r="AR142" s="44">
        <f>'Conversions, Sources &amp; Comments'!$E142*N142/60</f>
        <v>0</v>
      </c>
      <c r="AS142" s="44">
        <f>'Conversions, Sources &amp; Comments'!$E142*O142</f>
        <v>0</v>
      </c>
      <c r="AT142" s="44">
        <f>'Conversions, Sources &amp; Comments'!$E142*P142</f>
        <v>0</v>
      </c>
      <c r="AU142" s="44">
        <f>'Conversions, Sources &amp; Comments'!$E142*Q142/0.467</f>
        <v>0</v>
      </c>
      <c r="AV142" s="44">
        <f>'Conversions, Sources &amp; Comments'!$E142*R142/1.204</f>
        <v>0.37850023730422405</v>
      </c>
      <c r="AW142" s="44">
        <f>'Conversions, Sources &amp; Comments'!$E142*S142/0.93</f>
        <v>5.8801843317972349</v>
      </c>
      <c r="AX142" s="44">
        <f>'Conversions, Sources &amp; Comments'!$E142*T142/0.93</f>
        <v>3.9201228878648235</v>
      </c>
      <c r="AY142" s="44">
        <f>'Conversions, Sources &amp; Comments'!$E142*U142/0.467</f>
        <v>0</v>
      </c>
      <c r="AZ142" s="44">
        <f>'Conversions, Sources &amp; Comments'!$E142*V142/51.4</f>
        <v>0</v>
      </c>
      <c r="BA142" s="44">
        <f>'Conversions, Sources &amp; Comments'!$E142*W142/0.467</f>
        <v>15.613337412052616</v>
      </c>
      <c r="BB142" s="44">
        <f>'Conversions, Sources &amp; Comments'!$E142*X142/0.467</f>
        <v>4.6189456510655651</v>
      </c>
      <c r="BC142" s="44">
        <f>'Conversions, Sources &amp; Comments'!$E142*Y142/0.467</f>
        <v>0</v>
      </c>
      <c r="BD142" s="44">
        <f>'Conversions, Sources &amp; Comments'!$E142*Z142/0.467*0.96</f>
        <v>0</v>
      </c>
      <c r="BE142" s="44">
        <f>'Conversions, Sources &amp; Comments'!$E142*AA142/0.467*0.96</f>
        <v>0</v>
      </c>
      <c r="BF142" s="44">
        <f>'Conversions, Sources &amp; Comments'!$E142*AB142/0.467*0.96</f>
        <v>0</v>
      </c>
      <c r="BG142" s="44">
        <f>'Conversions, Sources &amp; Comments'!$E142*AC142/10.274</f>
        <v>3.7554807790353828</v>
      </c>
      <c r="BH142" s="44">
        <f>'Conversions, Sources &amp; Comments'!$E142*AD142/3073</f>
        <v>1.2901771186834644E-2</v>
      </c>
      <c r="BI142" s="44">
        <f>'Conversions, Sources &amp; Comments'!$E142*AE142/0.565</f>
        <v>0</v>
      </c>
      <c r="BJ142" s="44">
        <f>'Conversions, Sources &amp; Comments'!$E142*AF142/0.565</f>
        <v>0</v>
      </c>
      <c r="BK142" s="44"/>
      <c r="BL142" s="44">
        <v>6.9876190476190478</v>
      </c>
      <c r="BM142" s="44">
        <f t="shared" si="60"/>
        <v>0.23040023984410135</v>
      </c>
      <c r="BN142" s="44">
        <f t="shared" si="42"/>
        <v>0.56245484050667072</v>
      </c>
      <c r="BO142" s="44"/>
      <c r="BP142" s="44">
        <f t="shared" si="43"/>
        <v>0.56245484050667072</v>
      </c>
      <c r="BQ142" s="44">
        <f t="shared" si="59"/>
        <v>0.39776645180632592</v>
      </c>
      <c r="BR142" s="44">
        <f t="shared" si="56"/>
        <v>1.9191393902314673</v>
      </c>
      <c r="BS142" s="44">
        <v>5.7</v>
      </c>
      <c r="BT142" s="44">
        <f t="shared" si="44"/>
        <v>5.4887386560619964</v>
      </c>
      <c r="BU142" s="44">
        <f t="shared" si="41"/>
        <v>0.12794262601543116</v>
      </c>
      <c r="BV142" s="44">
        <f t="shared" si="63"/>
        <v>0</v>
      </c>
      <c r="BW142" s="44">
        <f t="shared" ref="BW142:BW161" si="64">AV142</f>
        <v>0.37850023730422405</v>
      </c>
      <c r="BX142" s="44">
        <f t="shared" si="62"/>
        <v>3.7554807790353828</v>
      </c>
      <c r="BY142" s="44">
        <f t="shared" si="61"/>
        <v>1.2299212598425195</v>
      </c>
      <c r="BZ142" s="44">
        <v>3.1</v>
      </c>
      <c r="CA142" s="44">
        <f t="shared" si="54"/>
        <v>4.6189456510655651</v>
      </c>
      <c r="CB142" s="44">
        <f t="shared" si="58"/>
        <v>3.7554807790353828</v>
      </c>
      <c r="CC142" s="44">
        <f>1000*BH142/4.941</f>
        <v>2.6111659961211586</v>
      </c>
      <c r="CD142" s="43"/>
      <c r="CE142" s="44">
        <f t="shared" si="45"/>
        <v>0.88398288567839567</v>
      </c>
      <c r="CG142" s="43">
        <f>CE142/'Conversions, Sources &amp; Comments'!E141</f>
        <v>11.638646143728094</v>
      </c>
    </row>
    <row r="143" spans="1:85" s="7" customFormat="1" ht="12.75" customHeight="1">
      <c r="A143" s="67">
        <v>1681</v>
      </c>
      <c r="C143" s="16">
        <v>366</v>
      </c>
      <c r="D143" s="16"/>
      <c r="E143" s="16"/>
      <c r="F143" s="16">
        <v>199</v>
      </c>
      <c r="G143" s="16"/>
      <c r="H143" s="16">
        <v>603</v>
      </c>
      <c r="I143" s="16">
        <v>11.8</v>
      </c>
      <c r="J143" s="16">
        <v>10.3</v>
      </c>
      <c r="K143" s="16">
        <v>11.8</v>
      </c>
      <c r="R143" s="16">
        <v>6</v>
      </c>
      <c r="S143" s="16">
        <v>72</v>
      </c>
      <c r="T143" s="16">
        <v>48</v>
      </c>
      <c r="X143" s="16">
        <v>29.5</v>
      </c>
      <c r="AC143" s="16">
        <v>492</v>
      </c>
      <c r="AD143" s="16">
        <v>522</v>
      </c>
      <c r="AH143" s="44">
        <f>F143*'Conversions, Sources &amp; Comments'!$E143/104.83</f>
        <v>0.14418128216659173</v>
      </c>
      <c r="AI143" s="44">
        <f>C143*'Conversions, Sources &amp; Comments'!E143/104.83</f>
        <v>0.26517763453755061</v>
      </c>
      <c r="AJ143" s="43"/>
      <c r="AK143" s="43"/>
      <c r="AL143" s="44">
        <f>'Conversions, Sources &amp; Comments'!$E143*H143/104.83</f>
        <v>0.43689102083645631</v>
      </c>
      <c r="AM143" s="44">
        <f>'Conversions, Sources &amp; Comments'!$E143*I143/0.467</f>
        <v>1.9191393902314673</v>
      </c>
      <c r="AN143" s="44">
        <f>'Conversions, Sources &amp; Comments'!$E143*J143/0.467</f>
        <v>1.6751809931681454</v>
      </c>
      <c r="AO143" s="44">
        <f>'Conversions, Sources &amp; Comments'!$E143*K143/0.467</f>
        <v>1.9191393902314673</v>
      </c>
      <c r="AP143" s="44">
        <f>'Conversions, Sources &amp; Comments'!$E143*L143/0.467</f>
        <v>0</v>
      </c>
      <c r="AQ143" s="44">
        <f>'Conversions, Sources &amp; Comments'!$E143*M143/0.467</f>
        <v>0</v>
      </c>
      <c r="AR143" s="44">
        <f>'Conversions, Sources &amp; Comments'!$E143*N143/60</f>
        <v>0</v>
      </c>
      <c r="AS143" s="44">
        <f>'Conversions, Sources &amp; Comments'!$E143*O143</f>
        <v>0</v>
      </c>
      <c r="AT143" s="44">
        <f>'Conversions, Sources &amp; Comments'!$E143*P143</f>
        <v>0</v>
      </c>
      <c r="AU143" s="44">
        <f>'Conversions, Sources &amp; Comments'!$E143*Q143/0.467</f>
        <v>0</v>
      </c>
      <c r="AV143" s="44">
        <f>'Conversions, Sources &amp; Comments'!$E143*R143/1.204</f>
        <v>0.37850023730422405</v>
      </c>
      <c r="AW143" s="44">
        <f>'Conversions, Sources &amp; Comments'!$E143*S143/0.93</f>
        <v>5.8801843317972349</v>
      </c>
      <c r="AX143" s="44">
        <f>'Conversions, Sources &amp; Comments'!$E143*T143/0.93</f>
        <v>3.9201228878648235</v>
      </c>
      <c r="AY143" s="44">
        <f>'Conversions, Sources &amp; Comments'!$E143*U143/0.467</f>
        <v>0</v>
      </c>
      <c r="AZ143" s="44">
        <f>'Conversions, Sources &amp; Comments'!$E143*V143/51.4</f>
        <v>0</v>
      </c>
      <c r="BA143" s="44">
        <f>'Conversions, Sources &amp; Comments'!$E143*W143/0.467</f>
        <v>0</v>
      </c>
      <c r="BB143" s="44">
        <f>'Conversions, Sources &amp; Comments'!$E143*X143/0.467</f>
        <v>4.7978484755786681</v>
      </c>
      <c r="BC143" s="44">
        <f>'Conversions, Sources &amp; Comments'!$E143*Y143/0.467</f>
        <v>0</v>
      </c>
      <c r="BD143" s="44">
        <f>'Conversions, Sources &amp; Comments'!$E143*Z143/0.467*0.96</f>
        <v>0</v>
      </c>
      <c r="BE143" s="44">
        <f>'Conversions, Sources &amp; Comments'!$E143*AA143/0.467*0.96</f>
        <v>0</v>
      </c>
      <c r="BF143" s="44">
        <f>'Conversions, Sources &amp; Comments'!$E143*AB143/0.467*0.96</f>
        <v>0</v>
      </c>
      <c r="BG143" s="44">
        <f>'Conversions, Sources &amp; Comments'!$E143*AC143/10.274</f>
        <v>3.6371979198531665</v>
      </c>
      <c r="BH143" s="44">
        <f>'Conversions, Sources &amp; Comments'!$E143*AD143/3073</f>
        <v>1.2901771186834644E-2</v>
      </c>
      <c r="BI143" s="44">
        <f>'Conversions, Sources &amp; Comments'!$E143*AE143/0.565</f>
        <v>0</v>
      </c>
      <c r="BJ143" s="44">
        <f>'Conversions, Sources &amp; Comments'!$E143*AF143/0.565</f>
        <v>0</v>
      </c>
      <c r="BK143" s="44"/>
      <c r="BL143" s="44">
        <v>6.75</v>
      </c>
      <c r="BM143" s="44">
        <v>0.18</v>
      </c>
      <c r="BN143" s="44">
        <f t="shared" si="42"/>
        <v>0.49290238999999997</v>
      </c>
      <c r="BO143" s="44"/>
      <c r="BP143" s="44">
        <f t="shared" si="43"/>
        <v>0.49290238999999997</v>
      </c>
      <c r="BQ143" s="44">
        <f t="shared" si="59"/>
        <v>0.43689102083645631</v>
      </c>
      <c r="BR143" s="44">
        <f t="shared" si="56"/>
        <v>1.9191393902314673</v>
      </c>
      <c r="BS143" s="44">
        <v>5.7</v>
      </c>
      <c r="BT143" s="44">
        <f t="shared" si="44"/>
        <v>5.4887386560619964</v>
      </c>
      <c r="BU143" s="44">
        <f t="shared" si="41"/>
        <v>0.12794262601543116</v>
      </c>
      <c r="BV143" s="44">
        <f t="shared" si="63"/>
        <v>0</v>
      </c>
      <c r="BW143" s="44">
        <f t="shared" si="64"/>
        <v>0.37850023730422405</v>
      </c>
      <c r="BX143" s="44">
        <f t="shared" si="62"/>
        <v>3.6371979198531665</v>
      </c>
      <c r="BY143" s="44">
        <f t="shared" si="61"/>
        <v>1.3191056910569103</v>
      </c>
      <c r="BZ143" s="44">
        <v>3.1</v>
      </c>
      <c r="CA143" s="44">
        <f t="shared" si="54"/>
        <v>4.7978484755786681</v>
      </c>
      <c r="CB143" s="44">
        <f t="shared" si="58"/>
        <v>3.6371979198531665</v>
      </c>
      <c r="CC143" s="44">
        <f>1000*BH143/4.941</f>
        <v>2.6111659961211586</v>
      </c>
      <c r="CD143" s="43"/>
      <c r="CE143" s="44">
        <f t="shared" si="45"/>
        <v>0.85801512071152364</v>
      </c>
      <c r="CG143" s="43">
        <f>CE143/'Conversions, Sources &amp; Comments'!E142</f>
        <v>11.296750805606267</v>
      </c>
    </row>
    <row r="144" spans="1:85" s="7" customFormat="1" ht="12.75" customHeight="1">
      <c r="A144" s="67">
        <v>1682</v>
      </c>
      <c r="C144" s="16">
        <v>229</v>
      </c>
      <c r="D144" s="16">
        <v>269</v>
      </c>
      <c r="E144" s="16">
        <v>192</v>
      </c>
      <c r="F144" s="16">
        <v>155</v>
      </c>
      <c r="G144" s="16"/>
      <c r="I144" s="16">
        <v>11.3</v>
      </c>
      <c r="J144" s="16">
        <v>8.9700000000000006</v>
      </c>
      <c r="K144" s="16">
        <v>10.6</v>
      </c>
      <c r="R144" s="16">
        <v>6</v>
      </c>
      <c r="S144" s="16">
        <v>72</v>
      </c>
      <c r="T144" s="16">
        <v>48</v>
      </c>
      <c r="X144" s="16">
        <v>26.2</v>
      </c>
      <c r="AC144" s="16">
        <v>468</v>
      </c>
      <c r="AD144" s="16">
        <v>522</v>
      </c>
      <c r="AF144" s="16">
        <v>27</v>
      </c>
      <c r="AH144" s="44">
        <f>F144*'Conversions, Sources &amp; Comments'!$E144/104.83</f>
        <v>0.11230200369759656</v>
      </c>
      <c r="AI144" s="44">
        <f>C144*'Conversions, Sources &amp; Comments'!E144/104.83</f>
        <v>0.1659171538499975</v>
      </c>
      <c r="AJ144" s="44">
        <f>E144*'Conversions, Sources &amp; Comments'!E144/104.83</f>
        <v>0.13910957877379704</v>
      </c>
      <c r="AK144" s="43"/>
      <c r="AL144" s="44">
        <f>'Conversions, Sources &amp; Comments'!$E144*H144/104.83</f>
        <v>0</v>
      </c>
      <c r="AM144" s="44">
        <f>'Conversions, Sources &amp; Comments'!$E144*I144/0.467</f>
        <v>1.8378199245436933</v>
      </c>
      <c r="AN144" s="44">
        <f>'Conversions, Sources &amp; Comments'!$E144*J144/0.467</f>
        <v>1.4588712144386662</v>
      </c>
      <c r="AO144" s="44">
        <f>'Conversions, Sources &amp; Comments'!$E144*K144/0.467</f>
        <v>1.7239726725808096</v>
      </c>
      <c r="AP144" s="44">
        <f>'Conversions, Sources &amp; Comments'!$E144*L144/0.467</f>
        <v>0</v>
      </c>
      <c r="AQ144" s="44">
        <f>'Conversions, Sources &amp; Comments'!$E144*M144/0.467</f>
        <v>0</v>
      </c>
      <c r="AR144" s="44">
        <f>'Conversions, Sources &amp; Comments'!$E144*N144/60</f>
        <v>0</v>
      </c>
      <c r="AS144" s="44">
        <f>'Conversions, Sources &amp; Comments'!$E144*O144</f>
        <v>0</v>
      </c>
      <c r="AT144" s="44">
        <f>'Conversions, Sources &amp; Comments'!$E144*P144</f>
        <v>0</v>
      </c>
      <c r="AU144" s="44">
        <f>'Conversions, Sources &amp; Comments'!$E144*Q144/0.467</f>
        <v>0</v>
      </c>
      <c r="AV144" s="44">
        <f>'Conversions, Sources &amp; Comments'!$E144*R144/1.204</f>
        <v>0.37850023730422405</v>
      </c>
      <c r="AW144" s="44">
        <f>'Conversions, Sources &amp; Comments'!$E144*S144/0.93</f>
        <v>5.8801843317972349</v>
      </c>
      <c r="AX144" s="44">
        <f>'Conversions, Sources &amp; Comments'!$E144*T144/0.93</f>
        <v>3.9201228878648235</v>
      </c>
      <c r="AY144" s="44">
        <f>'Conversions, Sources &amp; Comments'!$E144*U144/0.467</f>
        <v>0</v>
      </c>
      <c r="AZ144" s="44">
        <f>'Conversions, Sources &amp; Comments'!$E144*V144/51.4</f>
        <v>0</v>
      </c>
      <c r="BA144" s="44">
        <f>'Conversions, Sources &amp; Comments'!$E144*W144/0.467</f>
        <v>0</v>
      </c>
      <c r="BB144" s="44">
        <f>'Conversions, Sources &amp; Comments'!$E144*X144/0.467</f>
        <v>4.2611400020393591</v>
      </c>
      <c r="BC144" s="44">
        <f>'Conversions, Sources &amp; Comments'!$E144*Y144/0.467</f>
        <v>0</v>
      </c>
      <c r="BD144" s="44">
        <f>'Conversions, Sources &amp; Comments'!$E144*Z144/0.467*0.96</f>
        <v>0</v>
      </c>
      <c r="BE144" s="44">
        <f>'Conversions, Sources &amp; Comments'!$E144*AA144/0.467*0.96</f>
        <v>0</v>
      </c>
      <c r="BF144" s="44">
        <f>'Conversions, Sources &amp; Comments'!$E144*AB144/0.467*0.96</f>
        <v>0</v>
      </c>
      <c r="BG144" s="44">
        <f>'Conversions, Sources &amp; Comments'!$E144*AC144/10.274</f>
        <v>3.459773631079841</v>
      </c>
      <c r="BH144" s="44">
        <f>'Conversions, Sources &amp; Comments'!$E144*AD144/3073</f>
        <v>1.2901771186834644E-2</v>
      </c>
      <c r="BI144" s="44">
        <f>'Conversions, Sources &amp; Comments'!$E144*AE144/0.565</f>
        <v>0</v>
      </c>
      <c r="BJ144" s="44">
        <f>'Conversions, Sources &amp; Comments'!$E144*AF144/0.565</f>
        <v>3.6295828065739575</v>
      </c>
      <c r="BK144" s="44"/>
      <c r="BL144" s="44">
        <v>6.75</v>
      </c>
      <c r="BM144" s="44">
        <f>AJ144</f>
        <v>0.13910957877379704</v>
      </c>
      <c r="BN144" s="44">
        <f t="shared" si="42"/>
        <v>0.44202047612801681</v>
      </c>
      <c r="BO144" s="44"/>
      <c r="BP144" s="44">
        <f t="shared" si="43"/>
        <v>0.44202047612801681</v>
      </c>
      <c r="BQ144" s="44">
        <v>0.45</v>
      </c>
      <c r="BR144" s="44">
        <f t="shared" si="56"/>
        <v>1.8378199245436933</v>
      </c>
      <c r="BS144" s="44">
        <v>5.7</v>
      </c>
      <c r="BT144" s="44">
        <f t="shared" si="44"/>
        <v>5.256164984194962</v>
      </c>
      <c r="BU144" s="44">
        <f t="shared" si="41"/>
        <v>0.12252132830291289</v>
      </c>
      <c r="BV144" s="44">
        <f t="shared" si="63"/>
        <v>0</v>
      </c>
      <c r="BW144" s="44">
        <f t="shared" si="64"/>
        <v>0.37850023730422405</v>
      </c>
      <c r="BX144" s="44">
        <f t="shared" si="62"/>
        <v>3.459773631079841</v>
      </c>
      <c r="BY144" s="44">
        <f t="shared" si="61"/>
        <v>1.2316239316239315</v>
      </c>
      <c r="BZ144" s="44">
        <v>3.1</v>
      </c>
      <c r="CA144" s="44">
        <f t="shared" si="54"/>
        <v>4.2611400020393591</v>
      </c>
      <c r="CB144" s="44">
        <f t="shared" si="58"/>
        <v>3.459773631079841</v>
      </c>
      <c r="CC144" s="44">
        <f>1000*BH144/4.941</f>
        <v>2.6111659961211586</v>
      </c>
      <c r="CD144" s="43"/>
      <c r="CE144" s="44">
        <f t="shared" si="45"/>
        <v>0.82306083807901154</v>
      </c>
      <c r="CG144" s="43">
        <f>CE144/'Conversions, Sources &amp; Comments'!E143</f>
        <v>10.836537680037143</v>
      </c>
    </row>
    <row r="145" spans="1:85" s="7" customFormat="1" ht="12.75" customHeight="1">
      <c r="A145" s="67">
        <v>1683</v>
      </c>
      <c r="C145" s="16">
        <v>283</v>
      </c>
      <c r="D145" s="16">
        <v>433</v>
      </c>
      <c r="E145" s="16">
        <v>352</v>
      </c>
      <c r="F145" s="16"/>
      <c r="G145" s="16"/>
      <c r="I145" s="16">
        <v>11</v>
      </c>
      <c r="J145" s="16">
        <v>9.6300000000000008</v>
      </c>
      <c r="K145" s="16">
        <v>9.9700000000000006</v>
      </c>
      <c r="R145" s="16">
        <v>6.08</v>
      </c>
      <c r="S145" s="16">
        <v>81.8</v>
      </c>
      <c r="T145" s="16">
        <v>48</v>
      </c>
      <c r="X145" s="16">
        <v>22.9</v>
      </c>
      <c r="AC145" s="16">
        <v>432</v>
      </c>
      <c r="AD145" s="16">
        <v>522</v>
      </c>
      <c r="AH145" s="44">
        <f>F145*'Conversions, Sources &amp; Comments'!$E145/104.83</f>
        <v>0</v>
      </c>
      <c r="AI145" s="44">
        <f>C145*'Conversions, Sources &amp; Comments'!E145/104.83</f>
        <v>0.20504172288012792</v>
      </c>
      <c r="AJ145" s="44">
        <f>E145*'Conversions, Sources &amp; Comments'!E145/104.83</f>
        <v>0.25503422775196122</v>
      </c>
      <c r="AK145" s="43"/>
      <c r="AL145" s="44">
        <f>'Conversions, Sources &amp; Comments'!$E145*H145/104.83</f>
        <v>0</v>
      </c>
      <c r="AM145" s="44">
        <f>'Conversions, Sources &amp; Comments'!$E145*I145/0.467</f>
        <v>1.7890282451310289</v>
      </c>
      <c r="AN145" s="44">
        <f>'Conversions, Sources &amp; Comments'!$E145*J145/0.467</f>
        <v>1.566212909146528</v>
      </c>
      <c r="AO145" s="44">
        <f>'Conversions, Sources &amp; Comments'!$E145*K145/0.467</f>
        <v>1.6215101458142143</v>
      </c>
      <c r="AP145" s="44">
        <f>'Conversions, Sources &amp; Comments'!$E145*L145/0.467</f>
        <v>0</v>
      </c>
      <c r="AQ145" s="44">
        <f>'Conversions, Sources &amp; Comments'!$E145*M145/0.467</f>
        <v>0</v>
      </c>
      <c r="AR145" s="44">
        <f>'Conversions, Sources &amp; Comments'!$E145*N145/60</f>
        <v>0</v>
      </c>
      <c r="AS145" s="44">
        <f>'Conversions, Sources &amp; Comments'!$E145*O145</f>
        <v>0</v>
      </c>
      <c r="AT145" s="44">
        <f>'Conversions, Sources &amp; Comments'!$E145*P145</f>
        <v>0</v>
      </c>
      <c r="AU145" s="44">
        <f>'Conversions, Sources &amp; Comments'!$E145*Q145/0.467</f>
        <v>0</v>
      </c>
      <c r="AV145" s="44">
        <f>'Conversions, Sources &amp; Comments'!$E145*R145/1.204</f>
        <v>0.38354690713494705</v>
      </c>
      <c r="AW145" s="44">
        <f>'Conversions, Sources &amp; Comments'!$E145*S145/0.93</f>
        <v>6.6805427547363019</v>
      </c>
      <c r="AX145" s="44">
        <f>'Conversions, Sources &amp; Comments'!$E145*T145/0.93</f>
        <v>3.9201228878648235</v>
      </c>
      <c r="AY145" s="44">
        <f>'Conversions, Sources &amp; Comments'!$E145*U145/0.467</f>
        <v>0</v>
      </c>
      <c r="AZ145" s="44">
        <f>'Conversions, Sources &amp; Comments'!$E145*V145/51.4</f>
        <v>0</v>
      </c>
      <c r="BA145" s="44">
        <f>'Conversions, Sources &amp; Comments'!$E145*W145/0.467</f>
        <v>0</v>
      </c>
      <c r="BB145" s="44">
        <f>'Conversions, Sources &amp; Comments'!$E145*X145/0.467</f>
        <v>3.7244315285000504</v>
      </c>
      <c r="BC145" s="44">
        <f>'Conversions, Sources &amp; Comments'!$E145*Y145/0.467</f>
        <v>0</v>
      </c>
      <c r="BD145" s="44">
        <f>'Conversions, Sources &amp; Comments'!$E145*Z145/0.467*0.96</f>
        <v>0</v>
      </c>
      <c r="BE145" s="44">
        <f>'Conversions, Sources &amp; Comments'!$E145*AA145/0.467*0.96</f>
        <v>0</v>
      </c>
      <c r="BF145" s="44">
        <f>'Conversions, Sources &amp; Comments'!$E145*AB145/0.467*0.96</f>
        <v>0</v>
      </c>
      <c r="BG145" s="44">
        <f>'Conversions, Sources &amp; Comments'!$E145*AC145/10.274</f>
        <v>3.1936371979198532</v>
      </c>
      <c r="BH145" s="44">
        <f>'Conversions, Sources &amp; Comments'!$E145*AD145/3073</f>
        <v>1.2901771186834644E-2</v>
      </c>
      <c r="BI145" s="44">
        <f>'Conversions, Sources &amp; Comments'!$E145*AE145/0.565</f>
        <v>0</v>
      </c>
      <c r="BJ145" s="44">
        <f>'Conversions, Sources &amp; Comments'!$E145*AF145/0.565</f>
        <v>0</v>
      </c>
      <c r="BK145" s="44"/>
      <c r="BL145" s="44">
        <v>6.75</v>
      </c>
      <c r="BM145" s="44">
        <f>AJ145</f>
        <v>0.25503422775196122</v>
      </c>
      <c r="BN145" s="44">
        <f t="shared" si="42"/>
        <v>0.58627108123469751</v>
      </c>
      <c r="BO145" s="44"/>
      <c r="BP145" s="44">
        <f t="shared" si="43"/>
        <v>0.58627108123469751</v>
      </c>
      <c r="BQ145" s="44">
        <v>0.45</v>
      </c>
      <c r="BR145" s="44">
        <f t="shared" si="56"/>
        <v>1.7890282451310289</v>
      </c>
      <c r="BS145" s="44">
        <v>5.7</v>
      </c>
      <c r="BT145" s="44">
        <f t="shared" si="44"/>
        <v>5.1166207810747419</v>
      </c>
      <c r="BU145" s="44">
        <f t="shared" si="41"/>
        <v>0.11926854967540193</v>
      </c>
      <c r="BV145" s="44">
        <f t="shared" si="63"/>
        <v>0</v>
      </c>
      <c r="BW145" s="44">
        <f t="shared" si="64"/>
        <v>0.38354690713494705</v>
      </c>
      <c r="BX145" s="44">
        <f t="shared" si="62"/>
        <v>3.1936371979198532</v>
      </c>
      <c r="BY145" s="44">
        <f t="shared" si="61"/>
        <v>1.1662037037037034</v>
      </c>
      <c r="BZ145" s="44">
        <v>3.1</v>
      </c>
      <c r="CA145" s="44">
        <f t="shared" si="54"/>
        <v>3.7244315285000504</v>
      </c>
      <c r="CB145" s="44">
        <f t="shared" si="58"/>
        <v>3.1936371979198532</v>
      </c>
      <c r="CC145" s="44">
        <f>1000*BH145/4.941</f>
        <v>2.6111659961211586</v>
      </c>
      <c r="CD145" s="43"/>
      <c r="CE145" s="44">
        <f t="shared" si="45"/>
        <v>0.87663872238038043</v>
      </c>
      <c r="CG145" s="43">
        <f>CE145/'Conversions, Sources &amp; Comments'!E144</f>
        <v>11.541951830713472</v>
      </c>
    </row>
    <row r="146" spans="1:85" s="7" customFormat="1" ht="12.75" customHeight="1">
      <c r="A146" s="67">
        <v>1684</v>
      </c>
      <c r="C146" s="16">
        <v>576</v>
      </c>
      <c r="D146" s="16">
        <v>703</v>
      </c>
      <c r="E146" s="16">
        <v>602</v>
      </c>
      <c r="F146" s="16"/>
      <c r="G146" s="16"/>
      <c r="H146" s="16">
        <v>658</v>
      </c>
      <c r="I146" s="16">
        <v>12.1</v>
      </c>
      <c r="J146" s="16">
        <v>11.4</v>
      </c>
      <c r="K146" s="16">
        <v>10.199999999999999</v>
      </c>
      <c r="M146" s="16">
        <v>34.6</v>
      </c>
      <c r="R146" s="16">
        <v>8</v>
      </c>
      <c r="S146" s="16">
        <v>72</v>
      </c>
      <c r="T146" s="16">
        <v>48</v>
      </c>
      <c r="X146" s="16">
        <v>26.2</v>
      </c>
      <c r="AC146" s="16">
        <v>432</v>
      </c>
      <c r="AF146" s="16">
        <v>27</v>
      </c>
      <c r="AH146" s="44">
        <f>F146*'Conversions, Sources &amp; Comments'!$E146/104.83</f>
        <v>0</v>
      </c>
      <c r="AI146" s="44">
        <f>C146*'Conversions, Sources &amp; Comments'!E146/104.83</f>
        <v>0.41732873632139111</v>
      </c>
      <c r="AJ146" s="44">
        <f>E146*'Conversions, Sources &amp; Comments'!E146/104.83</f>
        <v>0.43616649178034284</v>
      </c>
      <c r="AK146" s="43"/>
      <c r="AL146" s="44">
        <f>'Conversions, Sources &amp; Comments'!$E146*H146/104.83</f>
        <v>0.47674011892270024</v>
      </c>
      <c r="AM146" s="44">
        <f>'Conversions, Sources &amp; Comments'!$E146*I146/0.467</f>
        <v>1.9679310696441314</v>
      </c>
      <c r="AN146" s="44">
        <f>'Conversions, Sources &amp; Comments'!$E146*J146/0.467</f>
        <v>1.854083817681248</v>
      </c>
      <c r="AO146" s="44">
        <f>'Conversions, Sources &amp; Comments'!$E146*K146/0.467</f>
        <v>1.6589171000305902</v>
      </c>
      <c r="AP146" s="44">
        <f>'Conversions, Sources &amp; Comments'!$E146*L146/0.467</f>
        <v>0</v>
      </c>
      <c r="AQ146" s="44">
        <f>'Conversions, Sources &amp; Comments'!$E146*M146/0.467</f>
        <v>5.6273070255939626</v>
      </c>
      <c r="AR146" s="44">
        <f>'Conversions, Sources &amp; Comments'!$E146*N146/60</f>
        <v>0</v>
      </c>
      <c r="AS146" s="44">
        <f>'Conversions, Sources &amp; Comments'!$E146*O146</f>
        <v>0</v>
      </c>
      <c r="AT146" s="44">
        <f>'Conversions, Sources &amp; Comments'!$E146*P146</f>
        <v>0</v>
      </c>
      <c r="AU146" s="44">
        <f>'Conversions, Sources &amp; Comments'!$E146*Q146/0.467</f>
        <v>0</v>
      </c>
      <c r="AV146" s="44">
        <f>'Conversions, Sources &amp; Comments'!$E146*R146/1.204</f>
        <v>0.50466698307229874</v>
      </c>
      <c r="AW146" s="44">
        <f>'Conversions, Sources &amp; Comments'!$E146*S146/0.93</f>
        <v>5.8801843317972349</v>
      </c>
      <c r="AX146" s="44">
        <f>'Conversions, Sources &amp; Comments'!$E146*T146/0.93</f>
        <v>3.9201228878648235</v>
      </c>
      <c r="AY146" s="44">
        <f>'Conversions, Sources &amp; Comments'!$E146*U146/0.467</f>
        <v>0</v>
      </c>
      <c r="AZ146" s="44">
        <f>'Conversions, Sources &amp; Comments'!$E146*V146/51.4</f>
        <v>0</v>
      </c>
      <c r="BA146" s="44">
        <f>'Conversions, Sources &amp; Comments'!$E146*W146/0.467</f>
        <v>0</v>
      </c>
      <c r="BB146" s="44">
        <f>'Conversions, Sources &amp; Comments'!$E146*X146/0.467</f>
        <v>4.2611400020393591</v>
      </c>
      <c r="BC146" s="44">
        <f>'Conversions, Sources &amp; Comments'!$E146*Y146/0.467</f>
        <v>0</v>
      </c>
      <c r="BD146" s="44">
        <f>'Conversions, Sources &amp; Comments'!$E146*Z146/0.467*0.96</f>
        <v>0</v>
      </c>
      <c r="BE146" s="44">
        <f>'Conversions, Sources &amp; Comments'!$E146*AA146/0.467*0.96</f>
        <v>0</v>
      </c>
      <c r="BF146" s="44">
        <f>'Conversions, Sources &amp; Comments'!$E146*AB146/0.467*0.96</f>
        <v>0</v>
      </c>
      <c r="BG146" s="44">
        <f>'Conversions, Sources &amp; Comments'!$E146*AC146/10.274</f>
        <v>3.1936371979198532</v>
      </c>
      <c r="BH146" s="44">
        <f>'Conversions, Sources &amp; Comments'!$E146*AD146/3073</f>
        <v>0</v>
      </c>
      <c r="BI146" s="44">
        <f>'Conversions, Sources &amp; Comments'!$E146*AE146/0.565</f>
        <v>0</v>
      </c>
      <c r="BJ146" s="44">
        <f>'Conversions, Sources &amp; Comments'!$E146*AF146/0.565</f>
        <v>3.6295828065739575</v>
      </c>
      <c r="BK146" s="44"/>
      <c r="BL146" s="44">
        <v>6.75</v>
      </c>
      <c r="BM146" s="44">
        <f>AJ146</f>
        <v>0.43616649178034284</v>
      </c>
      <c r="BN146" s="44">
        <f t="shared" si="42"/>
        <v>0.81166265171388607</v>
      </c>
      <c r="BO146" s="44"/>
      <c r="BP146" s="44">
        <f t="shared" si="43"/>
        <v>0.81166265171388607</v>
      </c>
      <c r="BQ146" s="44">
        <f>AL146</f>
        <v>0.47674011892270024</v>
      </c>
      <c r="BR146" s="44">
        <f t="shared" si="56"/>
        <v>1.9679310696441314</v>
      </c>
      <c r="BS146" s="44">
        <f>AQ146</f>
        <v>5.6273070255939626</v>
      </c>
      <c r="BT146" s="44">
        <f t="shared" si="44"/>
        <v>5.6282828591822156</v>
      </c>
      <c r="BU146" s="44">
        <f t="shared" si="41"/>
        <v>0.1311954046429421</v>
      </c>
      <c r="BV146" s="44">
        <f t="shared" si="63"/>
        <v>0</v>
      </c>
      <c r="BW146" s="44">
        <f t="shared" si="64"/>
        <v>0.50466698307229874</v>
      </c>
      <c r="BX146" s="44">
        <f t="shared" si="62"/>
        <v>3.1936371979198532</v>
      </c>
      <c r="BY146" s="44">
        <f t="shared" si="61"/>
        <v>1.334259259259259</v>
      </c>
      <c r="BZ146" s="44">
        <v>3.1</v>
      </c>
      <c r="CA146" s="44">
        <f t="shared" si="54"/>
        <v>4.2611400020393591</v>
      </c>
      <c r="CB146" s="44">
        <f t="shared" si="58"/>
        <v>3.1936371979198532</v>
      </c>
      <c r="CC146" s="44">
        <v>2.6111659961211582</v>
      </c>
      <c r="CD146" s="43"/>
      <c r="CE146" s="44">
        <f t="shared" si="45"/>
        <v>1.0535622873322428</v>
      </c>
      <c r="CG146" s="43">
        <f>CE146/'Conversions, Sources &amp; Comments'!E145</f>
        <v>13.871352999358683</v>
      </c>
    </row>
    <row r="147" spans="1:85" s="7" customFormat="1" ht="12.75" customHeight="1">
      <c r="A147" s="67">
        <v>1685</v>
      </c>
      <c r="C147" s="16"/>
      <c r="D147" s="16">
        <v>425</v>
      </c>
      <c r="E147" s="16">
        <v>348</v>
      </c>
      <c r="F147" s="16">
        <v>183</v>
      </c>
      <c r="G147" s="16"/>
      <c r="H147" s="16">
        <v>658</v>
      </c>
      <c r="I147" s="16">
        <v>11.9</v>
      </c>
      <c r="J147" s="16">
        <v>11.8</v>
      </c>
      <c r="K147" s="16">
        <v>11.7</v>
      </c>
      <c r="R147" s="16">
        <v>6.17</v>
      </c>
      <c r="S147" s="16">
        <v>67.5</v>
      </c>
      <c r="T147" s="16">
        <v>48</v>
      </c>
      <c r="W147" s="16">
        <v>96</v>
      </c>
      <c r="X147" s="16">
        <v>24.5</v>
      </c>
      <c r="AC147" s="16">
        <v>432</v>
      </c>
      <c r="AD147" s="16">
        <v>522</v>
      </c>
      <c r="AE147" s="16">
        <v>24</v>
      </c>
      <c r="AH147" s="44">
        <f>F147*'Conversions, Sources &amp; Comments'!$E147/104.83</f>
        <v>0.13258881726877531</v>
      </c>
      <c r="AI147" s="43"/>
      <c r="AJ147" s="44">
        <f>E147*'Conversions, Sources &amp; Comments'!E147/104.83</f>
        <v>0.25213611152750715</v>
      </c>
      <c r="AK147" s="43"/>
      <c r="AL147" s="44">
        <f>'Conversions, Sources &amp; Comments'!$E147*H147/104.83</f>
        <v>0.47674011892270024</v>
      </c>
      <c r="AM147" s="44">
        <f>'Conversions, Sources &amp; Comments'!$E147*I147/0.467</f>
        <v>1.935403283369022</v>
      </c>
      <c r="AN147" s="44">
        <f>'Conversions, Sources &amp; Comments'!$E147*J147/0.467</f>
        <v>1.9191393902314673</v>
      </c>
      <c r="AO147" s="44">
        <f>'Conversions, Sources &amp; Comments'!$E147*K147/0.467</f>
        <v>1.9028754970939123</v>
      </c>
      <c r="AP147" s="44">
        <f>'Conversions, Sources &amp; Comments'!$E147*L147/0.467</f>
        <v>0</v>
      </c>
      <c r="AQ147" s="44">
        <f>'Conversions, Sources &amp; Comments'!$E147*M147/0.467</f>
        <v>0</v>
      </c>
      <c r="AR147" s="44">
        <f>'Conversions, Sources &amp; Comments'!$E147*N147/60</f>
        <v>0</v>
      </c>
      <c r="AS147" s="44">
        <f>'Conversions, Sources &amp; Comments'!$E147*O147</f>
        <v>0</v>
      </c>
      <c r="AT147" s="44">
        <f>'Conversions, Sources &amp; Comments'!$E147*P147</f>
        <v>0</v>
      </c>
      <c r="AU147" s="44">
        <f>'Conversions, Sources &amp; Comments'!$E147*Q147/0.467</f>
        <v>0</v>
      </c>
      <c r="AV147" s="44">
        <f>'Conversions, Sources &amp; Comments'!$E147*R147/1.204</f>
        <v>0.38922441069451036</v>
      </c>
      <c r="AW147" s="44">
        <f>'Conversions, Sources &amp; Comments'!$E147*S147/0.93</f>
        <v>5.5126728110599075</v>
      </c>
      <c r="AX147" s="44">
        <f>'Conversions, Sources &amp; Comments'!$E147*T147/0.93</f>
        <v>3.9201228878648235</v>
      </c>
      <c r="AY147" s="44">
        <f>'Conversions, Sources &amp; Comments'!$E147*U147/0.467</f>
        <v>0</v>
      </c>
      <c r="AZ147" s="44">
        <f>'Conversions, Sources &amp; Comments'!$E147*V147/51.4</f>
        <v>0</v>
      </c>
      <c r="BA147" s="44">
        <f>'Conversions, Sources &amp; Comments'!$E147*W147/0.467</f>
        <v>15.613337412052616</v>
      </c>
      <c r="BB147" s="44">
        <f>'Conversions, Sources &amp; Comments'!$E147*X147/0.467</f>
        <v>3.9846538187009277</v>
      </c>
      <c r="BC147" s="44">
        <f>'Conversions, Sources &amp; Comments'!$E147*Y147/0.467</f>
        <v>0</v>
      </c>
      <c r="BD147" s="44">
        <f>'Conversions, Sources &amp; Comments'!$E147*Z147/0.467*0.96</f>
        <v>0</v>
      </c>
      <c r="BE147" s="44">
        <f>'Conversions, Sources &amp; Comments'!$E147*AA147/0.467*0.96</f>
        <v>0</v>
      </c>
      <c r="BF147" s="44">
        <f>'Conversions, Sources &amp; Comments'!$E147*AB147/0.467*0.96</f>
        <v>0</v>
      </c>
      <c r="BG147" s="44">
        <f>'Conversions, Sources &amp; Comments'!$E147*AC147/10.274</f>
        <v>3.1936371979198532</v>
      </c>
      <c r="BH147" s="44">
        <f>'Conversions, Sources &amp; Comments'!$E147*AD147/3073</f>
        <v>1.2901771186834644E-2</v>
      </c>
      <c r="BI147" s="44">
        <f>'Conversions, Sources &amp; Comments'!$E147*AE147/0.565</f>
        <v>3.2262958280657399</v>
      </c>
      <c r="BJ147" s="44">
        <f>'Conversions, Sources &amp; Comments'!$E147*AF147/0.565</f>
        <v>0</v>
      </c>
      <c r="BK147" s="44"/>
      <c r="BL147" s="44">
        <v>6.75</v>
      </c>
      <c r="BM147" s="44">
        <f>AJ147</f>
        <v>0.25213611152750715</v>
      </c>
      <c r="BN147" s="44">
        <f t="shared" si="42"/>
        <v>0.58266481610703047</v>
      </c>
      <c r="BO147" s="44"/>
      <c r="BP147" s="44">
        <f t="shared" si="43"/>
        <v>0.58266481610703047</v>
      </c>
      <c r="BQ147" s="44">
        <f>AL147</f>
        <v>0.47674011892270024</v>
      </c>
      <c r="BR147" s="44">
        <f t="shared" si="56"/>
        <v>1.935403283369022</v>
      </c>
      <c r="BS147" s="44">
        <v>5</v>
      </c>
      <c r="BT147" s="44">
        <f t="shared" si="44"/>
        <v>5.5352533904354031</v>
      </c>
      <c r="BU147" s="44">
        <f t="shared" si="41"/>
        <v>0.12902688555793479</v>
      </c>
      <c r="BV147" s="44">
        <f t="shared" si="63"/>
        <v>0</v>
      </c>
      <c r="BW147" s="44">
        <f t="shared" si="64"/>
        <v>0.38922441069451036</v>
      </c>
      <c r="BX147" s="44">
        <f t="shared" si="62"/>
        <v>3.1936371979198532</v>
      </c>
      <c r="BY147" s="44">
        <f t="shared" si="61"/>
        <v>1.2476851851851851</v>
      </c>
      <c r="BZ147" s="44">
        <f>BI147</f>
        <v>3.2262958280657399</v>
      </c>
      <c r="CA147" s="44">
        <f t="shared" si="54"/>
        <v>3.9846538187009277</v>
      </c>
      <c r="CB147" s="44">
        <f t="shared" si="58"/>
        <v>3.1936371979198532</v>
      </c>
      <c r="CC147" s="44">
        <v>2.6111659961211582</v>
      </c>
      <c r="CD147" s="43"/>
      <c r="CE147" s="44">
        <f t="shared" si="45"/>
        <v>0.89092072110004727</v>
      </c>
      <c r="CG147" s="43">
        <f>CE147/'Conversions, Sources &amp; Comments'!E146</f>
        <v>11.729990685329776</v>
      </c>
    </row>
    <row r="148" spans="1:85" s="7" customFormat="1" ht="12.75" customHeight="1">
      <c r="A148" s="67">
        <v>1686</v>
      </c>
      <c r="C148" s="16"/>
      <c r="D148" s="16">
        <v>480</v>
      </c>
      <c r="E148" s="16">
        <v>288</v>
      </c>
      <c r="F148" s="16"/>
      <c r="G148" s="16"/>
      <c r="H148" s="16">
        <v>768</v>
      </c>
      <c r="I148" s="16">
        <v>12.2</v>
      </c>
      <c r="J148" s="16">
        <v>11.5</v>
      </c>
      <c r="K148" s="16">
        <v>11.7</v>
      </c>
      <c r="R148" s="16">
        <v>6.17</v>
      </c>
      <c r="S148" s="16">
        <v>60</v>
      </c>
      <c r="T148" s="16">
        <v>48</v>
      </c>
      <c r="W148" s="16">
        <v>96</v>
      </c>
      <c r="X148" s="16">
        <v>29.5</v>
      </c>
      <c r="AC148" s="16">
        <v>408</v>
      </c>
      <c r="AH148" s="44">
        <f>F148*'Conversions, Sources &amp; Comments'!$E148/104.83</f>
        <v>0</v>
      </c>
      <c r="AI148" s="43"/>
      <c r="AJ148" s="44">
        <f>E148*'Conversions, Sources &amp; Comments'!E148/104.83</f>
        <v>0.20866436816069556</v>
      </c>
      <c r="AK148" s="43"/>
      <c r="AL148" s="44">
        <f>'Conversions, Sources &amp; Comments'!$E148*H148/104.83</f>
        <v>0.55643831509518815</v>
      </c>
      <c r="AM148" s="44">
        <f>'Conversions, Sources &amp; Comments'!$E148*I148/0.467</f>
        <v>1.9841949627816864</v>
      </c>
      <c r="AN148" s="44">
        <f>'Conversions, Sources &amp; Comments'!$E148*J148/0.467</f>
        <v>1.8703477108188029</v>
      </c>
      <c r="AO148" s="44">
        <f>'Conversions, Sources &amp; Comments'!$E148*K148/0.467</f>
        <v>1.9028754970939123</v>
      </c>
      <c r="AP148" s="44">
        <f>'Conversions, Sources &amp; Comments'!$E148*L148/0.467</f>
        <v>0</v>
      </c>
      <c r="AQ148" s="44">
        <f>'Conversions, Sources &amp; Comments'!$E148*M148/0.467</f>
        <v>0</v>
      </c>
      <c r="AR148" s="44">
        <f>'Conversions, Sources &amp; Comments'!$E148*N148/60</f>
        <v>0</v>
      </c>
      <c r="AS148" s="44">
        <f>'Conversions, Sources &amp; Comments'!$E148*O148</f>
        <v>0</v>
      </c>
      <c r="AT148" s="44">
        <f>'Conversions, Sources &amp; Comments'!$E148*P148</f>
        <v>0</v>
      </c>
      <c r="AU148" s="44">
        <f>'Conversions, Sources &amp; Comments'!$E148*Q148/0.467</f>
        <v>0</v>
      </c>
      <c r="AV148" s="44">
        <f>'Conversions, Sources &amp; Comments'!$E148*R148/1.204</f>
        <v>0.38922441069451036</v>
      </c>
      <c r="AW148" s="44">
        <f>'Conversions, Sources &amp; Comments'!$E148*S148/0.93</f>
        <v>4.9001536098310288</v>
      </c>
      <c r="AX148" s="44">
        <f>'Conversions, Sources &amp; Comments'!$E148*T148/0.93</f>
        <v>3.9201228878648235</v>
      </c>
      <c r="AY148" s="44">
        <f>'Conversions, Sources &amp; Comments'!$E148*U148/0.467</f>
        <v>0</v>
      </c>
      <c r="AZ148" s="44">
        <f>'Conversions, Sources &amp; Comments'!$E148*V148/51.4</f>
        <v>0</v>
      </c>
      <c r="BA148" s="44">
        <f>'Conversions, Sources &amp; Comments'!$E148*W148/0.467</f>
        <v>15.613337412052616</v>
      </c>
      <c r="BB148" s="44">
        <f>'Conversions, Sources &amp; Comments'!$E148*X148/0.467</f>
        <v>4.7978484755786681</v>
      </c>
      <c r="BC148" s="44">
        <f>'Conversions, Sources &amp; Comments'!$E148*Y148/0.467</f>
        <v>0</v>
      </c>
      <c r="BD148" s="44">
        <f>'Conversions, Sources &amp; Comments'!$E148*Z148/0.467*0.96</f>
        <v>0</v>
      </c>
      <c r="BE148" s="44">
        <f>'Conversions, Sources &amp; Comments'!$E148*AA148/0.467*0.96</f>
        <v>0</v>
      </c>
      <c r="BF148" s="44">
        <f>'Conversions, Sources &amp; Comments'!$E148*AB148/0.467*0.96</f>
        <v>0</v>
      </c>
      <c r="BG148" s="44">
        <f>'Conversions, Sources &amp; Comments'!$E148*AC148/10.274</f>
        <v>3.0162129091465282</v>
      </c>
      <c r="BH148" s="44">
        <f>'Conversions, Sources &amp; Comments'!$E148*AD148/3073</f>
        <v>0</v>
      </c>
      <c r="BI148" s="44">
        <f>'Conversions, Sources &amp; Comments'!$E148*AE148/0.565</f>
        <v>0</v>
      </c>
      <c r="BJ148" s="44">
        <f>'Conversions, Sources &amp; Comments'!$E148*AF148/0.565</f>
        <v>0</v>
      </c>
      <c r="BK148" s="44"/>
      <c r="BL148" s="44">
        <v>6.75</v>
      </c>
      <c r="BM148" s="44">
        <f>AJ148</f>
        <v>0.20866436816069556</v>
      </c>
      <c r="BN148" s="44">
        <f t="shared" si="42"/>
        <v>0.52857083919202519</v>
      </c>
      <c r="BO148" s="44"/>
      <c r="BP148" s="44">
        <f t="shared" si="43"/>
        <v>0.52857083919202519</v>
      </c>
      <c r="BQ148" s="44">
        <f>AL148</f>
        <v>0.55643831509518815</v>
      </c>
      <c r="BR148" s="44">
        <f t="shared" si="56"/>
        <v>1.9841949627816864</v>
      </c>
      <c r="BS148" s="44">
        <v>5</v>
      </c>
      <c r="BT148" s="44">
        <f t="shared" si="44"/>
        <v>5.6747975935556232</v>
      </c>
      <c r="BU148" s="44">
        <f t="shared" si="41"/>
        <v>0.13227966418544576</v>
      </c>
      <c r="BV148" s="44">
        <f t="shared" si="63"/>
        <v>0</v>
      </c>
      <c r="BW148" s="44">
        <f t="shared" si="64"/>
        <v>0.38922441069451036</v>
      </c>
      <c r="BX148" s="44">
        <f t="shared" si="62"/>
        <v>3.0162129091465282</v>
      </c>
      <c r="BY148" s="44">
        <f t="shared" si="61"/>
        <v>1.5906862745098038</v>
      </c>
      <c r="BZ148" s="44">
        <v>3.2262958280657399</v>
      </c>
      <c r="CA148" s="44">
        <f t="shared" si="54"/>
        <v>4.7978484755786681</v>
      </c>
      <c r="CB148" s="44">
        <f t="shared" si="58"/>
        <v>3.0162129091465282</v>
      </c>
      <c r="CC148" s="44">
        <v>2.6111659961211582</v>
      </c>
      <c r="CD148" s="43"/>
      <c r="CE148" s="44">
        <f t="shared" si="45"/>
        <v>0.88526695602024408</v>
      </c>
      <c r="CG148" s="43">
        <f>CE148/'Conversions, Sources &amp; Comments'!E147</f>
        <v>11.655552399012619</v>
      </c>
    </row>
    <row r="149" spans="1:85" s="7" customFormat="1" ht="12.75" customHeight="1">
      <c r="A149" s="67">
        <v>1687</v>
      </c>
      <c r="C149" s="16"/>
      <c r="D149" s="16"/>
      <c r="E149" s="16"/>
      <c r="F149" s="16"/>
      <c r="G149" s="16"/>
      <c r="H149" s="16">
        <v>421</v>
      </c>
      <c r="I149" s="16">
        <v>12</v>
      </c>
      <c r="J149" s="16">
        <v>11.4</v>
      </c>
      <c r="K149" s="16">
        <v>12</v>
      </c>
      <c r="R149" s="16">
        <v>6</v>
      </c>
      <c r="S149" s="16">
        <v>69.2</v>
      </c>
      <c r="T149" s="16">
        <v>48</v>
      </c>
      <c r="AC149" s="16">
        <v>432</v>
      </c>
      <c r="AD149" s="16">
        <v>522</v>
      </c>
      <c r="AE149" s="16">
        <v>24</v>
      </c>
      <c r="AH149" s="44">
        <f>F149*'Conversions, Sources &amp; Comments'!$E149/104.83</f>
        <v>0</v>
      </c>
      <c r="AI149" s="43"/>
      <c r="AJ149" s="43"/>
      <c r="AK149" s="43"/>
      <c r="AL149" s="44">
        <f>'Conversions, Sources &amp; Comments'!$E149*H149/104.83</f>
        <v>0.30502673262379454</v>
      </c>
      <c r="AM149" s="44">
        <f>'Conversions, Sources &amp; Comments'!$E149*I149/0.467</f>
        <v>1.951667176506577</v>
      </c>
      <c r="AN149" s="44">
        <f>'Conversions, Sources &amp; Comments'!$E149*J149/0.467</f>
        <v>1.854083817681248</v>
      </c>
      <c r="AO149" s="44">
        <f>'Conversions, Sources &amp; Comments'!$E149*K149/0.467</f>
        <v>1.951667176506577</v>
      </c>
      <c r="AP149" s="44">
        <f>'Conversions, Sources &amp; Comments'!$E149*L149/0.467</f>
        <v>0</v>
      </c>
      <c r="AQ149" s="44">
        <f>'Conversions, Sources &amp; Comments'!$E149*M149/0.467</f>
        <v>0</v>
      </c>
      <c r="AR149" s="44">
        <f>'Conversions, Sources &amp; Comments'!$E149*N149/60</f>
        <v>0</v>
      </c>
      <c r="AS149" s="44">
        <f>'Conversions, Sources &amp; Comments'!$E149*O149</f>
        <v>0</v>
      </c>
      <c r="AT149" s="44">
        <f>'Conversions, Sources &amp; Comments'!$E149*P149</f>
        <v>0</v>
      </c>
      <c r="AU149" s="44">
        <f>'Conversions, Sources &amp; Comments'!$E149*Q149/0.467</f>
        <v>0</v>
      </c>
      <c r="AV149" s="44">
        <f>'Conversions, Sources &amp; Comments'!$E149*R149/1.204</f>
        <v>0.37850023730422405</v>
      </c>
      <c r="AW149" s="44">
        <f>'Conversions, Sources &amp; Comments'!$E149*S149/0.93</f>
        <v>5.6515104966717864</v>
      </c>
      <c r="AX149" s="44">
        <f>'Conversions, Sources &amp; Comments'!$E149*T149/0.93</f>
        <v>3.9201228878648235</v>
      </c>
      <c r="AY149" s="44">
        <f>'Conversions, Sources &amp; Comments'!$E149*U149/0.467</f>
        <v>0</v>
      </c>
      <c r="AZ149" s="44">
        <f>'Conversions, Sources &amp; Comments'!$E149*V149/51.4</f>
        <v>0</v>
      </c>
      <c r="BA149" s="44">
        <f>'Conversions, Sources &amp; Comments'!$E149*W149/0.467</f>
        <v>0</v>
      </c>
      <c r="BB149" s="44">
        <f>'Conversions, Sources &amp; Comments'!$E149*X149/0.467</f>
        <v>0</v>
      </c>
      <c r="BC149" s="44">
        <f>'Conversions, Sources &amp; Comments'!$E149*Y149/0.467</f>
        <v>0</v>
      </c>
      <c r="BD149" s="44">
        <f>'Conversions, Sources &amp; Comments'!$E149*Z149/0.467*0.96</f>
        <v>0</v>
      </c>
      <c r="BE149" s="44">
        <f>'Conversions, Sources &amp; Comments'!$E149*AA149/0.467*0.96</f>
        <v>0</v>
      </c>
      <c r="BF149" s="44">
        <f>'Conversions, Sources &amp; Comments'!$E149*AB149/0.467*0.96</f>
        <v>0</v>
      </c>
      <c r="BG149" s="44">
        <f>'Conversions, Sources &amp; Comments'!$E149*AC149/10.274</f>
        <v>3.1936371979198532</v>
      </c>
      <c r="BH149" s="44">
        <f>'Conversions, Sources &amp; Comments'!$E149*AD149/3073</f>
        <v>1.2901771186834644E-2</v>
      </c>
      <c r="BI149" s="44">
        <f>'Conversions, Sources &amp; Comments'!$E149*AE149/0.565</f>
        <v>3.2262958280657399</v>
      </c>
      <c r="BJ149" s="44">
        <f>'Conversions, Sources &amp; Comments'!$E149*AF149/0.565</f>
        <v>0</v>
      </c>
      <c r="BK149" s="44"/>
      <c r="BL149" s="44">
        <v>6.75</v>
      </c>
      <c r="BM149" s="44">
        <v>0.18</v>
      </c>
      <c r="BN149" s="44">
        <f t="shared" si="42"/>
        <v>0.49290238999999997</v>
      </c>
      <c r="BO149" s="44"/>
      <c r="BP149" s="44">
        <f t="shared" si="43"/>
        <v>0.49290238999999997</v>
      </c>
      <c r="BQ149" s="44">
        <f>AL149</f>
        <v>0.30502673262379454</v>
      </c>
      <c r="BR149" s="44">
        <f t="shared" si="56"/>
        <v>1.951667176506577</v>
      </c>
      <c r="BS149" s="44">
        <v>5</v>
      </c>
      <c r="BT149" s="44">
        <f t="shared" si="44"/>
        <v>5.5817681248088098</v>
      </c>
      <c r="BU149" s="44">
        <f t="shared" si="41"/>
        <v>0.13011114510043847</v>
      </c>
      <c r="BV149" s="44">
        <f t="shared" si="63"/>
        <v>0</v>
      </c>
      <c r="BW149" s="44">
        <f t="shared" si="64"/>
        <v>0.37850023730422405</v>
      </c>
      <c r="BX149" s="44">
        <f t="shared" si="62"/>
        <v>3.1936371979198532</v>
      </c>
      <c r="BY149" s="44">
        <f t="shared" si="61"/>
        <v>1.3</v>
      </c>
      <c r="BZ149" s="44">
        <f>BI149</f>
        <v>3.2262958280657399</v>
      </c>
      <c r="CA149" s="44">
        <f>1.3*BX149</f>
        <v>4.1517283572958092</v>
      </c>
      <c r="CB149" s="44">
        <f t="shared" si="58"/>
        <v>3.1936371979198532</v>
      </c>
      <c r="CC149" s="44">
        <f t="shared" ref="CC149:CC161" si="65">1000*BH149/4.941</f>
        <v>2.6111659961211586</v>
      </c>
      <c r="CD149" s="43"/>
      <c r="CE149" s="44">
        <f t="shared" si="45"/>
        <v>0.82810504088899883</v>
      </c>
      <c r="CG149" s="43">
        <f>CE149/'Conversions, Sources &amp; Comments'!E148</f>
        <v>10.902950381610642</v>
      </c>
    </row>
    <row r="150" spans="1:85" s="7" customFormat="1" ht="12.75" customHeight="1">
      <c r="A150" s="67">
        <v>1688</v>
      </c>
      <c r="C150" s="16"/>
      <c r="D150" s="16">
        <v>288</v>
      </c>
      <c r="E150" s="16">
        <v>216</v>
      </c>
      <c r="F150" s="16">
        <v>191</v>
      </c>
      <c r="G150" s="16">
        <v>139</v>
      </c>
      <c r="I150" s="16">
        <v>11.9</v>
      </c>
      <c r="J150" s="16">
        <v>11</v>
      </c>
      <c r="K150" s="16">
        <v>11.7</v>
      </c>
      <c r="R150" s="16">
        <v>6</v>
      </c>
      <c r="S150" s="16">
        <v>70.599999999999994</v>
      </c>
      <c r="T150" s="16">
        <v>48</v>
      </c>
      <c r="X150" s="16">
        <v>29.5</v>
      </c>
      <c r="AC150" s="16">
        <v>422</v>
      </c>
      <c r="AD150" s="16">
        <v>522</v>
      </c>
      <c r="AF150" s="16">
        <v>27</v>
      </c>
      <c r="AH150" s="44">
        <f>F150*'Conversions, Sources &amp; Comments'!$E150/104.83</f>
        <v>0.13838504971768351</v>
      </c>
      <c r="AI150" s="43"/>
      <c r="AJ150" s="44">
        <f>E150*'Conversions, Sources &amp; Comments'!E150/104.83</f>
        <v>0.15649827612052167</v>
      </c>
      <c r="AK150" s="43"/>
      <c r="AL150" s="44">
        <f>'Conversions, Sources &amp; Comments'!$E150*H150/104.83</f>
        <v>0</v>
      </c>
      <c r="AM150" s="44">
        <f>'Conversions, Sources &amp; Comments'!$E150*I150/0.467</f>
        <v>1.935403283369022</v>
      </c>
      <c r="AN150" s="44">
        <f>'Conversions, Sources &amp; Comments'!$E150*J150/0.467</f>
        <v>1.7890282451310289</v>
      </c>
      <c r="AO150" s="44">
        <f>'Conversions, Sources &amp; Comments'!$E150*K150/0.467</f>
        <v>1.9028754970939123</v>
      </c>
      <c r="AP150" s="44">
        <f>'Conversions, Sources &amp; Comments'!$E150*L150/0.467</f>
        <v>0</v>
      </c>
      <c r="AQ150" s="44">
        <f>'Conversions, Sources &amp; Comments'!$E150*M150/0.467</f>
        <v>0</v>
      </c>
      <c r="AR150" s="44">
        <f>'Conversions, Sources &amp; Comments'!$E150*N150/60</f>
        <v>0</v>
      </c>
      <c r="AS150" s="44">
        <f>'Conversions, Sources &amp; Comments'!$E150*O150</f>
        <v>0</v>
      </c>
      <c r="AT150" s="44">
        <f>'Conversions, Sources &amp; Comments'!$E150*P150</f>
        <v>0</v>
      </c>
      <c r="AU150" s="44">
        <f>'Conversions, Sources &amp; Comments'!$E150*Q150/0.467</f>
        <v>0</v>
      </c>
      <c r="AV150" s="44">
        <f>'Conversions, Sources &amp; Comments'!$E150*R150/1.204</f>
        <v>0.37850023730422405</v>
      </c>
      <c r="AW150" s="44">
        <f>'Conversions, Sources &amp; Comments'!$E150*S150/0.93</f>
        <v>5.7658474142345097</v>
      </c>
      <c r="AX150" s="44">
        <f>'Conversions, Sources &amp; Comments'!$E150*T150/0.93</f>
        <v>3.9201228878648235</v>
      </c>
      <c r="AY150" s="44">
        <f>'Conversions, Sources &amp; Comments'!$E150*U150/0.467</f>
        <v>0</v>
      </c>
      <c r="AZ150" s="44">
        <f>'Conversions, Sources &amp; Comments'!$E150*V150/51.4</f>
        <v>0</v>
      </c>
      <c r="BA150" s="44">
        <f>'Conversions, Sources &amp; Comments'!$E150*W150/0.467</f>
        <v>0</v>
      </c>
      <c r="BB150" s="44">
        <f>'Conversions, Sources &amp; Comments'!$E150*X150/0.467</f>
        <v>4.7978484755786681</v>
      </c>
      <c r="BC150" s="44">
        <f>'Conversions, Sources &amp; Comments'!$E150*Y150/0.467</f>
        <v>0</v>
      </c>
      <c r="BD150" s="44">
        <f>'Conversions, Sources &amp; Comments'!$E150*Z150/0.467*0.96</f>
        <v>0</v>
      </c>
      <c r="BE150" s="44">
        <f>'Conversions, Sources &amp; Comments'!$E150*AA150/0.467*0.96</f>
        <v>0</v>
      </c>
      <c r="BF150" s="44">
        <f>'Conversions, Sources &amp; Comments'!$E150*AB150/0.467*0.96</f>
        <v>0</v>
      </c>
      <c r="BG150" s="44">
        <f>'Conversions, Sources &amp; Comments'!$E150*AC150/10.274</f>
        <v>3.1197104109309675</v>
      </c>
      <c r="BH150" s="44">
        <f>'Conversions, Sources &amp; Comments'!$E150*AD150/3073</f>
        <v>1.2901771186834644E-2</v>
      </c>
      <c r="BI150" s="44">
        <f>'Conversions, Sources &amp; Comments'!$E150*AE150/0.565</f>
        <v>0</v>
      </c>
      <c r="BJ150" s="44">
        <f>'Conversions, Sources &amp; Comments'!$E150*AF150/0.565</f>
        <v>3.6295828065739575</v>
      </c>
      <c r="BK150" s="44"/>
      <c r="BL150" s="44">
        <v>6.75</v>
      </c>
      <c r="BM150" s="44">
        <f t="shared" ref="BM150:BM181" si="66">AJ150</f>
        <v>0.15649827612052167</v>
      </c>
      <c r="BN150" s="44">
        <f t="shared" si="42"/>
        <v>0.46365806689401889</v>
      </c>
      <c r="BO150" s="44"/>
      <c r="BP150" s="44">
        <f t="shared" si="43"/>
        <v>0.46365806689401889</v>
      </c>
      <c r="BQ150" s="44">
        <v>0.38</v>
      </c>
      <c r="BR150" s="44">
        <f t="shared" si="56"/>
        <v>1.935403283369022</v>
      </c>
      <c r="BS150" s="44">
        <v>5</v>
      </c>
      <c r="BT150" s="44">
        <f t="shared" si="44"/>
        <v>5.5352533904354031</v>
      </c>
      <c r="BU150" s="44">
        <f t="shared" si="41"/>
        <v>0.12902688555793479</v>
      </c>
      <c r="BV150" s="44">
        <f t="shared" si="63"/>
        <v>0</v>
      </c>
      <c r="BW150" s="44">
        <f t="shared" si="64"/>
        <v>0.37850023730422405</v>
      </c>
      <c r="BX150" s="44">
        <f t="shared" si="62"/>
        <v>3.1197104109309675</v>
      </c>
      <c r="BY150" s="44">
        <f t="shared" si="61"/>
        <v>1.5379146919431279</v>
      </c>
      <c r="BZ150" s="44">
        <v>3.3</v>
      </c>
      <c r="CA150" s="44">
        <f>BB150</f>
        <v>4.7978484755786681</v>
      </c>
      <c r="CB150" s="44">
        <f t="shared" si="58"/>
        <v>3.1197104109309675</v>
      </c>
      <c r="CC150" s="44">
        <f t="shared" si="65"/>
        <v>2.6111659961211586</v>
      </c>
      <c r="CD150" s="43"/>
      <c r="CE150" s="44">
        <f t="shared" si="45"/>
        <v>0.82694581247158139</v>
      </c>
      <c r="CG150" s="43">
        <f>CE150/'Conversions, Sources &amp; Comments'!E149</f>
        <v>10.88768781310546</v>
      </c>
    </row>
    <row r="151" spans="1:85" s="7" customFormat="1" ht="12.75" customHeight="1">
      <c r="A151" s="67">
        <v>1689</v>
      </c>
      <c r="C151" s="16">
        <v>311</v>
      </c>
      <c r="D151" s="16">
        <v>269</v>
      </c>
      <c r="E151" s="16">
        <v>192</v>
      </c>
      <c r="F151" s="16"/>
      <c r="G151" s="16">
        <v>146</v>
      </c>
      <c r="I151" s="16">
        <v>11.8</v>
      </c>
      <c r="J151" s="16">
        <v>11.3</v>
      </c>
      <c r="K151" s="16">
        <v>11.4</v>
      </c>
      <c r="R151" s="16">
        <v>6</v>
      </c>
      <c r="S151" s="16">
        <v>70.900000000000006</v>
      </c>
      <c r="T151" s="16">
        <v>48</v>
      </c>
      <c r="W151" s="16">
        <v>96</v>
      </c>
      <c r="X151" s="16">
        <v>27.8</v>
      </c>
      <c r="AC151" s="16">
        <v>432</v>
      </c>
      <c r="AD151" s="16">
        <v>636</v>
      </c>
      <c r="AE151" s="16">
        <v>25.4</v>
      </c>
      <c r="AF151" s="16">
        <v>27</v>
      </c>
      <c r="AH151" s="44">
        <f>F151*'Conversions, Sources &amp; Comments'!$E151/104.83</f>
        <v>0</v>
      </c>
      <c r="AI151" s="44">
        <f>C151*'Conversions, Sources &amp; Comments'!E151/104.83</f>
        <v>0.22532853645130665</v>
      </c>
      <c r="AJ151" s="44">
        <f>E151*'Conversions, Sources &amp; Comments'!E151/104.83</f>
        <v>0.13910957877379704</v>
      </c>
      <c r="AK151" s="43"/>
      <c r="AL151" s="44">
        <f>'Conversions, Sources &amp; Comments'!$E151*H151/104.83</f>
        <v>0</v>
      </c>
      <c r="AM151" s="44">
        <f>'Conversions, Sources &amp; Comments'!$E151*I151/0.467</f>
        <v>1.9191393902314673</v>
      </c>
      <c r="AN151" s="44">
        <f>'Conversions, Sources &amp; Comments'!$E151*J151/0.467</f>
        <v>1.8378199245436933</v>
      </c>
      <c r="AO151" s="44">
        <f>'Conversions, Sources &amp; Comments'!$E151*K151/0.467</f>
        <v>1.854083817681248</v>
      </c>
      <c r="AP151" s="44">
        <f>'Conversions, Sources &amp; Comments'!$E151*L151/0.467</f>
        <v>0</v>
      </c>
      <c r="AQ151" s="44">
        <f>'Conversions, Sources &amp; Comments'!$E151*M151/0.467</f>
        <v>0</v>
      </c>
      <c r="AR151" s="44">
        <f>'Conversions, Sources &amp; Comments'!$E151*N151/60</f>
        <v>0</v>
      </c>
      <c r="AS151" s="44">
        <f>'Conversions, Sources &amp; Comments'!$E151*O151</f>
        <v>0</v>
      </c>
      <c r="AT151" s="44">
        <f>'Conversions, Sources &amp; Comments'!$E151*P151</f>
        <v>0</v>
      </c>
      <c r="AU151" s="44">
        <f>'Conversions, Sources &amp; Comments'!$E151*Q151/0.467</f>
        <v>0</v>
      </c>
      <c r="AV151" s="44">
        <f>'Conversions, Sources &amp; Comments'!$E151*R151/1.204</f>
        <v>0.37850023730422405</v>
      </c>
      <c r="AW151" s="44">
        <f>'Conversions, Sources &amp; Comments'!$E151*S151/0.93</f>
        <v>5.7903481822836662</v>
      </c>
      <c r="AX151" s="44">
        <f>'Conversions, Sources &amp; Comments'!$E151*T151/0.93</f>
        <v>3.9201228878648235</v>
      </c>
      <c r="AY151" s="44">
        <f>'Conversions, Sources &amp; Comments'!$E151*U151/0.467</f>
        <v>0</v>
      </c>
      <c r="AZ151" s="44">
        <f>'Conversions, Sources &amp; Comments'!$E151*V151/51.4</f>
        <v>0</v>
      </c>
      <c r="BA151" s="44">
        <f>'Conversions, Sources &amp; Comments'!$E151*W151/0.467</f>
        <v>15.613337412052616</v>
      </c>
      <c r="BB151" s="44">
        <f>'Conversions, Sources &amp; Comments'!$E151*X151/0.467</f>
        <v>4.5213622922402363</v>
      </c>
      <c r="BC151" s="44">
        <f>'Conversions, Sources &amp; Comments'!$E151*Y151/0.467</f>
        <v>0</v>
      </c>
      <c r="BD151" s="44">
        <f>'Conversions, Sources &amp; Comments'!$E151*Z151/0.467*0.96</f>
        <v>0</v>
      </c>
      <c r="BE151" s="44">
        <f>'Conversions, Sources &amp; Comments'!$E151*AA151/0.467*0.96</f>
        <v>0</v>
      </c>
      <c r="BF151" s="44">
        <f>'Conversions, Sources &amp; Comments'!$E151*AB151/0.467*0.96</f>
        <v>0</v>
      </c>
      <c r="BG151" s="44">
        <f>'Conversions, Sources &amp; Comments'!$E151*AC151/10.274</f>
        <v>3.1936371979198532</v>
      </c>
      <c r="BH151" s="44">
        <f>'Conversions, Sources &amp; Comments'!$E151*AD151/3073</f>
        <v>1.57193993770629E-2</v>
      </c>
      <c r="BI151" s="44">
        <f>'Conversions, Sources &amp; Comments'!$E151*AE151/0.565</f>
        <v>3.4144964180362414</v>
      </c>
      <c r="BJ151" s="44">
        <f>'Conversions, Sources &amp; Comments'!$E151*AF151/0.565</f>
        <v>3.6295828065739575</v>
      </c>
      <c r="BK151" s="44"/>
      <c r="BL151" s="44">
        <v>6.75</v>
      </c>
      <c r="BM151" s="44">
        <f t="shared" si="66"/>
        <v>0.13910957877379704</v>
      </c>
      <c r="BN151" s="44">
        <f t="shared" si="42"/>
        <v>0.44202047612801681</v>
      </c>
      <c r="BO151" s="44"/>
      <c r="BP151" s="44">
        <f t="shared" si="43"/>
        <v>0.44202047612801681</v>
      </c>
      <c r="BQ151" s="44">
        <v>0.38</v>
      </c>
      <c r="BR151" s="44">
        <f t="shared" si="56"/>
        <v>1.9191393902314673</v>
      </c>
      <c r="BS151" s="44">
        <v>5</v>
      </c>
      <c r="BT151" s="44">
        <f t="shared" si="44"/>
        <v>5.4887386560619964</v>
      </c>
      <c r="BU151" s="44">
        <f t="shared" si="41"/>
        <v>0.12794262601543116</v>
      </c>
      <c r="BV151" s="44">
        <f t="shared" si="63"/>
        <v>0</v>
      </c>
      <c r="BW151" s="44">
        <f t="shared" si="64"/>
        <v>0.37850023730422405</v>
      </c>
      <c r="BX151" s="44">
        <f t="shared" si="62"/>
        <v>3.1936371979198532</v>
      </c>
      <c r="BY151" s="44">
        <f t="shared" si="61"/>
        <v>1.4157407407407407</v>
      </c>
      <c r="BZ151" s="44">
        <f>BI151</f>
        <v>3.4144964180362414</v>
      </c>
      <c r="CA151" s="44">
        <f>BB151</f>
        <v>4.5213622922402363</v>
      </c>
      <c r="CB151" s="44">
        <f t="shared" si="58"/>
        <v>3.1936371979198532</v>
      </c>
      <c r="CC151" s="44">
        <f t="shared" si="65"/>
        <v>3.1814206389522166</v>
      </c>
      <c r="CD151" s="43"/>
      <c r="CE151" s="44">
        <f t="shared" si="45"/>
        <v>0.82316211699135466</v>
      </c>
      <c r="CG151" s="43">
        <f>CE151/'Conversions, Sources &amp; Comments'!E150</f>
        <v>10.837871132801535</v>
      </c>
    </row>
    <row r="152" spans="1:85" s="7" customFormat="1" ht="12.75" customHeight="1">
      <c r="A152" s="67">
        <v>1690</v>
      </c>
      <c r="C152" s="16">
        <v>311</v>
      </c>
      <c r="D152" s="16">
        <v>271</v>
      </c>
      <c r="E152" s="16">
        <v>270</v>
      </c>
      <c r="F152" s="16">
        <v>236</v>
      </c>
      <c r="G152" s="16">
        <v>180</v>
      </c>
      <c r="I152" s="16">
        <v>11.9</v>
      </c>
      <c r="J152" s="16">
        <v>11.5</v>
      </c>
      <c r="K152" s="16">
        <v>11.6</v>
      </c>
      <c r="R152" s="16">
        <v>6</v>
      </c>
      <c r="S152" s="16">
        <v>57.3</v>
      </c>
      <c r="T152" s="16">
        <v>48</v>
      </c>
      <c r="W152" s="16">
        <v>96</v>
      </c>
      <c r="X152" s="16">
        <v>27</v>
      </c>
      <c r="AC152" s="16">
        <v>432</v>
      </c>
      <c r="AD152" s="16">
        <v>612</v>
      </c>
      <c r="AH152" s="44">
        <f>F152*'Conversions, Sources &amp; Comments'!$E152/104.83</f>
        <v>0.1709888572427922</v>
      </c>
      <c r="AI152" s="44">
        <f>C152*'Conversions, Sources &amp; Comments'!E152/104.83</f>
        <v>0.22532853645130665</v>
      </c>
      <c r="AJ152" s="44">
        <f>E152*'Conversions, Sources &amp; Comments'!E152/104.83</f>
        <v>0.19562284515065206</v>
      </c>
      <c r="AK152" s="43"/>
      <c r="AL152" s="44">
        <f>'Conversions, Sources &amp; Comments'!$E152*H152/104.83</f>
        <v>0</v>
      </c>
      <c r="AM152" s="44">
        <f>'Conversions, Sources &amp; Comments'!$E152*I152/0.467</f>
        <v>1.935403283369022</v>
      </c>
      <c r="AN152" s="44">
        <f>'Conversions, Sources &amp; Comments'!$E152*J152/0.467</f>
        <v>1.8703477108188029</v>
      </c>
      <c r="AO152" s="44">
        <f>'Conversions, Sources &amp; Comments'!$E152*K152/0.467</f>
        <v>1.8866116039563574</v>
      </c>
      <c r="AP152" s="44">
        <f>'Conversions, Sources &amp; Comments'!$E152*L152/0.467</f>
        <v>0</v>
      </c>
      <c r="AQ152" s="44">
        <f>'Conversions, Sources &amp; Comments'!$E152*M152/0.467</f>
        <v>0</v>
      </c>
      <c r="AR152" s="44">
        <f>'Conversions, Sources &amp; Comments'!$E152*N152/60</f>
        <v>0</v>
      </c>
      <c r="AS152" s="44">
        <f>'Conversions, Sources &amp; Comments'!$E152*O152</f>
        <v>0</v>
      </c>
      <c r="AT152" s="44">
        <f>'Conversions, Sources &amp; Comments'!$E152*P152</f>
        <v>0</v>
      </c>
      <c r="AU152" s="44">
        <f>'Conversions, Sources &amp; Comments'!$E152*Q152/0.467</f>
        <v>0</v>
      </c>
      <c r="AV152" s="44">
        <f>'Conversions, Sources &amp; Comments'!$E152*R152/1.204</f>
        <v>0.37850023730422405</v>
      </c>
      <c r="AW152" s="44">
        <f>'Conversions, Sources &amp; Comments'!$E152*S152/0.93</f>
        <v>4.679646697388633</v>
      </c>
      <c r="AX152" s="44">
        <f>'Conversions, Sources &amp; Comments'!$E152*T152/0.93</f>
        <v>3.9201228878648235</v>
      </c>
      <c r="AY152" s="44">
        <f>'Conversions, Sources &amp; Comments'!$E152*U152/0.467</f>
        <v>0</v>
      </c>
      <c r="AZ152" s="44">
        <f>'Conversions, Sources &amp; Comments'!$E152*V152/51.4</f>
        <v>0</v>
      </c>
      <c r="BA152" s="44">
        <f>'Conversions, Sources &amp; Comments'!$E152*W152/0.467</f>
        <v>15.613337412052616</v>
      </c>
      <c r="BB152" s="44">
        <f>'Conversions, Sources &amp; Comments'!$E152*X152/0.467</f>
        <v>4.3912511471397977</v>
      </c>
      <c r="BC152" s="44">
        <f>'Conversions, Sources &amp; Comments'!$E152*Y152/0.467</f>
        <v>0</v>
      </c>
      <c r="BD152" s="44">
        <f>'Conversions, Sources &amp; Comments'!$E152*Z152/0.467*0.96</f>
        <v>0</v>
      </c>
      <c r="BE152" s="44">
        <f>'Conversions, Sources &amp; Comments'!$E152*AA152/0.467*0.96</f>
        <v>0</v>
      </c>
      <c r="BF152" s="44">
        <f>'Conversions, Sources &amp; Comments'!$E152*AB152/0.467*0.96</f>
        <v>0</v>
      </c>
      <c r="BG152" s="44">
        <f>'Conversions, Sources &amp; Comments'!$E152*AC152/10.274</f>
        <v>3.1936371979198532</v>
      </c>
      <c r="BH152" s="44">
        <f>'Conversions, Sources &amp; Comments'!$E152*AD152/3073</f>
        <v>1.5126214494909581E-2</v>
      </c>
      <c r="BI152" s="44">
        <f>'Conversions, Sources &amp; Comments'!$E152*AE152/0.565</f>
        <v>0</v>
      </c>
      <c r="BJ152" s="44">
        <f>'Conversions, Sources &amp; Comments'!$E152*AF152/0.565</f>
        <v>0</v>
      </c>
      <c r="BK152" s="44"/>
      <c r="BL152" s="44">
        <v>6.75</v>
      </c>
      <c r="BM152" s="44">
        <f t="shared" si="66"/>
        <v>0.19562284515065206</v>
      </c>
      <c r="BN152" s="44">
        <f t="shared" si="42"/>
        <v>0.51234264611752367</v>
      </c>
      <c r="BO152" s="44"/>
      <c r="BP152" s="44">
        <f t="shared" si="43"/>
        <v>0.51234264611752367</v>
      </c>
      <c r="BQ152" s="44">
        <v>0.38</v>
      </c>
      <c r="BR152" s="44">
        <f t="shared" si="56"/>
        <v>1.935403283369022</v>
      </c>
      <c r="BS152" s="44">
        <v>5</v>
      </c>
      <c r="BT152" s="44">
        <f t="shared" si="44"/>
        <v>5.5352533904354031</v>
      </c>
      <c r="BU152" s="44">
        <f t="shared" si="41"/>
        <v>0.12902688555793479</v>
      </c>
      <c r="BV152" s="44">
        <f t="shared" si="63"/>
        <v>0</v>
      </c>
      <c r="BW152" s="44">
        <f t="shared" si="64"/>
        <v>0.37850023730422405</v>
      </c>
      <c r="BX152" s="44">
        <f t="shared" si="62"/>
        <v>3.1936371979198532</v>
      </c>
      <c r="BY152" s="44">
        <f t="shared" si="61"/>
        <v>1.3749999999999998</v>
      </c>
      <c r="BZ152" s="44">
        <v>3.2</v>
      </c>
      <c r="CA152" s="44">
        <f>BB152</f>
        <v>4.3912511471397977</v>
      </c>
      <c r="CB152" s="44">
        <f t="shared" si="58"/>
        <v>3.1936371979198532</v>
      </c>
      <c r="CC152" s="44">
        <f t="shared" si="65"/>
        <v>3.061367029935151</v>
      </c>
      <c r="CD152" s="43"/>
      <c r="CE152" s="44">
        <f t="shared" si="45"/>
        <v>0.85090073165100744</v>
      </c>
      <c r="CG152" s="43">
        <f>CE152/'Conversions, Sources &amp; Comments'!E151</f>
        <v>11.203081733336148</v>
      </c>
    </row>
    <row r="153" spans="1:85" s="7" customFormat="1" ht="12.75" customHeight="1">
      <c r="A153" s="67">
        <v>1691</v>
      </c>
      <c r="C153" s="16">
        <v>439</v>
      </c>
      <c r="D153" s="16">
        <v>410</v>
      </c>
      <c r="E153" s="16">
        <v>357</v>
      </c>
      <c r="F153" s="16">
        <v>284</v>
      </c>
      <c r="G153" s="16">
        <v>184</v>
      </c>
      <c r="I153" s="16">
        <v>11.8</v>
      </c>
      <c r="J153" s="16">
        <v>12.2</v>
      </c>
      <c r="K153" s="16">
        <v>11.6</v>
      </c>
      <c r="R153" s="16">
        <v>6</v>
      </c>
      <c r="T153" s="16">
        <v>48</v>
      </c>
      <c r="W153" s="16">
        <v>96</v>
      </c>
      <c r="AC153" s="16">
        <v>576</v>
      </c>
      <c r="AD153" s="16">
        <v>636</v>
      </c>
      <c r="AF153" s="16">
        <v>30</v>
      </c>
      <c r="AH153" s="44">
        <f>F153*'Conversions, Sources &amp; Comments'!$E153/104.83</f>
        <v>0.18329752327653695</v>
      </c>
      <c r="AI153" s="44">
        <f>C153*'Conversions, Sources &amp; Comments'!E153/104.83</f>
        <v>0.28333666450140743</v>
      </c>
      <c r="AJ153" s="44">
        <f>E153*'Conversions, Sources &amp; Comments'!E153/104.83</f>
        <v>0.23041273172437918</v>
      </c>
      <c r="AK153" s="43"/>
      <c r="AL153" s="44">
        <f>'Conversions, Sources &amp; Comments'!$E153*H153/104.83</f>
        <v>0</v>
      </c>
      <c r="AM153" s="44">
        <f>'Conversions, Sources &amp; Comments'!$E153*I153/0.467</f>
        <v>1.7095781924475717</v>
      </c>
      <c r="AN153" s="44">
        <f>'Conversions, Sources &amp; Comments'!$E153*J153/0.467</f>
        <v>1.7675299955813875</v>
      </c>
      <c r="AO153" s="44">
        <f>'Conversions, Sources &amp; Comments'!$E153*K153/0.467</f>
        <v>1.6806022908806635</v>
      </c>
      <c r="AP153" s="44">
        <f>'Conversions, Sources &amp; Comments'!$E153*L153/0.467</f>
        <v>0</v>
      </c>
      <c r="AQ153" s="44">
        <f>'Conversions, Sources &amp; Comments'!$E153*M153/0.467</f>
        <v>0</v>
      </c>
      <c r="AR153" s="44">
        <f>'Conversions, Sources &amp; Comments'!$E153*N153/60</f>
        <v>0</v>
      </c>
      <c r="AS153" s="44">
        <f>'Conversions, Sources &amp; Comments'!$E153*O153</f>
        <v>0</v>
      </c>
      <c r="AT153" s="44">
        <f>'Conversions, Sources &amp; Comments'!$E153*P153</f>
        <v>0</v>
      </c>
      <c r="AU153" s="44">
        <f>'Conversions, Sources &amp; Comments'!$E153*Q153/0.467</f>
        <v>0</v>
      </c>
      <c r="AV153" s="44">
        <f>'Conversions, Sources &amp; Comments'!$E153*R153/1.204</f>
        <v>0.33716975162157892</v>
      </c>
      <c r="AW153" s="44">
        <f>'Conversions, Sources &amp; Comments'!$E153*S153/0.93</f>
        <v>0</v>
      </c>
      <c r="AX153" s="44">
        <f>'Conversions, Sources &amp; Comments'!$E153*T153/0.93</f>
        <v>3.4920634920634925</v>
      </c>
      <c r="AY153" s="44">
        <f>'Conversions, Sources &amp; Comments'!$E153*U153/0.467</f>
        <v>0</v>
      </c>
      <c r="AZ153" s="44">
        <f>'Conversions, Sources &amp; Comments'!$E153*V153/51.4</f>
        <v>0</v>
      </c>
      <c r="BA153" s="44">
        <f>'Conversions, Sources &amp; Comments'!$E153*W153/0.467</f>
        <v>13.908432752115838</v>
      </c>
      <c r="BB153" s="44">
        <f>'Conversions, Sources &amp; Comments'!$E153*X153/0.467</f>
        <v>0</v>
      </c>
      <c r="BC153" s="44">
        <f>'Conversions, Sources &amp; Comments'!$E153*Y153/0.467</f>
        <v>0</v>
      </c>
      <c r="BD153" s="44">
        <f>'Conversions, Sources &amp; Comments'!$E153*Z153/0.467*0.96</f>
        <v>0</v>
      </c>
      <c r="BE153" s="44">
        <f>'Conversions, Sources &amp; Comments'!$E153*AA153/0.467*0.96</f>
        <v>0</v>
      </c>
      <c r="BF153" s="44">
        <f>'Conversions, Sources &amp; Comments'!$E153*AB153/0.467*0.96</f>
        <v>0</v>
      </c>
      <c r="BG153" s="44">
        <f>'Conversions, Sources &amp; Comments'!$E153*AC153/10.274</f>
        <v>3.7932089323952285</v>
      </c>
      <c r="BH153" s="44">
        <f>'Conversions, Sources &amp; Comments'!$E153*AD153/3073</f>
        <v>1.4002913238188214E-2</v>
      </c>
      <c r="BI153" s="44">
        <f>'Conversions, Sources &amp; Comments'!$E153*AE153/0.565</f>
        <v>0</v>
      </c>
      <c r="BJ153" s="44">
        <f>'Conversions, Sources &amp; Comments'!$E153*AF153/0.565</f>
        <v>3.5924989464812485</v>
      </c>
      <c r="BK153" s="44"/>
      <c r="BL153" s="44">
        <v>6.75</v>
      </c>
      <c r="BM153" s="44">
        <f t="shared" si="66"/>
        <v>0.23041273172437918</v>
      </c>
      <c r="BN153" s="44">
        <f t="shared" si="42"/>
        <v>0.55563337189576778</v>
      </c>
      <c r="BO153" s="44"/>
      <c r="BP153" s="44">
        <f t="shared" si="43"/>
        <v>0.55563337189576778</v>
      </c>
      <c r="BQ153" s="44">
        <v>0.38</v>
      </c>
      <c r="BR153" s="44">
        <f t="shared" si="56"/>
        <v>1.7095781924475717</v>
      </c>
      <c r="BS153" s="44">
        <v>5</v>
      </c>
      <c r="BT153" s="44">
        <f t="shared" si="44"/>
        <v>4.8893936304000549</v>
      </c>
      <c r="BU153" s="44">
        <f t="shared" si="41"/>
        <v>0.11397187949650478</v>
      </c>
      <c r="BV153" s="44">
        <f t="shared" si="63"/>
        <v>0</v>
      </c>
      <c r="BW153" s="44">
        <f t="shared" si="64"/>
        <v>0.33716975162157892</v>
      </c>
      <c r="BX153" s="44">
        <f t="shared" si="62"/>
        <v>3.7932089323952285</v>
      </c>
      <c r="BY153" s="44">
        <f t="shared" si="61"/>
        <v>1.3</v>
      </c>
      <c r="BZ153" s="44">
        <v>3.2</v>
      </c>
      <c r="CA153" s="44">
        <f>1.3*BX153</f>
        <v>4.931171612113797</v>
      </c>
      <c r="CB153" s="44">
        <f t="shared" si="58"/>
        <v>3.7932089323952285</v>
      </c>
      <c r="CC153" s="44">
        <f t="shared" si="65"/>
        <v>2.8340241323999629</v>
      </c>
      <c r="CD153" s="43"/>
      <c r="CE153" s="44">
        <f t="shared" si="45"/>
        <v>0.83578579397246444</v>
      </c>
      <c r="CG153" s="43">
        <f>CE153/'Conversions, Sources &amp; Comments'!E152</f>
        <v>11.004076284276961</v>
      </c>
    </row>
    <row r="154" spans="1:85" s="7" customFormat="1" ht="12.75" customHeight="1">
      <c r="A154" s="67">
        <v>1692</v>
      </c>
      <c r="C154" s="16">
        <v>549</v>
      </c>
      <c r="D154" s="16">
        <v>564</v>
      </c>
      <c r="E154" s="16">
        <v>537</v>
      </c>
      <c r="F154" s="16">
        <v>360</v>
      </c>
      <c r="G154" s="16">
        <v>238</v>
      </c>
      <c r="I154" s="16">
        <v>12.5</v>
      </c>
      <c r="J154" s="16">
        <v>12.7</v>
      </c>
      <c r="K154" s="16">
        <v>12.9</v>
      </c>
      <c r="R154" s="16">
        <v>6.17</v>
      </c>
      <c r="T154" s="16">
        <v>48</v>
      </c>
      <c r="W154" s="16">
        <v>96</v>
      </c>
      <c r="X154" s="16">
        <v>29.5</v>
      </c>
      <c r="AC154" s="16">
        <v>456</v>
      </c>
      <c r="AD154" s="16">
        <v>714</v>
      </c>
      <c r="AE154" s="16">
        <v>25.8</v>
      </c>
      <c r="AH154" s="44">
        <f>F154*'Conversions, Sources &amp; Comments'!$E154/104.83</f>
        <v>0.23234897316744121</v>
      </c>
      <c r="AI154" s="44">
        <f>C154*'Conversions, Sources &amp; Comments'!E154/104.83</f>
        <v>0.35433218408034783</v>
      </c>
      <c r="AJ154" s="44">
        <f>E154*'Conversions, Sources &amp; Comments'!E154/104.83</f>
        <v>0.3465872183080998</v>
      </c>
      <c r="AK154" s="43"/>
      <c r="AL154" s="44">
        <f>'Conversions, Sources &amp; Comments'!$E154*H154/104.83</f>
        <v>0</v>
      </c>
      <c r="AM154" s="44">
        <f>'Conversions, Sources &amp; Comments'!$E154*I154/0.467</f>
        <v>1.8109938479317496</v>
      </c>
      <c r="AN154" s="44">
        <f>'Conversions, Sources &amp; Comments'!$E154*J154/0.467</f>
        <v>1.8399697494986575</v>
      </c>
      <c r="AO154" s="44">
        <f>'Conversions, Sources &amp; Comments'!$E154*K154/0.467</f>
        <v>1.8689456510655658</v>
      </c>
      <c r="AP154" s="44">
        <f>'Conversions, Sources &amp; Comments'!$E154*L154/0.467</f>
        <v>0</v>
      </c>
      <c r="AQ154" s="44">
        <f>'Conversions, Sources &amp; Comments'!$E154*M154/0.467</f>
        <v>0</v>
      </c>
      <c r="AR154" s="44">
        <f>'Conversions, Sources &amp; Comments'!$E154*N154/60</f>
        <v>0</v>
      </c>
      <c r="AS154" s="44">
        <f>'Conversions, Sources &amp; Comments'!$E154*O154</f>
        <v>0</v>
      </c>
      <c r="AT154" s="44">
        <f>'Conversions, Sources &amp; Comments'!$E154*P154</f>
        <v>0</v>
      </c>
      <c r="AU154" s="44">
        <f>'Conversions, Sources &amp; Comments'!$E154*Q154/0.467</f>
        <v>0</v>
      </c>
      <c r="AV154" s="44">
        <f>'Conversions, Sources &amp; Comments'!$E154*R154/1.204</f>
        <v>0.34672289458419031</v>
      </c>
      <c r="AW154" s="44">
        <f>'Conversions, Sources &amp; Comments'!$E154*S154/0.93</f>
        <v>0</v>
      </c>
      <c r="AX154" s="44">
        <f>'Conversions, Sources &amp; Comments'!$E154*T154/0.93</f>
        <v>3.4920634920634925</v>
      </c>
      <c r="AY154" s="44">
        <f>'Conversions, Sources &amp; Comments'!$E154*U154/0.467</f>
        <v>0</v>
      </c>
      <c r="AZ154" s="44">
        <f>'Conversions, Sources &amp; Comments'!$E154*V154/51.4</f>
        <v>0</v>
      </c>
      <c r="BA154" s="44">
        <f>'Conversions, Sources &amp; Comments'!$E154*W154/0.467</f>
        <v>13.908432752115838</v>
      </c>
      <c r="BB154" s="44">
        <f>'Conversions, Sources &amp; Comments'!$E154*X154/0.467</f>
        <v>4.273945481118929</v>
      </c>
      <c r="BC154" s="44">
        <f>'Conversions, Sources &amp; Comments'!$E154*Y154/0.467</f>
        <v>0</v>
      </c>
      <c r="BD154" s="44">
        <f>'Conversions, Sources &amp; Comments'!$E154*Z154/0.467*0.96</f>
        <v>0</v>
      </c>
      <c r="BE154" s="44">
        <f>'Conversions, Sources &amp; Comments'!$E154*AA154/0.467*0.96</f>
        <v>0</v>
      </c>
      <c r="BF154" s="44">
        <f>'Conversions, Sources &amp; Comments'!$E154*AB154/0.467*0.96</f>
        <v>0</v>
      </c>
      <c r="BG154" s="44">
        <f>'Conversions, Sources &amp; Comments'!$E154*AC154/10.274</f>
        <v>3.0029570714795564</v>
      </c>
      <c r="BH154" s="44">
        <f>'Conversions, Sources &amp; Comments'!$E154*AD154/3073</f>
        <v>1.572025165419243E-2</v>
      </c>
      <c r="BI154" s="44">
        <f>'Conversions, Sources &amp; Comments'!$E154*AE154/0.565</f>
        <v>3.0895490939738735</v>
      </c>
      <c r="BJ154" s="44">
        <f>'Conversions, Sources &amp; Comments'!$E154*AF154/0.565</f>
        <v>0</v>
      </c>
      <c r="BK154" s="44"/>
      <c r="BL154" s="44">
        <v>6.75</v>
      </c>
      <c r="BM154" s="44">
        <f t="shared" si="66"/>
        <v>0.3465872183080998</v>
      </c>
      <c r="BN154" s="44">
        <f t="shared" si="42"/>
        <v>0.70019486192724745</v>
      </c>
      <c r="BO154" s="44"/>
      <c r="BP154" s="44">
        <f t="shared" si="43"/>
        <v>0.70019486192724745</v>
      </c>
      <c r="BQ154" s="44">
        <v>0.38</v>
      </c>
      <c r="BR154" s="44">
        <f t="shared" si="56"/>
        <v>1.8109938479317496</v>
      </c>
      <c r="BS154" s="44">
        <v>5</v>
      </c>
      <c r="BT154" s="44">
        <f t="shared" si="44"/>
        <v>5.1794424050848038</v>
      </c>
      <c r="BU154" s="44">
        <f t="shared" ref="BU154:BU217" si="67">BR154/15</f>
        <v>0.12073292319544997</v>
      </c>
      <c r="BV154" s="44">
        <f t="shared" si="63"/>
        <v>0</v>
      </c>
      <c r="BW154" s="44">
        <f t="shared" si="64"/>
        <v>0.34672289458419031</v>
      </c>
      <c r="BX154" s="44">
        <f t="shared" si="62"/>
        <v>3.0029570714795564</v>
      </c>
      <c r="BY154" s="44">
        <f t="shared" si="61"/>
        <v>1.4232456140350873</v>
      </c>
      <c r="BZ154" s="44">
        <f t="shared" ref="BZ154:BZ159" si="68">BI154</f>
        <v>3.0895490939738735</v>
      </c>
      <c r="CA154" s="44">
        <f>BB154</f>
        <v>4.273945481118929</v>
      </c>
      <c r="CB154" s="44">
        <f t="shared" si="58"/>
        <v>3.0029570714795564</v>
      </c>
      <c r="CC154" s="44">
        <f t="shared" si="65"/>
        <v>3.1815931297697695</v>
      </c>
      <c r="CD154" s="43"/>
      <c r="CE154" s="44">
        <f t="shared" si="45"/>
        <v>0.90306243520462393</v>
      </c>
      <c r="CG154" s="43">
        <f>CE154/'Conversions, Sources &amp; Comments'!E153</f>
        <v>13.347315757863061</v>
      </c>
    </row>
    <row r="155" spans="1:85" s="7" customFormat="1" ht="12.75" customHeight="1">
      <c r="A155" s="67">
        <v>1693</v>
      </c>
      <c r="C155" s="16">
        <v>863</v>
      </c>
      <c r="D155" s="16">
        <v>832</v>
      </c>
      <c r="E155" s="16">
        <v>762</v>
      </c>
      <c r="F155" s="16">
        <v>529</v>
      </c>
      <c r="G155" s="16">
        <v>362</v>
      </c>
      <c r="H155" s="16">
        <v>731</v>
      </c>
      <c r="I155" s="16">
        <v>13.6</v>
      </c>
      <c r="J155" s="16">
        <v>13.2</v>
      </c>
      <c r="K155" s="16">
        <v>13.5</v>
      </c>
      <c r="R155" s="16">
        <v>6.58</v>
      </c>
      <c r="T155" s="16">
        <v>48</v>
      </c>
      <c r="W155" s="16">
        <v>96</v>
      </c>
      <c r="X155" s="16">
        <v>34.4</v>
      </c>
      <c r="AC155" s="16">
        <v>600</v>
      </c>
      <c r="AD155" s="16">
        <v>770</v>
      </c>
      <c r="AE155" s="16">
        <v>25.2</v>
      </c>
      <c r="AH155" s="44">
        <f>F155*'Conversions, Sources &amp; Comments'!$E155/104.83</f>
        <v>0.34142390779326781</v>
      </c>
      <c r="AI155" s="44">
        <f>C155*'Conversions, Sources &amp; Comments'!E155/104.83</f>
        <v>0.5569921217875049</v>
      </c>
      <c r="AJ155" s="44">
        <f>E155*'Conversions, Sources &amp; Comments'!E155/104.83</f>
        <v>0.49180532653775055</v>
      </c>
      <c r="AK155" s="43"/>
      <c r="AL155" s="44">
        <f>'Conversions, Sources &amp; Comments'!$E155*H155/104.83</f>
        <v>0.47179749829277645</v>
      </c>
      <c r="AM155" s="44">
        <f>'Conversions, Sources &amp; Comments'!$E155*I155/0.467</f>
        <v>1.9703613065497436</v>
      </c>
      <c r="AN155" s="44">
        <f>'Conversions, Sources &amp; Comments'!$E155*J155/0.467</f>
        <v>1.9124095034159274</v>
      </c>
      <c r="AO155" s="44">
        <f>'Conversions, Sources &amp; Comments'!$E155*K155/0.467</f>
        <v>1.9558733557662895</v>
      </c>
      <c r="AP155" s="44">
        <f>'Conversions, Sources &amp; Comments'!$E155*L155/0.467</f>
        <v>0</v>
      </c>
      <c r="AQ155" s="44">
        <f>'Conversions, Sources &amp; Comments'!$E155*M155/0.467</f>
        <v>0</v>
      </c>
      <c r="AR155" s="44">
        <f>'Conversions, Sources &amp; Comments'!$E155*N155/60</f>
        <v>0</v>
      </c>
      <c r="AS155" s="44">
        <f>'Conversions, Sources &amp; Comments'!$E155*O155</f>
        <v>0</v>
      </c>
      <c r="AT155" s="44">
        <f>'Conversions, Sources &amp; Comments'!$E155*P155</f>
        <v>0</v>
      </c>
      <c r="AU155" s="44">
        <f>'Conversions, Sources &amp; Comments'!$E155*Q155/0.467</f>
        <v>0</v>
      </c>
      <c r="AV155" s="44">
        <f>'Conversions, Sources &amp; Comments'!$E155*R155/1.204</f>
        <v>0.3697628276116649</v>
      </c>
      <c r="AW155" s="44">
        <f>'Conversions, Sources &amp; Comments'!$E155*S155/0.93</f>
        <v>0</v>
      </c>
      <c r="AX155" s="44">
        <f>'Conversions, Sources &amp; Comments'!$E155*T155/0.93</f>
        <v>3.4920634920634925</v>
      </c>
      <c r="AY155" s="44">
        <f>'Conversions, Sources &amp; Comments'!$E155*U155/0.467</f>
        <v>0</v>
      </c>
      <c r="AZ155" s="44">
        <f>'Conversions, Sources &amp; Comments'!$E155*V155/51.4</f>
        <v>0</v>
      </c>
      <c r="BA155" s="44">
        <f>'Conversions, Sources &amp; Comments'!$E155*W155/0.467</f>
        <v>13.908432752115838</v>
      </c>
      <c r="BB155" s="44">
        <f>'Conversions, Sources &amp; Comments'!$E155*X155/0.467</f>
        <v>4.9838550695081754</v>
      </c>
      <c r="BC155" s="44">
        <f>'Conversions, Sources &amp; Comments'!$E155*Y155/0.467</f>
        <v>0</v>
      </c>
      <c r="BD155" s="44">
        <f>'Conversions, Sources &amp; Comments'!$E155*Z155/0.467*0.96</f>
        <v>0</v>
      </c>
      <c r="BE155" s="44">
        <f>'Conversions, Sources &amp; Comments'!$E155*AA155/0.467*0.96</f>
        <v>0</v>
      </c>
      <c r="BF155" s="44">
        <f>'Conversions, Sources &amp; Comments'!$E155*AB155/0.467*0.96</f>
        <v>0</v>
      </c>
      <c r="BG155" s="44">
        <f>'Conversions, Sources &amp; Comments'!$E155*AC155/10.274</f>
        <v>3.9512593045783633</v>
      </c>
      <c r="BH155" s="44">
        <f>'Conversions, Sources &amp; Comments'!$E155*AD155/3073</f>
        <v>1.695321256824674E-2</v>
      </c>
      <c r="BI155" s="44">
        <f>'Conversions, Sources &amp; Comments'!$E155*AE155/0.565</f>
        <v>3.0176991150442487</v>
      </c>
      <c r="BJ155" s="44">
        <f>'Conversions, Sources &amp; Comments'!$E155*AF155/0.565</f>
        <v>0</v>
      </c>
      <c r="BK155" s="44"/>
      <c r="BL155" s="44">
        <v>6.75</v>
      </c>
      <c r="BM155" s="44">
        <f t="shared" si="66"/>
        <v>0.49180532653775055</v>
      </c>
      <c r="BN155" s="44">
        <f t="shared" ref="BN155:BN218" si="69">1.244348*BM155+(0.011645+0.017128)*BL155+0.074702</f>
        <v>0.88089672446659684</v>
      </c>
      <c r="BO155" s="44"/>
      <c r="BP155" s="44">
        <f t="shared" ref="BP155:BP218" si="70">BN155</f>
        <v>0.88089672446659684</v>
      </c>
      <c r="BQ155" s="44">
        <f t="shared" ref="BQ155:BQ161" si="71">AL155</f>
        <v>0.47179749829277645</v>
      </c>
      <c r="BR155" s="44">
        <f t="shared" si="56"/>
        <v>1.9703613065497436</v>
      </c>
      <c r="BS155" s="44">
        <v>5</v>
      </c>
      <c r="BT155" s="44">
        <f t="shared" ref="BT155:BT218" si="72">2.86*BR155</f>
        <v>5.6352333367322665</v>
      </c>
      <c r="BU155" s="44">
        <f t="shared" si="67"/>
        <v>0.13135742043664958</v>
      </c>
      <c r="BV155" s="44">
        <f t="shared" si="63"/>
        <v>0</v>
      </c>
      <c r="BW155" s="44">
        <f t="shared" si="64"/>
        <v>0.3697628276116649</v>
      </c>
      <c r="BX155" s="44">
        <f t="shared" si="62"/>
        <v>3.9512593045783633</v>
      </c>
      <c r="BY155" s="44">
        <f t="shared" si="61"/>
        <v>1.2613333333333332</v>
      </c>
      <c r="BZ155" s="44">
        <f t="shared" si="68"/>
        <v>3.0176991150442487</v>
      </c>
      <c r="CA155" s="44">
        <f>BB155</f>
        <v>4.9838550695081754</v>
      </c>
      <c r="CB155" s="44">
        <f t="shared" si="58"/>
        <v>3.9512593045783633</v>
      </c>
      <c r="CC155" s="44">
        <f t="shared" si="65"/>
        <v>3.431129845830144</v>
      </c>
      <c r="CD155" s="43"/>
      <c r="CE155" s="44">
        <f t="shared" ref="CE155:CE218" si="73">(182*$BP155+$BQ$4*$BQ155+$BR$4*$BR155+$BS$4*$BS155+$BT$4*$BT155+$BU$4*$BU155+$BW$4*$BW155+$BX$4*$BX155+$BZ$4*$BZ155+$CA$4*$CA155+$CB$4*$CB155+5*$CC155)/414.8987</f>
        <v>1.0394475035529771</v>
      </c>
      <c r="CG155" s="43">
        <f>CE155/'Conversions, Sources &amp; Comments'!E154</f>
        <v>15.363095067175964</v>
      </c>
    </row>
    <row r="156" spans="1:85" s="7" customFormat="1" ht="12.75" customHeight="1">
      <c r="A156" s="67">
        <v>1694</v>
      </c>
      <c r="C156" s="16">
        <v>805</v>
      </c>
      <c r="D156" s="16">
        <v>746</v>
      </c>
      <c r="E156" s="16">
        <v>669</v>
      </c>
      <c r="F156" s="16">
        <v>438</v>
      </c>
      <c r="G156" s="16">
        <v>357</v>
      </c>
      <c r="H156" s="16">
        <v>804</v>
      </c>
      <c r="I156" s="16">
        <v>13.8</v>
      </c>
      <c r="J156" s="16">
        <v>14.1</v>
      </c>
      <c r="K156" s="16">
        <v>14.1</v>
      </c>
      <c r="L156" s="16">
        <v>15</v>
      </c>
      <c r="R156" s="16">
        <v>6.42</v>
      </c>
      <c r="T156" s="16">
        <v>48</v>
      </c>
      <c r="W156" s="16">
        <v>96</v>
      </c>
      <c r="X156" s="16">
        <v>33.6</v>
      </c>
      <c r="AC156" s="16">
        <v>588</v>
      </c>
      <c r="AD156" s="16">
        <v>822</v>
      </c>
      <c r="AE156" s="16">
        <v>24.6</v>
      </c>
      <c r="AF156" s="16">
        <v>30</v>
      </c>
      <c r="AH156" s="44">
        <f>F156*'Conversions, Sources &amp; Comments'!$E156/104.83</f>
        <v>0.28269125068705347</v>
      </c>
      <c r="AI156" s="44">
        <f>C156*'Conversions, Sources &amp; Comments'!E156/104.83</f>
        <v>0.51955812055497264</v>
      </c>
      <c r="AJ156" s="44">
        <f>E156*'Conversions, Sources &amp; Comments'!E156/104.83</f>
        <v>0.43178184180282825</v>
      </c>
      <c r="AK156" s="43"/>
      <c r="AL156" s="44">
        <f>'Conversions, Sources &amp; Comments'!$E156*H156/104.83</f>
        <v>0.51891270674061862</v>
      </c>
      <c r="AM156" s="44">
        <f>'Conversions, Sources &amp; Comments'!$E156*I156/0.467</f>
        <v>1.9993372081166516</v>
      </c>
      <c r="AN156" s="44">
        <f>'Conversions, Sources &amp; Comments'!$E156*J156/0.467</f>
        <v>2.0428010604670135</v>
      </c>
      <c r="AO156" s="44">
        <f>'Conversions, Sources &amp; Comments'!$E156*K156/0.467</f>
        <v>2.0428010604670135</v>
      </c>
      <c r="AP156" s="44">
        <f>'Conversions, Sources &amp; Comments'!$E156*L156/0.467</f>
        <v>2.1731926175180996</v>
      </c>
      <c r="AQ156" s="44">
        <f>'Conversions, Sources &amp; Comments'!$E156*M156/0.467</f>
        <v>0</v>
      </c>
      <c r="AR156" s="44">
        <f>'Conversions, Sources &amp; Comments'!$E156*N156/60</f>
        <v>0</v>
      </c>
      <c r="AS156" s="44">
        <f>'Conversions, Sources &amp; Comments'!$E156*O156</f>
        <v>0</v>
      </c>
      <c r="AT156" s="44">
        <f>'Conversions, Sources &amp; Comments'!$E156*P156</f>
        <v>0</v>
      </c>
      <c r="AU156" s="44">
        <f>'Conversions, Sources &amp; Comments'!$E156*Q156/0.467</f>
        <v>0</v>
      </c>
      <c r="AV156" s="44">
        <f>'Conversions, Sources &amp; Comments'!$E156*R156/1.204</f>
        <v>0.3607716342350894</v>
      </c>
      <c r="AW156" s="44">
        <f>'Conversions, Sources &amp; Comments'!$E156*S156/0.93</f>
        <v>0</v>
      </c>
      <c r="AX156" s="44">
        <f>'Conversions, Sources &amp; Comments'!$E156*T156/0.93</f>
        <v>3.4920634920634925</v>
      </c>
      <c r="AY156" s="44">
        <f>'Conversions, Sources &amp; Comments'!$E156*U156/0.467</f>
        <v>0</v>
      </c>
      <c r="AZ156" s="44">
        <f>'Conversions, Sources &amp; Comments'!$E156*V156/51.4</f>
        <v>0</v>
      </c>
      <c r="BA156" s="44">
        <f>'Conversions, Sources &amp; Comments'!$E156*W156/0.467</f>
        <v>13.908432752115838</v>
      </c>
      <c r="BB156" s="44">
        <f>'Conversions, Sources &amp; Comments'!$E156*X156/0.467</f>
        <v>4.8679514632405434</v>
      </c>
      <c r="BC156" s="44">
        <f>'Conversions, Sources &amp; Comments'!$E156*Y156/0.467</f>
        <v>0</v>
      </c>
      <c r="BD156" s="44">
        <f>'Conversions, Sources &amp; Comments'!$E156*Z156/0.467*0.96</f>
        <v>0</v>
      </c>
      <c r="BE156" s="44">
        <f>'Conversions, Sources &amp; Comments'!$E156*AA156/0.467*0.96</f>
        <v>0</v>
      </c>
      <c r="BF156" s="44">
        <f>'Conversions, Sources &amp; Comments'!$E156*AB156/0.467*0.96</f>
        <v>0</v>
      </c>
      <c r="BG156" s="44">
        <f>'Conversions, Sources &amp; Comments'!$E156*AC156/10.274</f>
        <v>3.8722341184867961</v>
      </c>
      <c r="BH156" s="44">
        <f>'Conversions, Sources &amp; Comments'!$E156*AD156/3073</f>
        <v>1.8098104845582885E-2</v>
      </c>
      <c r="BI156" s="44">
        <f>'Conversions, Sources &amp; Comments'!$E156*AE156/0.565</f>
        <v>2.9458491361146235</v>
      </c>
      <c r="BJ156" s="44">
        <f>'Conversions, Sources &amp; Comments'!$E156*AF156/0.565</f>
        <v>3.5924989464812485</v>
      </c>
      <c r="BK156" s="44"/>
      <c r="BL156" s="44">
        <v>6.75</v>
      </c>
      <c r="BM156" s="44">
        <f t="shared" si="66"/>
        <v>0.43178184180282825</v>
      </c>
      <c r="BN156" s="44">
        <f t="shared" si="69"/>
        <v>0.80620662128366571</v>
      </c>
      <c r="BO156" s="44"/>
      <c r="BP156" s="44">
        <f t="shared" si="70"/>
        <v>0.80620662128366571</v>
      </c>
      <c r="BQ156" s="44">
        <f t="shared" si="71"/>
        <v>0.51891270674061862</v>
      </c>
      <c r="BR156" s="44">
        <f t="shared" si="56"/>
        <v>1.9993372081166516</v>
      </c>
      <c r="BS156" s="44">
        <v>5</v>
      </c>
      <c r="BT156" s="44">
        <f t="shared" si="72"/>
        <v>5.7181044152136238</v>
      </c>
      <c r="BU156" s="44">
        <f t="shared" si="67"/>
        <v>0.13328914720777676</v>
      </c>
      <c r="BV156" s="44">
        <f t="shared" si="63"/>
        <v>0</v>
      </c>
      <c r="BW156" s="44">
        <f t="shared" si="64"/>
        <v>0.3607716342350894</v>
      </c>
      <c r="BX156" s="44">
        <f t="shared" si="62"/>
        <v>3.8722341184867961</v>
      </c>
      <c r="BY156" s="44">
        <f t="shared" si="61"/>
        <v>1.2571428571428571</v>
      </c>
      <c r="BZ156" s="44">
        <f t="shared" si="68"/>
        <v>2.9458491361146235</v>
      </c>
      <c r="CA156" s="44">
        <f>BB156</f>
        <v>4.8679514632405434</v>
      </c>
      <c r="CB156" s="44">
        <f t="shared" si="58"/>
        <v>3.8722341184867961</v>
      </c>
      <c r="CC156" s="44">
        <f t="shared" si="65"/>
        <v>3.6628425107433484</v>
      </c>
      <c r="CD156" s="43"/>
      <c r="CE156" s="44">
        <f t="shared" si="73"/>
        <v>1.0119511069442262</v>
      </c>
      <c r="CG156" s="43">
        <f>CE156/'Conversions, Sources &amp; Comments'!E155</f>
        <v>14.956696712606742</v>
      </c>
    </row>
    <row r="157" spans="1:85" s="7" customFormat="1" ht="12.75" customHeight="1">
      <c r="A157" s="67">
        <v>1695</v>
      </c>
      <c r="C157" s="16">
        <v>713</v>
      </c>
      <c r="D157" s="16">
        <v>575</v>
      </c>
      <c r="E157" s="16">
        <v>372</v>
      </c>
      <c r="F157" s="16">
        <v>288</v>
      </c>
      <c r="G157" s="16">
        <v>193</v>
      </c>
      <c r="H157" s="16">
        <v>768</v>
      </c>
      <c r="I157" s="16">
        <v>14.7</v>
      </c>
      <c r="J157" s="16">
        <v>14.2</v>
      </c>
      <c r="K157" s="16">
        <v>14.9</v>
      </c>
      <c r="L157" s="16">
        <v>15</v>
      </c>
      <c r="R157" s="16">
        <v>6.17</v>
      </c>
      <c r="T157" s="16">
        <v>48</v>
      </c>
      <c r="W157" s="16">
        <v>96</v>
      </c>
      <c r="X157" s="16">
        <v>34.4</v>
      </c>
      <c r="AC157" s="16">
        <v>600</v>
      </c>
      <c r="AD157" s="16">
        <v>744</v>
      </c>
      <c r="AE157" s="16">
        <v>27.6</v>
      </c>
      <c r="AH157" s="44">
        <f>F157*'Conversions, Sources &amp; Comments'!$E157/104.83</f>
        <v>0.18587917853395294</v>
      </c>
      <c r="AI157" s="44">
        <f>C157*'Conversions, Sources &amp; Comments'!E157/104.83</f>
        <v>0.4601800496344044</v>
      </c>
      <c r="AJ157" s="44">
        <f>E157*'Conversions, Sources &amp; Comments'!E157/104.83</f>
        <v>0.24009393893968922</v>
      </c>
      <c r="AK157" s="43"/>
      <c r="AL157" s="44">
        <f>'Conversions, Sources &amp; Comments'!$E157*H157/104.83</f>
        <v>0.49567780942387457</v>
      </c>
      <c r="AM157" s="44">
        <f>'Conversions, Sources &amp; Comments'!$E157*I157/0.467</f>
        <v>2.1297287651677372</v>
      </c>
      <c r="AN157" s="44">
        <f>'Conversions, Sources &amp; Comments'!$E157*J157/0.467</f>
        <v>2.0572890112504671</v>
      </c>
      <c r="AO157" s="44">
        <f>'Conversions, Sources &amp; Comments'!$E157*K157/0.467</f>
        <v>2.1587046667346454</v>
      </c>
      <c r="AP157" s="44">
        <f>'Conversions, Sources &amp; Comments'!$E157*L157/0.467</f>
        <v>2.1731926175180996</v>
      </c>
      <c r="AQ157" s="44">
        <f>'Conversions, Sources &amp; Comments'!$E157*M157/0.467</f>
        <v>0</v>
      </c>
      <c r="AR157" s="44">
        <f>'Conversions, Sources &amp; Comments'!$E157*N157/60</f>
        <v>0</v>
      </c>
      <c r="AS157" s="44">
        <f>'Conversions, Sources &amp; Comments'!$E157*O157</f>
        <v>0</v>
      </c>
      <c r="AT157" s="44">
        <f>'Conversions, Sources &amp; Comments'!$E157*P157</f>
        <v>0</v>
      </c>
      <c r="AU157" s="44">
        <f>'Conversions, Sources &amp; Comments'!$E157*Q157/0.467</f>
        <v>0</v>
      </c>
      <c r="AV157" s="44">
        <f>'Conversions, Sources &amp; Comments'!$E157*R157/1.204</f>
        <v>0.34672289458419031</v>
      </c>
      <c r="AW157" s="44">
        <f>'Conversions, Sources &amp; Comments'!$E157*S157/0.93</f>
        <v>0</v>
      </c>
      <c r="AX157" s="44">
        <f>'Conversions, Sources &amp; Comments'!$E157*T157/0.93</f>
        <v>3.4920634920634925</v>
      </c>
      <c r="AY157" s="44">
        <f>'Conversions, Sources &amp; Comments'!$E157*U157/0.467</f>
        <v>0</v>
      </c>
      <c r="AZ157" s="44">
        <f>'Conversions, Sources &amp; Comments'!$E157*V157/51.4</f>
        <v>0</v>
      </c>
      <c r="BA157" s="44">
        <f>'Conversions, Sources &amp; Comments'!$E157*W157/0.467</f>
        <v>13.908432752115838</v>
      </c>
      <c r="BB157" s="44">
        <f>'Conversions, Sources &amp; Comments'!$E157*X157/0.467</f>
        <v>4.9838550695081754</v>
      </c>
      <c r="BC157" s="44">
        <f>'Conversions, Sources &amp; Comments'!$E157*Y157/0.467</f>
        <v>0</v>
      </c>
      <c r="BD157" s="44">
        <f>'Conversions, Sources &amp; Comments'!$E157*Z157/0.467*0.96</f>
        <v>0</v>
      </c>
      <c r="BE157" s="44">
        <f>'Conversions, Sources &amp; Comments'!$E157*AA157/0.467*0.96</f>
        <v>0</v>
      </c>
      <c r="BF157" s="44">
        <f>'Conversions, Sources &amp; Comments'!$E157*AB157/0.467*0.96</f>
        <v>0</v>
      </c>
      <c r="BG157" s="44">
        <f>'Conversions, Sources &amp; Comments'!$E157*AC157/10.274</f>
        <v>3.9512593045783633</v>
      </c>
      <c r="BH157" s="44">
        <f>'Conversions, Sources &amp; Comments'!$E157*AD157/3073</f>
        <v>1.6380766429578666E-2</v>
      </c>
      <c r="BI157" s="44">
        <f>'Conversions, Sources &amp; Comments'!$E157*AE157/0.565</f>
        <v>3.3050990307627486</v>
      </c>
      <c r="BJ157" s="44">
        <f>'Conversions, Sources &amp; Comments'!$E157*AF157/0.565</f>
        <v>0</v>
      </c>
      <c r="BK157" s="44"/>
      <c r="BL157" s="44">
        <v>6.75</v>
      </c>
      <c r="BM157" s="44">
        <f t="shared" si="66"/>
        <v>0.24009393893968922</v>
      </c>
      <c r="BN157" s="44">
        <f t="shared" si="69"/>
        <v>0.5676801627317245</v>
      </c>
      <c r="BO157" s="44"/>
      <c r="BP157" s="44">
        <f t="shared" si="70"/>
        <v>0.5676801627317245</v>
      </c>
      <c r="BQ157" s="44">
        <f t="shared" si="71"/>
        <v>0.49567780942387457</v>
      </c>
      <c r="BR157" s="44">
        <f t="shared" si="56"/>
        <v>2.1297287651677372</v>
      </c>
      <c r="BS157" s="44">
        <v>5</v>
      </c>
      <c r="BT157" s="44">
        <f t="shared" si="72"/>
        <v>6.0910242683797282</v>
      </c>
      <c r="BU157" s="44">
        <f t="shared" si="67"/>
        <v>0.14198191767784915</v>
      </c>
      <c r="BV157" s="44">
        <f t="shared" si="63"/>
        <v>0</v>
      </c>
      <c r="BW157" s="44">
        <f t="shared" si="64"/>
        <v>0.34672289458419031</v>
      </c>
      <c r="BX157" s="44">
        <f t="shared" si="62"/>
        <v>3.9512593045783633</v>
      </c>
      <c r="BY157" s="44">
        <f t="shared" si="61"/>
        <v>1.2613333333333332</v>
      </c>
      <c r="BZ157" s="44">
        <f t="shared" si="68"/>
        <v>3.3050990307627486</v>
      </c>
      <c r="CA157" s="44">
        <f>BB157</f>
        <v>4.9838550695081754</v>
      </c>
      <c r="CB157" s="44">
        <f t="shared" si="58"/>
        <v>3.9512593045783633</v>
      </c>
      <c r="CC157" s="44">
        <f t="shared" si="65"/>
        <v>3.3152735133735414</v>
      </c>
      <c r="CD157" s="43"/>
      <c r="CE157" s="44">
        <f t="shared" si="73"/>
        <v>0.91403605414028055</v>
      </c>
      <c r="CG157" s="43">
        <f>CE157/'Conversions, Sources &amp; Comments'!E156</f>
        <v>13.50950648934608</v>
      </c>
    </row>
    <row r="158" spans="1:85" s="7" customFormat="1" ht="12.75" customHeight="1">
      <c r="A158" s="67">
        <v>1696</v>
      </c>
      <c r="C158" s="16">
        <v>768</v>
      </c>
      <c r="D158" s="16">
        <v>631</v>
      </c>
      <c r="E158" s="16">
        <v>354</v>
      </c>
      <c r="F158" s="16">
        <v>239</v>
      </c>
      <c r="G158" s="16">
        <v>181</v>
      </c>
      <c r="H158" s="16">
        <v>439</v>
      </c>
      <c r="I158" s="16">
        <v>14.9</v>
      </c>
      <c r="J158" s="16">
        <v>13.9</v>
      </c>
      <c r="K158" s="16">
        <v>14.9</v>
      </c>
      <c r="L158" s="16">
        <v>15</v>
      </c>
      <c r="R158" s="16">
        <v>6</v>
      </c>
      <c r="T158" s="16">
        <v>48</v>
      </c>
      <c r="W158" s="16">
        <v>96</v>
      </c>
      <c r="AC158" s="16">
        <v>576</v>
      </c>
      <c r="AD158" s="16">
        <v>900</v>
      </c>
      <c r="AE158" s="16">
        <v>29.3</v>
      </c>
      <c r="AH158" s="44">
        <f>F158*'Conversions, Sources &amp; Comments'!$E158/104.83</f>
        <v>0.15425390163060682</v>
      </c>
      <c r="AI158" s="44">
        <f>C158*'Conversions, Sources &amp; Comments'!E158/104.83</f>
        <v>0.49567780942387457</v>
      </c>
      <c r="AJ158" s="44">
        <f>E158*'Conversions, Sources &amp; Comments'!E158/104.83</f>
        <v>0.22847649028131717</v>
      </c>
      <c r="AK158" s="43"/>
      <c r="AL158" s="44">
        <f>'Conversions, Sources &amp; Comments'!$E158*H158/104.83</f>
        <v>0.28333666450140743</v>
      </c>
      <c r="AM158" s="44">
        <f>'Conversions, Sources &amp; Comments'!$E158*I158/0.467</f>
        <v>2.1587046667346454</v>
      </c>
      <c r="AN158" s="44">
        <f>'Conversions, Sources &amp; Comments'!$E158*J158/0.467</f>
        <v>2.0138251589001057</v>
      </c>
      <c r="AO158" s="44">
        <f>'Conversions, Sources &amp; Comments'!$E158*K158/0.467</f>
        <v>2.1587046667346454</v>
      </c>
      <c r="AP158" s="44">
        <f>'Conversions, Sources &amp; Comments'!$E158*L158/0.467</f>
        <v>2.1731926175180996</v>
      </c>
      <c r="AQ158" s="44">
        <f>'Conversions, Sources &amp; Comments'!$E158*M158/0.467</f>
        <v>0</v>
      </c>
      <c r="AR158" s="44">
        <f>'Conversions, Sources &amp; Comments'!$E158*N158/60</f>
        <v>0</v>
      </c>
      <c r="AS158" s="44">
        <f>'Conversions, Sources &amp; Comments'!$E158*O158</f>
        <v>0</v>
      </c>
      <c r="AT158" s="44">
        <f>'Conversions, Sources &amp; Comments'!$E158*P158</f>
        <v>0</v>
      </c>
      <c r="AU158" s="44">
        <f>'Conversions, Sources &amp; Comments'!$E158*Q158/0.467</f>
        <v>0</v>
      </c>
      <c r="AV158" s="44">
        <f>'Conversions, Sources &amp; Comments'!$E158*R158/1.204</f>
        <v>0.33716975162157892</v>
      </c>
      <c r="AW158" s="44">
        <f>'Conversions, Sources &amp; Comments'!$E158*S158/0.93</f>
        <v>0</v>
      </c>
      <c r="AX158" s="44">
        <f>'Conversions, Sources &amp; Comments'!$E158*T158/0.93</f>
        <v>3.4920634920634925</v>
      </c>
      <c r="AY158" s="44">
        <f>'Conversions, Sources &amp; Comments'!$E158*U158/0.467</f>
        <v>0</v>
      </c>
      <c r="AZ158" s="44">
        <f>'Conversions, Sources &amp; Comments'!$E158*V158/51.4</f>
        <v>0</v>
      </c>
      <c r="BA158" s="44">
        <f>'Conversions, Sources &amp; Comments'!$E158*W158/0.467</f>
        <v>13.908432752115838</v>
      </c>
      <c r="BB158" s="44">
        <f>'Conversions, Sources &amp; Comments'!$E158*X158/0.467</f>
        <v>0</v>
      </c>
      <c r="BC158" s="44">
        <f>'Conversions, Sources &amp; Comments'!$E158*Y158/0.467</f>
        <v>0</v>
      </c>
      <c r="BD158" s="44">
        <f>'Conversions, Sources &amp; Comments'!$E158*Z158/0.467*0.96</f>
        <v>0</v>
      </c>
      <c r="BE158" s="44">
        <f>'Conversions, Sources &amp; Comments'!$E158*AA158/0.467*0.96</f>
        <v>0</v>
      </c>
      <c r="BF158" s="44">
        <f>'Conversions, Sources &amp; Comments'!$E158*AB158/0.467*0.96</f>
        <v>0</v>
      </c>
      <c r="BG158" s="44">
        <f>'Conversions, Sources &amp; Comments'!$E158*AC158/10.274</f>
        <v>3.7932089323952285</v>
      </c>
      <c r="BH158" s="44">
        <f>'Conversions, Sources &amp; Comments'!$E158*AD158/3073</f>
        <v>1.9815443261587098E-2</v>
      </c>
      <c r="BI158" s="44">
        <f>'Conversions, Sources &amp; Comments'!$E158*AE158/0.565</f>
        <v>3.5086739710633523</v>
      </c>
      <c r="BJ158" s="44">
        <f>'Conversions, Sources &amp; Comments'!$E158*AF158/0.565</f>
        <v>0</v>
      </c>
      <c r="BK158" s="44"/>
      <c r="BL158" s="44">
        <v>6.75</v>
      </c>
      <c r="BM158" s="44">
        <f t="shared" si="66"/>
        <v>0.22847649028131717</v>
      </c>
      <c r="BN158" s="44">
        <f t="shared" si="69"/>
        <v>0.55322401372857655</v>
      </c>
      <c r="BO158" s="44"/>
      <c r="BP158" s="44">
        <f t="shared" si="70"/>
        <v>0.55322401372857655</v>
      </c>
      <c r="BQ158" s="44">
        <f t="shared" si="71"/>
        <v>0.28333666450140743</v>
      </c>
      <c r="BR158" s="44">
        <f t="shared" si="56"/>
        <v>2.1587046667346454</v>
      </c>
      <c r="BS158" s="44">
        <v>5</v>
      </c>
      <c r="BT158" s="44">
        <f t="shared" si="72"/>
        <v>6.1738953468610855</v>
      </c>
      <c r="BU158" s="44">
        <f t="shared" si="67"/>
        <v>0.14391364444897636</v>
      </c>
      <c r="BV158" s="44">
        <f t="shared" si="63"/>
        <v>0</v>
      </c>
      <c r="BW158" s="44">
        <f t="shared" si="64"/>
        <v>0.33716975162157892</v>
      </c>
      <c r="BX158" s="44">
        <f t="shared" si="62"/>
        <v>3.7932089323952285</v>
      </c>
      <c r="BY158" s="44">
        <f t="shared" si="61"/>
        <v>1.3</v>
      </c>
      <c r="BZ158" s="44">
        <f t="shared" si="68"/>
        <v>3.5086739710633523</v>
      </c>
      <c r="CA158" s="44">
        <f>1.3*BX158</f>
        <v>4.931171612113797</v>
      </c>
      <c r="CB158" s="44">
        <f t="shared" ref="CB158:CB163" si="74">BX158</f>
        <v>3.7932089323952285</v>
      </c>
      <c r="CC158" s="44">
        <f t="shared" si="65"/>
        <v>4.0104115081131555</v>
      </c>
      <c r="CD158" s="43"/>
      <c r="CE158" s="44">
        <f t="shared" si="73"/>
        <v>0.88850704650017043</v>
      </c>
      <c r="CG158" s="43">
        <f>CE158/'Conversions, Sources &amp; Comments'!E157</f>
        <v>13.132186259122753</v>
      </c>
    </row>
    <row r="159" spans="1:85" s="7" customFormat="1" ht="12.75" customHeight="1">
      <c r="A159" s="67">
        <v>1697</v>
      </c>
      <c r="C159" s="16"/>
      <c r="D159" s="16">
        <v>691</v>
      </c>
      <c r="E159" s="16">
        <v>521</v>
      </c>
      <c r="F159" s="16">
        <v>380</v>
      </c>
      <c r="G159" s="16">
        <v>218</v>
      </c>
      <c r="H159" s="16">
        <v>549</v>
      </c>
      <c r="I159" s="16">
        <v>14.7</v>
      </c>
      <c r="J159" s="16">
        <v>12.9</v>
      </c>
      <c r="K159" s="16">
        <v>13.9</v>
      </c>
      <c r="L159" s="16">
        <v>15.5</v>
      </c>
      <c r="M159" s="16">
        <v>30</v>
      </c>
      <c r="R159" s="16">
        <v>6</v>
      </c>
      <c r="S159" s="16">
        <v>60</v>
      </c>
      <c r="T159" s="16">
        <v>48</v>
      </c>
      <c r="W159" s="16">
        <v>96</v>
      </c>
      <c r="AC159" s="16">
        <v>576</v>
      </c>
      <c r="AD159" s="16">
        <v>900</v>
      </c>
      <c r="AE159" s="16">
        <v>28.8</v>
      </c>
      <c r="AH159" s="44">
        <f>F159*'Conversions, Sources &amp; Comments'!$E159/104.83</f>
        <v>0.24525724945452124</v>
      </c>
      <c r="AI159" s="43"/>
      <c r="AJ159" s="44">
        <f>E159*'Conversions, Sources &amp; Comments'!E159/104.83</f>
        <v>0.33626059727843571</v>
      </c>
      <c r="AK159" s="43"/>
      <c r="AL159" s="44">
        <f>'Conversions, Sources &amp; Comments'!$E159*H159/104.83</f>
        <v>0.35433218408034783</v>
      </c>
      <c r="AM159" s="44">
        <f>'Conversions, Sources &amp; Comments'!$E159*I159/0.467</f>
        <v>2.1297287651677372</v>
      </c>
      <c r="AN159" s="44">
        <f>'Conversions, Sources &amp; Comments'!$E159*J159/0.467</f>
        <v>1.8689456510655658</v>
      </c>
      <c r="AO159" s="44">
        <f>'Conversions, Sources &amp; Comments'!$E159*K159/0.467</f>
        <v>2.0138251589001057</v>
      </c>
      <c r="AP159" s="44">
        <f>'Conversions, Sources &amp; Comments'!$E159*L159/0.467</f>
        <v>2.2456323714353696</v>
      </c>
      <c r="AQ159" s="44">
        <f>'Conversions, Sources &amp; Comments'!$E159*M159/0.467</f>
        <v>4.3463852350361991</v>
      </c>
      <c r="AR159" s="44">
        <f>'Conversions, Sources &amp; Comments'!$E159*N159/60</f>
        <v>0</v>
      </c>
      <c r="AS159" s="44">
        <f>'Conversions, Sources &amp; Comments'!$E159*O159</f>
        <v>0</v>
      </c>
      <c r="AT159" s="44">
        <f>'Conversions, Sources &amp; Comments'!$E159*P159</f>
        <v>0</v>
      </c>
      <c r="AU159" s="44">
        <f>'Conversions, Sources &amp; Comments'!$E159*Q159/0.467</f>
        <v>0</v>
      </c>
      <c r="AV159" s="44">
        <f>'Conversions, Sources &amp; Comments'!$E159*R159/1.204</f>
        <v>0.33716975162157892</v>
      </c>
      <c r="AW159" s="44">
        <f>'Conversions, Sources &amp; Comments'!$E159*S159/0.93</f>
        <v>4.3650793650793656</v>
      </c>
      <c r="AX159" s="44">
        <f>'Conversions, Sources &amp; Comments'!$E159*T159/0.93</f>
        <v>3.4920634920634925</v>
      </c>
      <c r="AY159" s="44">
        <f>'Conversions, Sources &amp; Comments'!$E159*U159/0.467</f>
        <v>0</v>
      </c>
      <c r="AZ159" s="44">
        <f>'Conversions, Sources &amp; Comments'!$E159*V159/51.4</f>
        <v>0</v>
      </c>
      <c r="BA159" s="44">
        <f>'Conversions, Sources &amp; Comments'!$E159*W159/0.467</f>
        <v>13.908432752115838</v>
      </c>
      <c r="BB159" s="44">
        <f>'Conversions, Sources &amp; Comments'!$E159*X159/0.467</f>
        <v>0</v>
      </c>
      <c r="BC159" s="44">
        <f>'Conversions, Sources &amp; Comments'!$E159*Y159/0.467</f>
        <v>0</v>
      </c>
      <c r="BD159" s="44">
        <f>'Conversions, Sources &amp; Comments'!$E159*Z159/0.467*0.96</f>
        <v>0</v>
      </c>
      <c r="BE159" s="44">
        <f>'Conversions, Sources &amp; Comments'!$E159*AA159/0.467*0.96</f>
        <v>0</v>
      </c>
      <c r="BF159" s="44">
        <f>'Conversions, Sources &amp; Comments'!$E159*AB159/0.467*0.96</f>
        <v>0</v>
      </c>
      <c r="BG159" s="44">
        <f>'Conversions, Sources &amp; Comments'!$E159*AC159/10.274</f>
        <v>3.7932089323952285</v>
      </c>
      <c r="BH159" s="44">
        <f>'Conversions, Sources &amp; Comments'!$E159*AD159/3073</f>
        <v>1.9815443261587098E-2</v>
      </c>
      <c r="BI159" s="44">
        <f>'Conversions, Sources &amp; Comments'!$E159*AE159/0.565</f>
        <v>3.4487989886219981</v>
      </c>
      <c r="BJ159" s="44">
        <f>'Conversions, Sources &amp; Comments'!$E159*AF159/0.565</f>
        <v>0</v>
      </c>
      <c r="BK159" s="44"/>
      <c r="BL159" s="44">
        <v>6.75</v>
      </c>
      <c r="BM159" s="44">
        <f t="shared" si="66"/>
        <v>0.33626059727843571</v>
      </c>
      <c r="BN159" s="44">
        <f t="shared" si="69"/>
        <v>0.68734495170222698</v>
      </c>
      <c r="BO159" s="44"/>
      <c r="BP159" s="44">
        <f t="shared" si="70"/>
        <v>0.68734495170222698</v>
      </c>
      <c r="BQ159" s="44">
        <f t="shared" si="71"/>
        <v>0.35433218408034783</v>
      </c>
      <c r="BR159" s="44">
        <f t="shared" si="56"/>
        <v>2.1297287651677372</v>
      </c>
      <c r="BS159" s="44">
        <f>AQ159</f>
        <v>4.3463852350361991</v>
      </c>
      <c r="BT159" s="44">
        <f t="shared" si="72"/>
        <v>6.0910242683797282</v>
      </c>
      <c r="BU159" s="44">
        <f t="shared" si="67"/>
        <v>0.14198191767784915</v>
      </c>
      <c r="BV159" s="44">
        <f t="shared" si="63"/>
        <v>0</v>
      </c>
      <c r="BW159" s="44">
        <f t="shared" si="64"/>
        <v>0.33716975162157892</v>
      </c>
      <c r="BX159" s="44">
        <f t="shared" si="62"/>
        <v>3.7932089323952285</v>
      </c>
      <c r="BY159" s="44">
        <f t="shared" si="61"/>
        <v>1.3</v>
      </c>
      <c r="BZ159" s="44">
        <f t="shared" si="68"/>
        <v>3.4487989886219981</v>
      </c>
      <c r="CA159" s="44">
        <f>1.3*BX159</f>
        <v>4.931171612113797</v>
      </c>
      <c r="CB159" s="44">
        <f t="shared" si="74"/>
        <v>3.7932089323952285</v>
      </c>
      <c r="CC159" s="44">
        <f t="shared" si="65"/>
        <v>4.0104115081131555</v>
      </c>
      <c r="CD159" s="43"/>
      <c r="CE159" s="44">
        <f t="shared" si="73"/>
        <v>0.94422872795723334</v>
      </c>
      <c r="CG159" s="43">
        <f>CE159/'Conversions, Sources &amp; Comments'!E158</f>
        <v>13.955755979191951</v>
      </c>
    </row>
    <row r="160" spans="1:85" s="7" customFormat="1" ht="12.75" customHeight="1">
      <c r="A160" s="67">
        <v>1698</v>
      </c>
      <c r="C160" s="16">
        <v>1097</v>
      </c>
      <c r="D160" s="16">
        <v>872</v>
      </c>
      <c r="E160" s="16">
        <v>653</v>
      </c>
      <c r="F160" s="16">
        <v>442</v>
      </c>
      <c r="G160" s="16">
        <v>250</v>
      </c>
      <c r="H160" s="16">
        <v>658</v>
      </c>
      <c r="I160" s="16">
        <v>15.3</v>
      </c>
      <c r="J160" s="16">
        <v>14</v>
      </c>
      <c r="K160" s="16">
        <v>14.6</v>
      </c>
      <c r="R160" s="16">
        <v>6.08</v>
      </c>
      <c r="S160" s="16">
        <v>60</v>
      </c>
      <c r="T160" s="16">
        <v>48</v>
      </c>
      <c r="W160" s="16">
        <v>108</v>
      </c>
      <c r="X160" s="16">
        <v>32.700000000000003</v>
      </c>
      <c r="AC160" s="16">
        <v>556</v>
      </c>
      <c r="AD160" s="16">
        <v>900</v>
      </c>
      <c r="AH160" s="44">
        <f>F160*'Conversions, Sources &amp; Comments'!$E160/104.83</f>
        <v>0.28527290594446947</v>
      </c>
      <c r="AI160" s="44">
        <f>C160*'Conversions, Sources &amp; Comments'!E160/104.83</f>
        <v>0.70801895434634166</v>
      </c>
      <c r="AJ160" s="44">
        <f>E160*'Conversions, Sources &amp; Comments'!E160/104.83</f>
        <v>0.42145522077316416</v>
      </c>
      <c r="AK160" s="43"/>
      <c r="AL160" s="44">
        <f>'Conversions, Sources &amp; Comments'!$E160*H160/104.83</f>
        <v>0.42468228984493422</v>
      </c>
      <c r="AM160" s="44">
        <f>'Conversions, Sources &amp; Comments'!$E160*I160/0.467</f>
        <v>2.2166564698684619</v>
      </c>
      <c r="AN160" s="44">
        <f>'Conversions, Sources &amp; Comments'!$E160*J160/0.467</f>
        <v>2.0283131096835598</v>
      </c>
      <c r="AO160" s="44">
        <f>'Conversions, Sources &amp; Comments'!$E160*K160/0.467</f>
        <v>2.1152408143842836</v>
      </c>
      <c r="AP160" s="44">
        <f>'Conversions, Sources &amp; Comments'!$E160*L160/0.467</f>
        <v>0</v>
      </c>
      <c r="AQ160" s="44">
        <f>'Conversions, Sources &amp; Comments'!$E160*M160/0.467</f>
        <v>0</v>
      </c>
      <c r="AR160" s="44">
        <f>'Conversions, Sources &amp; Comments'!$E160*N160/60</f>
        <v>0</v>
      </c>
      <c r="AS160" s="44">
        <f>'Conversions, Sources &amp; Comments'!$E160*O160</f>
        <v>0</v>
      </c>
      <c r="AT160" s="44">
        <f>'Conversions, Sources &amp; Comments'!$E160*P160</f>
        <v>0</v>
      </c>
      <c r="AU160" s="44">
        <f>'Conversions, Sources &amp; Comments'!$E160*Q160/0.467</f>
        <v>0</v>
      </c>
      <c r="AV160" s="44">
        <f>'Conversions, Sources &amp; Comments'!$E160*R160/1.204</f>
        <v>0.34166534830986667</v>
      </c>
      <c r="AW160" s="44">
        <f>'Conversions, Sources &amp; Comments'!$E160*S160/0.93</f>
        <v>4.3650793650793656</v>
      </c>
      <c r="AX160" s="44">
        <f>'Conversions, Sources &amp; Comments'!$E160*T160/0.93</f>
        <v>3.4920634920634925</v>
      </c>
      <c r="AY160" s="44">
        <f>'Conversions, Sources &amp; Comments'!$E160*U160/0.467</f>
        <v>0</v>
      </c>
      <c r="AZ160" s="44">
        <f>'Conversions, Sources &amp; Comments'!$E160*V160/51.4</f>
        <v>0</v>
      </c>
      <c r="BA160" s="44">
        <f>'Conversions, Sources &amp; Comments'!$E160*W160/0.467</f>
        <v>15.646986846130316</v>
      </c>
      <c r="BB160" s="44">
        <f>'Conversions, Sources &amp; Comments'!$E160*X160/0.467</f>
        <v>4.7375599061894578</v>
      </c>
      <c r="BC160" s="44">
        <f>'Conversions, Sources &amp; Comments'!$E160*Y160/0.467</f>
        <v>0</v>
      </c>
      <c r="BD160" s="44">
        <f>'Conversions, Sources &amp; Comments'!$E160*Z160/0.467*0.96</f>
        <v>0</v>
      </c>
      <c r="BE160" s="44">
        <f>'Conversions, Sources &amp; Comments'!$E160*AA160/0.467*0.96</f>
        <v>0</v>
      </c>
      <c r="BF160" s="44">
        <f>'Conversions, Sources &amp; Comments'!$E160*AB160/0.467*0.96</f>
        <v>0</v>
      </c>
      <c r="BG160" s="44">
        <f>'Conversions, Sources &amp; Comments'!$E160*AC160/10.274</f>
        <v>3.6615002889092834</v>
      </c>
      <c r="BH160" s="44">
        <f>'Conversions, Sources &amp; Comments'!$E160*AD160/3073</f>
        <v>1.9815443261587098E-2</v>
      </c>
      <c r="BI160" s="44">
        <f>'Conversions, Sources &amp; Comments'!$E160*AE160/0.565</f>
        <v>0</v>
      </c>
      <c r="BJ160" s="44">
        <f>'Conversions, Sources &amp; Comments'!$E160*AF160/0.565</f>
        <v>0</v>
      </c>
      <c r="BK160" s="44"/>
      <c r="BL160" s="44">
        <v>6.75</v>
      </c>
      <c r="BM160" s="44">
        <f t="shared" si="66"/>
        <v>0.42145522077316416</v>
      </c>
      <c r="BN160" s="44">
        <f t="shared" si="69"/>
        <v>0.79335671105864525</v>
      </c>
      <c r="BO160" s="44"/>
      <c r="BP160" s="44">
        <f t="shared" si="70"/>
        <v>0.79335671105864525</v>
      </c>
      <c r="BQ160" s="44">
        <f t="shared" si="71"/>
        <v>0.42468228984493422</v>
      </c>
      <c r="BR160" s="44">
        <f t="shared" si="56"/>
        <v>2.2166564698684619</v>
      </c>
      <c r="BS160" s="44">
        <v>5</v>
      </c>
      <c r="BT160" s="44">
        <f t="shared" si="72"/>
        <v>6.3396375038238011</v>
      </c>
      <c r="BU160" s="44">
        <f t="shared" si="67"/>
        <v>0.14777709799123079</v>
      </c>
      <c r="BV160" s="44">
        <f t="shared" si="63"/>
        <v>0</v>
      </c>
      <c r="BW160" s="44">
        <f t="shared" si="64"/>
        <v>0.34166534830986667</v>
      </c>
      <c r="BX160" s="44">
        <f t="shared" si="62"/>
        <v>3.6615002889092834</v>
      </c>
      <c r="BY160" s="44">
        <f t="shared" si="61"/>
        <v>1.2938848920863311</v>
      </c>
      <c r="BZ160" s="44">
        <v>3.3</v>
      </c>
      <c r="CA160" s="44">
        <f>BB160</f>
        <v>4.7375599061894578</v>
      </c>
      <c r="CB160" s="44">
        <f t="shared" si="74"/>
        <v>3.6615002889092834</v>
      </c>
      <c r="CC160" s="44">
        <f t="shared" si="65"/>
        <v>4.0104115081131555</v>
      </c>
      <c r="CD160" s="43"/>
      <c r="CE160" s="44">
        <f t="shared" si="73"/>
        <v>1.0143454318078127</v>
      </c>
      <c r="CG160" s="43">
        <f>CE160/'Conversions, Sources &amp; Comments'!E159</f>
        <v>14.992084974520163</v>
      </c>
    </row>
    <row r="161" spans="1:85" s="7" customFormat="1" ht="12.75" customHeight="1">
      <c r="A161" s="67">
        <v>1699</v>
      </c>
      <c r="C161" s="16">
        <v>1056</v>
      </c>
      <c r="D161" s="16">
        <v>936</v>
      </c>
      <c r="E161" s="16">
        <v>821</v>
      </c>
      <c r="F161" s="16">
        <v>552</v>
      </c>
      <c r="G161" s="16">
        <v>353</v>
      </c>
      <c r="H161" s="16">
        <v>878</v>
      </c>
      <c r="I161" s="16">
        <v>15.2</v>
      </c>
      <c r="J161" s="16">
        <v>13.7</v>
      </c>
      <c r="K161" s="16">
        <v>14.7</v>
      </c>
      <c r="R161" s="16">
        <v>6.33</v>
      </c>
      <c r="S161" s="16">
        <v>60</v>
      </c>
      <c r="T161" s="16">
        <v>48</v>
      </c>
      <c r="W161" s="16">
        <v>120</v>
      </c>
      <c r="X161" s="16">
        <v>35.5</v>
      </c>
      <c r="AC161" s="16">
        <v>576</v>
      </c>
      <c r="AD161" s="16">
        <v>882</v>
      </c>
      <c r="AE161" s="16">
        <v>26.4</v>
      </c>
      <c r="AF161" s="16">
        <v>29.9</v>
      </c>
      <c r="AH161" s="44">
        <f>F161*'Conversions, Sources &amp; Comments'!$E161/104.83</f>
        <v>0.35626842552340987</v>
      </c>
      <c r="AI161" s="44">
        <f>C161*'Conversions, Sources &amp; Comments'!E161/104.83</f>
        <v>0.68155698795782749</v>
      </c>
      <c r="AJ161" s="44">
        <f>E161*'Conversions, Sources &amp; Comments'!E161/104.83</f>
        <v>0.52988474158463672</v>
      </c>
      <c r="AK161" s="43"/>
      <c r="AL161" s="44">
        <f>'Conversions, Sources &amp; Comments'!$E161*H161/104.83</f>
        <v>0.56667332900281486</v>
      </c>
      <c r="AM161" s="44">
        <f>'Conversions, Sources &amp; Comments'!$E161*I161/0.467</f>
        <v>2.2021685190850073</v>
      </c>
      <c r="AN161" s="44">
        <f>'Conversions, Sources &amp; Comments'!$E161*J161/0.467</f>
        <v>1.9848492573331975</v>
      </c>
      <c r="AO161" s="44">
        <f>'Conversions, Sources &amp; Comments'!$E161*K161/0.467</f>
        <v>2.1297287651677372</v>
      </c>
      <c r="AP161" s="44">
        <f>'Conversions, Sources &amp; Comments'!$E161*L161/0.467</f>
        <v>0</v>
      </c>
      <c r="AQ161" s="44">
        <f>'Conversions, Sources &amp; Comments'!$E161*M161/0.467</f>
        <v>0</v>
      </c>
      <c r="AR161" s="44">
        <f>'Conversions, Sources &amp; Comments'!$E161*N161/60</f>
        <v>0</v>
      </c>
      <c r="AS161" s="44">
        <f>'Conversions, Sources &amp; Comments'!$E161*O161</f>
        <v>0</v>
      </c>
      <c r="AT161" s="44">
        <f>'Conversions, Sources &amp; Comments'!$E161*P161</f>
        <v>0</v>
      </c>
      <c r="AU161" s="44">
        <f>'Conversions, Sources &amp; Comments'!$E161*Q161/0.467</f>
        <v>0</v>
      </c>
      <c r="AV161" s="44">
        <f>'Conversions, Sources &amp; Comments'!$E161*R161/1.204</f>
        <v>0.35571408796076576</v>
      </c>
      <c r="AW161" s="44">
        <f>'Conversions, Sources &amp; Comments'!$E161*S161/0.93</f>
        <v>4.3650793650793656</v>
      </c>
      <c r="AX161" s="44">
        <f>'Conversions, Sources &amp; Comments'!$E161*T161/0.93</f>
        <v>3.4920634920634925</v>
      </c>
      <c r="AY161" s="44">
        <f>'Conversions, Sources &amp; Comments'!$E161*U161/0.467</f>
        <v>0</v>
      </c>
      <c r="AZ161" s="44">
        <f>'Conversions, Sources &amp; Comments'!$E161*V161/51.4</f>
        <v>0</v>
      </c>
      <c r="BA161" s="44">
        <f>'Conversions, Sources &amp; Comments'!$E161*W161/0.467</f>
        <v>17.385540940144796</v>
      </c>
      <c r="BB161" s="44">
        <f>'Conversions, Sources &amp; Comments'!$E161*X161/0.467</f>
        <v>5.1432225281261692</v>
      </c>
      <c r="BC161" s="44">
        <f>'Conversions, Sources &amp; Comments'!$E161*Y161/0.467</f>
        <v>0</v>
      </c>
      <c r="BD161" s="44">
        <f>'Conversions, Sources &amp; Comments'!$E161*Z161/0.467*0.96</f>
        <v>0</v>
      </c>
      <c r="BE161" s="44">
        <f>'Conversions, Sources &amp; Comments'!$E161*AA161/0.467*0.96</f>
        <v>0</v>
      </c>
      <c r="BF161" s="44">
        <f>'Conversions, Sources &amp; Comments'!$E161*AB161/0.467*0.96</f>
        <v>0</v>
      </c>
      <c r="BG161" s="44">
        <f>'Conversions, Sources &amp; Comments'!$E161*AC161/10.274</f>
        <v>3.7932089323952285</v>
      </c>
      <c r="BH161" s="44">
        <f>'Conversions, Sources &amp; Comments'!$E161*AD161/3073</f>
        <v>1.9419134396355356E-2</v>
      </c>
      <c r="BI161" s="44">
        <f>'Conversions, Sources &amp; Comments'!$E161*AE161/0.565</f>
        <v>3.1613990729034982</v>
      </c>
      <c r="BJ161" s="44">
        <f>'Conversions, Sources &amp; Comments'!$E161*AF161/0.565</f>
        <v>3.5805239499929775</v>
      </c>
      <c r="BK161" s="44"/>
      <c r="BL161" s="44">
        <v>6.75</v>
      </c>
      <c r="BM161" s="44">
        <f t="shared" si="66"/>
        <v>0.52988474158463672</v>
      </c>
      <c r="BN161" s="44">
        <f t="shared" si="69"/>
        <v>0.92828076842135954</v>
      </c>
      <c r="BO161" s="44"/>
      <c r="BP161" s="44">
        <f t="shared" si="70"/>
        <v>0.92828076842135954</v>
      </c>
      <c r="BQ161" s="44">
        <f t="shared" si="71"/>
        <v>0.56667332900281486</v>
      </c>
      <c r="BR161" s="44">
        <f t="shared" si="56"/>
        <v>2.2021685190850073</v>
      </c>
      <c r="BS161" s="44">
        <v>5</v>
      </c>
      <c r="BT161" s="44">
        <f t="shared" si="72"/>
        <v>6.2982019645831206</v>
      </c>
      <c r="BU161" s="44">
        <f t="shared" si="67"/>
        <v>0.14681123460566717</v>
      </c>
      <c r="BV161" s="44">
        <f t="shared" si="63"/>
        <v>0</v>
      </c>
      <c r="BW161" s="44">
        <f t="shared" si="64"/>
        <v>0.35571408796076576</v>
      </c>
      <c r="BX161" s="44">
        <f t="shared" si="62"/>
        <v>3.7932089323952285</v>
      </c>
      <c r="BY161" s="44">
        <f t="shared" si="61"/>
        <v>1.3559027777777777</v>
      </c>
      <c r="BZ161" s="44">
        <f>BI161</f>
        <v>3.1613990729034982</v>
      </c>
      <c r="CA161" s="44">
        <f>BB161</f>
        <v>5.1432225281261692</v>
      </c>
      <c r="CB161" s="44">
        <f t="shared" si="74"/>
        <v>3.7932089323952285</v>
      </c>
      <c r="CC161" s="44">
        <f t="shared" si="65"/>
        <v>3.9302032779508922</v>
      </c>
      <c r="CD161" s="43"/>
      <c r="CE161" s="44">
        <f t="shared" si="73"/>
        <v>1.0974977016247229</v>
      </c>
      <c r="CG161" s="43">
        <f>CE161/'Conversions, Sources &amp; Comments'!E160</f>
        <v>16.221080399380067</v>
      </c>
    </row>
    <row r="162" spans="1:85" s="7" customFormat="1" ht="12.75" customHeight="1">
      <c r="A162" s="67">
        <v>1700</v>
      </c>
      <c r="C162" s="16">
        <v>1042</v>
      </c>
      <c r="D162" s="16">
        <v>686</v>
      </c>
      <c r="E162" s="16">
        <v>511</v>
      </c>
      <c r="F162" s="16">
        <v>401</v>
      </c>
      <c r="G162" s="16">
        <v>310</v>
      </c>
      <c r="S162" s="16">
        <v>60</v>
      </c>
      <c r="W162" s="16">
        <v>120</v>
      </c>
      <c r="X162" s="16">
        <v>31.5</v>
      </c>
      <c r="AC162" s="16">
        <v>552</v>
      </c>
      <c r="AH162" s="44">
        <f>F162*'Conversions, Sources &amp; Comments'!$E162/104.83</f>
        <v>0.25881093955595535</v>
      </c>
      <c r="AI162" s="44">
        <f>C162*'Conversions, Sources &amp; Comments'!E162/104.83</f>
        <v>0.67252119455687143</v>
      </c>
      <c r="AJ162" s="44">
        <f>E162*'Conversions, Sources &amp; Comments'!E162/104.83</f>
        <v>0.32980645913489565</v>
      </c>
      <c r="AK162" s="43"/>
      <c r="AL162" s="44">
        <f>'Conversions, Sources &amp; Comments'!$E162*H162/104.83</f>
        <v>0</v>
      </c>
      <c r="AM162" s="44">
        <f>'Conversions, Sources &amp; Comments'!$E162*I162/0.467</f>
        <v>0</v>
      </c>
      <c r="AN162" s="44">
        <f>'Conversions, Sources &amp; Comments'!$E162*J162/0.467</f>
        <v>0</v>
      </c>
      <c r="AO162" s="44">
        <f>'Conversions, Sources &amp; Comments'!$E162*K162/0.467</f>
        <v>0</v>
      </c>
      <c r="AP162" s="44">
        <f>'Conversions, Sources &amp; Comments'!$E162*L162/0.467</f>
        <v>0</v>
      </c>
      <c r="AQ162" s="44">
        <f>'Conversions, Sources &amp; Comments'!$E162*M162/0.467</f>
        <v>0</v>
      </c>
      <c r="AR162" s="44">
        <f>'Conversions, Sources &amp; Comments'!$E162*N162/60</f>
        <v>0</v>
      </c>
      <c r="AS162" s="44">
        <f>'Conversions, Sources &amp; Comments'!$E162*O162</f>
        <v>0</v>
      </c>
      <c r="AT162" s="44">
        <f>'Conversions, Sources &amp; Comments'!$E162*P162</f>
        <v>0</v>
      </c>
      <c r="AU162" s="44">
        <f>'Conversions, Sources &amp; Comments'!$E162*Q162/0.467</f>
        <v>0</v>
      </c>
      <c r="AV162" s="44">
        <f>'Conversions, Sources &amp; Comments'!$E162*R162/1.204</f>
        <v>0</v>
      </c>
      <c r="AW162" s="44">
        <f>'Conversions, Sources &amp; Comments'!$E162*S162/0.93</f>
        <v>4.3650793650793656</v>
      </c>
      <c r="AX162" s="44">
        <f>'Conversions, Sources &amp; Comments'!$E162*T162/0.93</f>
        <v>0</v>
      </c>
      <c r="AY162" s="44">
        <f>'Conversions, Sources &amp; Comments'!$E162*U162/0.467</f>
        <v>0</v>
      </c>
      <c r="AZ162" s="44">
        <f>'Conversions, Sources &amp; Comments'!$E162*V162/51.4</f>
        <v>0</v>
      </c>
      <c r="BA162" s="44">
        <f>'Conversions, Sources &amp; Comments'!$E162*W162/0.467</f>
        <v>17.385540940144796</v>
      </c>
      <c r="BB162" s="44">
        <f>'Conversions, Sources &amp; Comments'!$E162*X162/0.467</f>
        <v>4.5637044967880085</v>
      </c>
      <c r="BC162" s="44">
        <f>'Conversions, Sources &amp; Comments'!$E162*Y162/0.467</f>
        <v>0</v>
      </c>
      <c r="BD162" s="44">
        <f>'Conversions, Sources &amp; Comments'!$E162*Z162/0.467*0.96</f>
        <v>0</v>
      </c>
      <c r="BE162" s="44">
        <f>'Conversions, Sources &amp; Comments'!$E162*AA162/0.467*0.96</f>
        <v>0</v>
      </c>
      <c r="BF162" s="44">
        <f>'Conversions, Sources &amp; Comments'!$E162*AB162/0.467*0.96</f>
        <v>0</v>
      </c>
      <c r="BG162" s="44">
        <f>'Conversions, Sources &amp; Comments'!$E162*AC162/10.274</f>
        <v>3.6351585602120946</v>
      </c>
      <c r="BH162" s="44">
        <f>'Conversions, Sources &amp; Comments'!$E162*AD162/3073</f>
        <v>0</v>
      </c>
      <c r="BI162" s="44">
        <f>'Conversions, Sources &amp; Comments'!$E162*AE162/0.565</f>
        <v>0</v>
      </c>
      <c r="BJ162" s="44">
        <f>'Conversions, Sources &amp; Comments'!$E162*AF162/0.565</f>
        <v>0</v>
      </c>
      <c r="BK162" s="44"/>
      <c r="BL162" s="44">
        <v>6.75</v>
      </c>
      <c r="BM162" s="44">
        <f t="shared" si="66"/>
        <v>0.32980645913489565</v>
      </c>
      <c r="BN162" s="44">
        <f t="shared" si="69"/>
        <v>0.6793137578115892</v>
      </c>
      <c r="BO162" s="44"/>
      <c r="BP162" s="44">
        <f t="shared" si="70"/>
        <v>0.6793137578115892</v>
      </c>
      <c r="BQ162" s="44">
        <v>0.47</v>
      </c>
      <c r="BR162" s="44">
        <v>2.2999999999999998</v>
      </c>
      <c r="BS162" s="44">
        <v>5</v>
      </c>
      <c r="BT162" s="44">
        <f t="shared" si="72"/>
        <v>6.5779999999999994</v>
      </c>
      <c r="BU162" s="44">
        <f t="shared" si="67"/>
        <v>0.15333333333333332</v>
      </c>
      <c r="BV162" s="44">
        <f t="shared" si="63"/>
        <v>0</v>
      </c>
      <c r="BW162" s="44">
        <f t="shared" ref="BW162:BW193" si="75">BW$161+(A162-1699)*(BW$225-BW$161)/64</f>
        <v>0.35387688418163421</v>
      </c>
      <c r="BX162" s="44">
        <f t="shared" si="62"/>
        <v>3.6351585602120946</v>
      </c>
      <c r="BY162" s="44">
        <f t="shared" si="61"/>
        <v>1.2554347826086951</v>
      </c>
      <c r="BZ162" s="44">
        <v>3.1613990729034982</v>
      </c>
      <c r="CA162" s="44">
        <f>BB162</f>
        <v>4.5637044967880085</v>
      </c>
      <c r="CB162" s="44">
        <f t="shared" si="74"/>
        <v>3.6351585602120946</v>
      </c>
      <c r="CC162" s="44">
        <v>3.6</v>
      </c>
      <c r="CD162" s="43"/>
      <c r="CE162" s="44">
        <f t="shared" si="73"/>
        <v>0.97622644213001708</v>
      </c>
      <c r="CG162" s="43">
        <f>CE162/'Conversions, Sources &amp; Comments'!E161</f>
        <v>14.428684071364474</v>
      </c>
    </row>
    <row r="163" spans="1:85" s="7" customFormat="1" ht="12.75" customHeight="1">
      <c r="A163" s="67">
        <v>1701</v>
      </c>
      <c r="C163" s="16"/>
      <c r="D163" s="16">
        <v>564</v>
      </c>
      <c r="E163" s="16">
        <v>385</v>
      </c>
      <c r="F163" s="16">
        <v>329</v>
      </c>
      <c r="G163" s="16">
        <v>263</v>
      </c>
      <c r="H163" s="16">
        <v>585</v>
      </c>
      <c r="S163" s="16">
        <v>60</v>
      </c>
      <c r="AE163" s="16">
        <v>26.4</v>
      </c>
      <c r="AH163" s="44">
        <f>F163*'Conversions, Sources &amp; Comments'!$E163/104.83</f>
        <v>0.21234114492246711</v>
      </c>
      <c r="AI163" s="43"/>
      <c r="AJ163" s="44">
        <f>E163*'Conversions, Sources &amp; Comments'!E163/104.83</f>
        <v>0.24848431852629127</v>
      </c>
      <c r="AK163" s="43"/>
      <c r="AL163" s="44">
        <f>'Conversions, Sources &amp; Comments'!$E163*H163/104.83</f>
        <v>0.37756708139709194</v>
      </c>
      <c r="AM163" s="44">
        <f>'Conversions, Sources &amp; Comments'!$E163*I163/0.467</f>
        <v>0</v>
      </c>
      <c r="AN163" s="44">
        <f>'Conversions, Sources &amp; Comments'!$E163*J163/0.467</f>
        <v>0</v>
      </c>
      <c r="AO163" s="44">
        <f>'Conversions, Sources &amp; Comments'!$E163*K163/0.467</f>
        <v>0</v>
      </c>
      <c r="AP163" s="44">
        <f>'Conversions, Sources &amp; Comments'!$E163*L163/0.467</f>
        <v>0</v>
      </c>
      <c r="AQ163" s="44">
        <f>'Conversions, Sources &amp; Comments'!$E163*M163/0.467</f>
        <v>0</v>
      </c>
      <c r="AR163" s="44">
        <f>'Conversions, Sources &amp; Comments'!$E163*N163/60</f>
        <v>0</v>
      </c>
      <c r="AS163" s="44">
        <f>'Conversions, Sources &amp; Comments'!$E163*O163</f>
        <v>0</v>
      </c>
      <c r="AT163" s="44">
        <f>'Conversions, Sources &amp; Comments'!$E163*P163</f>
        <v>0</v>
      </c>
      <c r="AU163" s="44">
        <f>'Conversions, Sources &amp; Comments'!$E163*Q163/0.467</f>
        <v>0</v>
      </c>
      <c r="AV163" s="44">
        <f>'Conversions, Sources &amp; Comments'!$E163*R163/1.204</f>
        <v>0</v>
      </c>
      <c r="AW163" s="44">
        <f>'Conversions, Sources &amp; Comments'!$E163*S163/0.93</f>
        <v>4.3650793650793656</v>
      </c>
      <c r="AX163" s="44">
        <f>'Conversions, Sources &amp; Comments'!$E163*T163/0.93</f>
        <v>0</v>
      </c>
      <c r="AY163" s="44">
        <f>'Conversions, Sources &amp; Comments'!$E163*U163/0.467</f>
        <v>0</v>
      </c>
      <c r="AZ163" s="44">
        <f>'Conversions, Sources &amp; Comments'!$E163*V163/51.4</f>
        <v>0</v>
      </c>
      <c r="BA163" s="44">
        <f>'Conversions, Sources &amp; Comments'!$E163*W163/0.467</f>
        <v>0</v>
      </c>
      <c r="BB163" s="44">
        <f>'Conversions, Sources &amp; Comments'!$E163*X163/0.467</f>
        <v>0</v>
      </c>
      <c r="BC163" s="44">
        <f>'Conversions, Sources &amp; Comments'!$E163*Y163/0.467</f>
        <v>0</v>
      </c>
      <c r="BD163" s="44">
        <f>'Conversions, Sources &amp; Comments'!$E163*Z163/0.467*0.96</f>
        <v>0</v>
      </c>
      <c r="BE163" s="44">
        <f>'Conversions, Sources &amp; Comments'!$E163*AA163/0.467*0.96</f>
        <v>0</v>
      </c>
      <c r="BF163" s="44">
        <f>'Conversions, Sources &amp; Comments'!$E163*AB163/0.467*0.96</f>
        <v>0</v>
      </c>
      <c r="BG163" s="44">
        <f>'Conversions, Sources &amp; Comments'!$E163*AC163/10.274</f>
        <v>0</v>
      </c>
      <c r="BH163" s="44">
        <f>'Conversions, Sources &amp; Comments'!$E163*AD163/3073</f>
        <v>0</v>
      </c>
      <c r="BI163" s="44">
        <f>'Conversions, Sources &amp; Comments'!$E163*AE163/0.565</f>
        <v>3.1613990729034982</v>
      </c>
      <c r="BJ163" s="44">
        <f>'Conversions, Sources &amp; Comments'!$E163*AF163/0.565</f>
        <v>0</v>
      </c>
      <c r="BK163" s="44"/>
      <c r="BL163" s="44">
        <v>6.75</v>
      </c>
      <c r="BM163" s="44">
        <f t="shared" si="66"/>
        <v>0.24848431852629127</v>
      </c>
      <c r="BN163" s="44">
        <f t="shared" si="69"/>
        <v>0.57812071478955351</v>
      </c>
      <c r="BO163" s="44"/>
      <c r="BP163" s="44">
        <f t="shared" si="70"/>
        <v>0.57812071478955351</v>
      </c>
      <c r="BQ163" s="44">
        <f>AL163</f>
        <v>0.37756708139709194</v>
      </c>
      <c r="BR163" s="44">
        <v>2.2999999999999998</v>
      </c>
      <c r="BS163" s="44">
        <v>6</v>
      </c>
      <c r="BT163" s="44">
        <f t="shared" si="72"/>
        <v>6.5779999999999994</v>
      </c>
      <c r="BU163" s="44">
        <f t="shared" si="67"/>
        <v>0.15333333333333332</v>
      </c>
      <c r="BV163" s="44">
        <f t="shared" si="63"/>
        <v>0</v>
      </c>
      <c r="BW163" s="44">
        <f t="shared" si="75"/>
        <v>0.35203968040250261</v>
      </c>
      <c r="BX163" s="44">
        <v>3.7</v>
      </c>
      <c r="BY163" s="44">
        <f t="shared" si="61"/>
        <v>1.3</v>
      </c>
      <c r="BZ163" s="44">
        <f>BI163</f>
        <v>3.1613990729034982</v>
      </c>
      <c r="CA163" s="44">
        <f>1.3*BX163</f>
        <v>4.8100000000000005</v>
      </c>
      <c r="CB163" s="44">
        <f t="shared" si="74"/>
        <v>3.7</v>
      </c>
      <c r="CC163" s="44">
        <v>3.6</v>
      </c>
      <c r="CD163" s="43"/>
      <c r="CE163" s="44">
        <f t="shared" si="73"/>
        <v>0.93433555915083333</v>
      </c>
      <c r="CG163" s="43">
        <f>CE163/'Conversions, Sources &amp; Comments'!E162</f>
        <v>13.809534363988854</v>
      </c>
    </row>
    <row r="164" spans="1:85" s="7" customFormat="1" ht="12.75" customHeight="1">
      <c r="A164" s="67">
        <v>1702</v>
      </c>
      <c r="C164" s="16">
        <v>576</v>
      </c>
      <c r="D164" s="16">
        <v>485</v>
      </c>
      <c r="E164" s="16">
        <v>309</v>
      </c>
      <c r="F164" s="16">
        <v>278</v>
      </c>
      <c r="G164" s="16">
        <v>224</v>
      </c>
      <c r="H164" s="16">
        <v>549</v>
      </c>
      <c r="S164" s="16">
        <v>60</v>
      </c>
      <c r="Y164" s="16">
        <v>32.700000000000003</v>
      </c>
      <c r="AB164" s="16">
        <v>26.2</v>
      </c>
      <c r="AC164" s="16">
        <v>582</v>
      </c>
      <c r="AE164" s="16">
        <v>24.9</v>
      </c>
      <c r="AH164" s="44">
        <f>F164*'Conversions, Sources &amp; Comments'!$E164/104.83</f>
        <v>0.17942504039041293</v>
      </c>
      <c r="AI164" s="44">
        <f>C164*'Conversions, Sources &amp; Comments'!E164/104.83</f>
        <v>0.37175835706790589</v>
      </c>
      <c r="AJ164" s="44">
        <f>E164*'Conversions, Sources &amp; Comments'!E164/104.83</f>
        <v>0.19943286863538703</v>
      </c>
      <c r="AK164" s="43"/>
      <c r="AL164" s="44">
        <f>'Conversions, Sources &amp; Comments'!$E164*H164/104.83</f>
        <v>0.35433218408034783</v>
      </c>
      <c r="AM164" s="44">
        <f>'Conversions, Sources &amp; Comments'!$E164*I164/0.467</f>
        <v>0</v>
      </c>
      <c r="AN164" s="44">
        <f>'Conversions, Sources &amp; Comments'!$E164*J164/0.467</f>
        <v>0</v>
      </c>
      <c r="AO164" s="44">
        <f>'Conversions, Sources &amp; Comments'!$E164*K164/0.467</f>
        <v>0</v>
      </c>
      <c r="AP164" s="44">
        <f>'Conversions, Sources &amp; Comments'!$E164*L164/0.467</f>
        <v>0</v>
      </c>
      <c r="AQ164" s="44">
        <f>'Conversions, Sources &amp; Comments'!$E164*M164/0.467</f>
        <v>0</v>
      </c>
      <c r="AR164" s="44">
        <f>'Conversions, Sources &amp; Comments'!$E164*N164/60</f>
        <v>0</v>
      </c>
      <c r="AS164" s="44">
        <f>'Conversions, Sources &amp; Comments'!$E164*O164</f>
        <v>0</v>
      </c>
      <c r="AT164" s="44">
        <f>'Conversions, Sources &amp; Comments'!$E164*P164</f>
        <v>0</v>
      </c>
      <c r="AU164" s="44">
        <f>'Conversions, Sources &amp; Comments'!$E164*Q164/0.467</f>
        <v>0</v>
      </c>
      <c r="AV164" s="44">
        <f>'Conversions, Sources &amp; Comments'!$E164*R164/1.204</f>
        <v>0</v>
      </c>
      <c r="AW164" s="44">
        <f>'Conversions, Sources &amp; Comments'!$E164*S164/0.93</f>
        <v>4.3650793650793656</v>
      </c>
      <c r="AX164" s="44">
        <f>'Conversions, Sources &amp; Comments'!$E164*T164/0.93</f>
        <v>0</v>
      </c>
      <c r="AY164" s="44">
        <f>'Conversions, Sources &amp; Comments'!$E164*U164/0.467</f>
        <v>0</v>
      </c>
      <c r="AZ164" s="44">
        <f>'Conversions, Sources &amp; Comments'!$E164*V164/51.4</f>
        <v>0</v>
      </c>
      <c r="BA164" s="44">
        <f>'Conversions, Sources &amp; Comments'!$E164*W164/0.467</f>
        <v>0</v>
      </c>
      <c r="BB164" s="44">
        <f>'Conversions, Sources &amp; Comments'!$E164*X164/0.467</f>
        <v>0</v>
      </c>
      <c r="BC164" s="44">
        <f>'Conversions, Sources &amp; Comments'!$E164*Y164/0.467</f>
        <v>4.7375599061894578</v>
      </c>
      <c r="BD164" s="44">
        <f>'Conversions, Sources &amp; Comments'!$E164*Z164/0.467*0.96</f>
        <v>0</v>
      </c>
      <c r="BE164" s="44">
        <f>'Conversions, Sources &amp; Comments'!$E164*AA164/0.467*0.96</f>
        <v>0</v>
      </c>
      <c r="BF164" s="44">
        <f>'Conversions, Sources &amp; Comments'!$E164*AB164/0.467*0.96</f>
        <v>3.644009381054349</v>
      </c>
      <c r="BG164" s="44">
        <f>'Conversions, Sources &amp; Comments'!$E164*AC164/10.274</f>
        <v>3.8327215254410127</v>
      </c>
      <c r="BH164" s="44">
        <f>'Conversions, Sources &amp; Comments'!$E164*AD164/3073</f>
        <v>0</v>
      </c>
      <c r="BI164" s="44">
        <f>'Conversions, Sources &amp; Comments'!$E164*AE164/0.565</f>
        <v>2.9817741255794359</v>
      </c>
      <c r="BJ164" s="44">
        <f>'Conversions, Sources &amp; Comments'!$E164*AF164/0.565</f>
        <v>0</v>
      </c>
      <c r="BK164" s="44"/>
      <c r="BL164" s="44">
        <v>6.75</v>
      </c>
      <c r="BM164" s="44">
        <f t="shared" si="66"/>
        <v>0.19943286863538703</v>
      </c>
      <c r="BN164" s="44">
        <f t="shared" si="69"/>
        <v>0.5170836412207066</v>
      </c>
      <c r="BO164" s="44"/>
      <c r="BP164" s="44">
        <f t="shared" si="70"/>
        <v>0.5170836412207066</v>
      </c>
      <c r="BQ164" s="44">
        <f>AL164</f>
        <v>0.35433218408034783</v>
      </c>
      <c r="BR164" s="44">
        <v>2.2999999999999998</v>
      </c>
      <c r="BS164" s="44">
        <v>6</v>
      </c>
      <c r="BT164" s="44">
        <f t="shared" si="72"/>
        <v>6.5779999999999994</v>
      </c>
      <c r="BU164" s="44">
        <f t="shared" si="67"/>
        <v>0.15333333333333332</v>
      </c>
      <c r="BV164" s="44">
        <f t="shared" si="63"/>
        <v>0</v>
      </c>
      <c r="BW164" s="44">
        <f t="shared" si="75"/>
        <v>0.35020247662337106</v>
      </c>
      <c r="BX164" s="44">
        <f t="shared" ref="BX164:BX172" si="76">BG164</f>
        <v>3.8327215254410127</v>
      </c>
      <c r="BY164" s="44">
        <f t="shared" si="61"/>
        <v>1.236082474226804</v>
      </c>
      <c r="BZ164" s="44">
        <f>BI164</f>
        <v>2.9817741255794359</v>
      </c>
      <c r="CA164" s="44">
        <f>BC164</f>
        <v>4.7375599061894578</v>
      </c>
      <c r="CB164" s="44">
        <f>BF164</f>
        <v>3.644009381054349</v>
      </c>
      <c r="CC164" s="44">
        <v>3.6</v>
      </c>
      <c r="CD164" s="43"/>
      <c r="CE164" s="44">
        <f t="shared" si="73"/>
        <v>0.90170518031030533</v>
      </c>
      <c r="CG164" s="43">
        <f>CE164/'Conversions, Sources &amp; Comments'!E163</f>
        <v>13.32725545092064</v>
      </c>
    </row>
    <row r="165" spans="1:85" s="7" customFormat="1" ht="12.75" customHeight="1">
      <c r="A165" s="67">
        <v>1703</v>
      </c>
      <c r="C165" s="16">
        <v>571</v>
      </c>
      <c r="D165" s="16">
        <v>574</v>
      </c>
      <c r="E165" s="16">
        <v>436</v>
      </c>
      <c r="F165" s="16">
        <v>307</v>
      </c>
      <c r="G165" s="16">
        <v>262</v>
      </c>
      <c r="H165" s="16">
        <v>658</v>
      </c>
      <c r="S165" s="16">
        <v>60</v>
      </c>
      <c r="AC165" s="16">
        <v>556</v>
      </c>
      <c r="AE165" s="16">
        <v>24.9</v>
      </c>
      <c r="AH165" s="44">
        <f>F165*'Conversions, Sources &amp; Comments'!$E165/104.83</f>
        <v>0.19814204100667904</v>
      </c>
      <c r="AI165" s="44">
        <f>C165*'Conversions, Sources &amp; Comments'!E165/104.83</f>
        <v>0.36853128799613588</v>
      </c>
      <c r="AJ165" s="44">
        <f>E165*'Conversions, Sources &amp; Comments'!E165/104.83</f>
        <v>0.28140042305834545</v>
      </c>
      <c r="AK165" s="43"/>
      <c r="AL165" s="44">
        <f>'Conversions, Sources &amp; Comments'!$E165*H165/104.83</f>
        <v>0.42468228984493422</v>
      </c>
      <c r="AM165" s="44">
        <f>'Conversions, Sources &amp; Comments'!$E165*I165/0.467</f>
        <v>0</v>
      </c>
      <c r="AN165" s="44">
        <f>'Conversions, Sources &amp; Comments'!$E165*J165/0.467</f>
        <v>0</v>
      </c>
      <c r="AO165" s="44">
        <f>'Conversions, Sources &amp; Comments'!$E165*K165/0.467</f>
        <v>0</v>
      </c>
      <c r="AP165" s="44">
        <f>'Conversions, Sources &amp; Comments'!$E165*L165/0.467</f>
        <v>0</v>
      </c>
      <c r="AQ165" s="44">
        <f>'Conversions, Sources &amp; Comments'!$E165*M165/0.467</f>
        <v>0</v>
      </c>
      <c r="AR165" s="44">
        <f>'Conversions, Sources &amp; Comments'!$E165*N165/60</f>
        <v>0</v>
      </c>
      <c r="AS165" s="44">
        <f>'Conversions, Sources &amp; Comments'!$E165*O165</f>
        <v>0</v>
      </c>
      <c r="AT165" s="44">
        <f>'Conversions, Sources &amp; Comments'!$E165*P165</f>
        <v>0</v>
      </c>
      <c r="AU165" s="44">
        <f>'Conversions, Sources &amp; Comments'!$E165*Q165/0.467</f>
        <v>0</v>
      </c>
      <c r="AV165" s="44">
        <f>'Conversions, Sources &amp; Comments'!$E165*R165/1.204</f>
        <v>0</v>
      </c>
      <c r="AW165" s="44">
        <f>'Conversions, Sources &amp; Comments'!$E165*S165/0.93</f>
        <v>4.3650793650793656</v>
      </c>
      <c r="AX165" s="44">
        <f>'Conversions, Sources &amp; Comments'!$E165*T165/0.93</f>
        <v>0</v>
      </c>
      <c r="AY165" s="44">
        <f>'Conversions, Sources &amp; Comments'!$E165*U165/0.467</f>
        <v>0</v>
      </c>
      <c r="AZ165" s="44">
        <f>'Conversions, Sources &amp; Comments'!$E165*V165/51.4</f>
        <v>0</v>
      </c>
      <c r="BA165" s="44">
        <f>'Conversions, Sources &amp; Comments'!$E165*W165/0.467</f>
        <v>0</v>
      </c>
      <c r="BB165" s="44">
        <f>'Conversions, Sources &amp; Comments'!$E165*X165/0.467</f>
        <v>0</v>
      </c>
      <c r="BC165" s="44">
        <f>'Conversions, Sources &amp; Comments'!$E165*Y165/0.467</f>
        <v>0</v>
      </c>
      <c r="BD165" s="44">
        <f>'Conversions, Sources &amp; Comments'!$E165*Z165/0.467*0.96</f>
        <v>0</v>
      </c>
      <c r="BE165" s="44">
        <f>'Conversions, Sources &amp; Comments'!$E165*AA165/0.467*0.96</f>
        <v>0</v>
      </c>
      <c r="BF165" s="44">
        <f>'Conversions, Sources &amp; Comments'!$E165*AB165/0.467*0.96</f>
        <v>0</v>
      </c>
      <c r="BG165" s="44">
        <f>'Conversions, Sources &amp; Comments'!$E165*AC165/10.274</f>
        <v>3.6615002889092834</v>
      </c>
      <c r="BH165" s="44">
        <f>'Conversions, Sources &amp; Comments'!$E165*AD165/3073</f>
        <v>0</v>
      </c>
      <c r="BI165" s="44">
        <f>'Conversions, Sources &amp; Comments'!$E165*AE165/0.565</f>
        <v>2.9817741255794359</v>
      </c>
      <c r="BJ165" s="44">
        <f>'Conversions, Sources &amp; Comments'!$E165*AF165/0.565</f>
        <v>0</v>
      </c>
      <c r="BK165" s="44"/>
      <c r="BL165" s="44">
        <v>6.75</v>
      </c>
      <c r="BM165" s="44">
        <f t="shared" si="66"/>
        <v>0.28140042305834545</v>
      </c>
      <c r="BN165" s="44">
        <f t="shared" si="69"/>
        <v>0.61907980363180604</v>
      </c>
      <c r="BO165" s="44"/>
      <c r="BP165" s="44">
        <f t="shared" si="70"/>
        <v>0.61907980363180604</v>
      </c>
      <c r="BQ165" s="44">
        <f>AL165</f>
        <v>0.42468228984493422</v>
      </c>
      <c r="BR165" s="44">
        <v>2.2999999999999998</v>
      </c>
      <c r="BS165" s="44">
        <v>6</v>
      </c>
      <c r="BT165" s="44">
        <f t="shared" si="72"/>
        <v>6.5779999999999994</v>
      </c>
      <c r="BU165" s="44">
        <f t="shared" si="67"/>
        <v>0.15333333333333332</v>
      </c>
      <c r="BV165" s="44">
        <f t="shared" si="63"/>
        <v>0</v>
      </c>
      <c r="BW165" s="44">
        <f t="shared" si="75"/>
        <v>0.34836527284423952</v>
      </c>
      <c r="BX165" s="44">
        <f t="shared" si="76"/>
        <v>3.6615002889092834</v>
      </c>
      <c r="BY165" s="44">
        <f t="shared" si="61"/>
        <v>1.3</v>
      </c>
      <c r="BZ165" s="44">
        <f>BI165</f>
        <v>2.9817741255794359</v>
      </c>
      <c r="CA165" s="44">
        <f>1.3*BX165</f>
        <v>4.7599503755820685</v>
      </c>
      <c r="CB165" s="44">
        <f t="shared" ref="CB165:CB172" si="77">BX165</f>
        <v>3.6615002889092834</v>
      </c>
      <c r="CC165" s="44">
        <v>3.6</v>
      </c>
      <c r="CD165" s="43"/>
      <c r="CE165" s="44">
        <f t="shared" si="73"/>
        <v>0.95363509075986275</v>
      </c>
      <c r="CG165" s="43">
        <f>CE165/'Conversions, Sources &amp; Comments'!E164</f>
        <v>14.094782573107647</v>
      </c>
    </row>
    <row r="166" spans="1:85" s="7" customFormat="1" ht="12.75" customHeight="1">
      <c r="A166" s="67">
        <v>1704</v>
      </c>
      <c r="C166" s="16">
        <v>581</v>
      </c>
      <c r="D166" s="16">
        <v>584</v>
      </c>
      <c r="E166" s="16">
        <v>521</v>
      </c>
      <c r="F166" s="16">
        <v>300</v>
      </c>
      <c r="G166" s="16">
        <v>248</v>
      </c>
      <c r="H166" s="16">
        <v>658</v>
      </c>
      <c r="S166" s="16">
        <v>60</v>
      </c>
      <c r="Y166" s="16">
        <v>32.700000000000003</v>
      </c>
      <c r="AC166" s="16">
        <v>546</v>
      </c>
      <c r="AE166" s="16">
        <v>23.8</v>
      </c>
      <c r="AH166" s="44">
        <f>F166*'Conversions, Sources &amp; Comments'!$E166/104.83</f>
        <v>0.19362414430620101</v>
      </c>
      <c r="AI166" s="44">
        <f>C166*'Conversions, Sources &amp; Comments'!E166/104.83</f>
        <v>0.37498542613967595</v>
      </c>
      <c r="AJ166" s="44">
        <f>E166*'Conversions, Sources &amp; Comments'!E166/104.83</f>
        <v>0.33626059727843571</v>
      </c>
      <c r="AK166" s="43"/>
      <c r="AL166" s="44">
        <f>'Conversions, Sources &amp; Comments'!$E166*H166/104.83</f>
        <v>0.42468228984493422</v>
      </c>
      <c r="AM166" s="44">
        <f>'Conversions, Sources &amp; Comments'!$E166*I166/0.467</f>
        <v>0</v>
      </c>
      <c r="AN166" s="44">
        <f>'Conversions, Sources &amp; Comments'!$E166*J166/0.467</f>
        <v>0</v>
      </c>
      <c r="AO166" s="44">
        <f>'Conversions, Sources &amp; Comments'!$E166*K166/0.467</f>
        <v>0</v>
      </c>
      <c r="AP166" s="44">
        <f>'Conversions, Sources &amp; Comments'!$E166*L166/0.467</f>
        <v>0</v>
      </c>
      <c r="AQ166" s="44">
        <f>'Conversions, Sources &amp; Comments'!$E166*M166/0.467</f>
        <v>0</v>
      </c>
      <c r="AR166" s="44">
        <f>'Conversions, Sources &amp; Comments'!$E166*N166/60</f>
        <v>0</v>
      </c>
      <c r="AS166" s="44">
        <f>'Conversions, Sources &amp; Comments'!$E166*O166</f>
        <v>0</v>
      </c>
      <c r="AT166" s="44">
        <f>'Conversions, Sources &amp; Comments'!$E166*P166</f>
        <v>0</v>
      </c>
      <c r="AU166" s="44">
        <f>'Conversions, Sources &amp; Comments'!$E166*Q166/0.467</f>
        <v>0</v>
      </c>
      <c r="AV166" s="44">
        <f>'Conversions, Sources &amp; Comments'!$E166*R166/1.204</f>
        <v>0</v>
      </c>
      <c r="AW166" s="44">
        <f>'Conversions, Sources &amp; Comments'!$E166*S166/0.93</f>
        <v>4.3650793650793656</v>
      </c>
      <c r="AX166" s="44">
        <f>'Conversions, Sources &amp; Comments'!$E166*T166/0.93</f>
        <v>0</v>
      </c>
      <c r="AY166" s="44">
        <f>'Conversions, Sources &amp; Comments'!$E166*U166/0.467</f>
        <v>0</v>
      </c>
      <c r="AZ166" s="44">
        <f>'Conversions, Sources &amp; Comments'!$E166*V166/51.4</f>
        <v>0</v>
      </c>
      <c r="BA166" s="44">
        <f>'Conversions, Sources &amp; Comments'!$E166*W166/0.467</f>
        <v>0</v>
      </c>
      <c r="BB166" s="44">
        <f>'Conversions, Sources &amp; Comments'!$E166*X166/0.467</f>
        <v>0</v>
      </c>
      <c r="BC166" s="44">
        <f>'Conversions, Sources &amp; Comments'!$E166*Y166/0.467</f>
        <v>4.7375599061894578</v>
      </c>
      <c r="BD166" s="44">
        <f>'Conversions, Sources &amp; Comments'!$E166*Z166/0.467*0.96</f>
        <v>0</v>
      </c>
      <c r="BE166" s="44">
        <f>'Conversions, Sources &amp; Comments'!$E166*AA166/0.467*0.96</f>
        <v>0</v>
      </c>
      <c r="BF166" s="44">
        <f>'Conversions, Sources &amp; Comments'!$E166*AB166/0.467*0.96</f>
        <v>0</v>
      </c>
      <c r="BG166" s="44">
        <f>'Conversions, Sources &amp; Comments'!$E166*AC166/10.274</f>
        <v>3.5956459671663104</v>
      </c>
      <c r="BH166" s="44">
        <f>'Conversions, Sources &amp; Comments'!$E166*AD166/3073</f>
        <v>0</v>
      </c>
      <c r="BI166" s="44">
        <f>'Conversions, Sources &amp; Comments'!$E166*AE166/0.565</f>
        <v>2.8500491642084573</v>
      </c>
      <c r="BJ166" s="44">
        <f>'Conversions, Sources &amp; Comments'!$E166*AF166/0.565</f>
        <v>0</v>
      </c>
      <c r="BK166" s="44"/>
      <c r="BL166" s="44">
        <v>6.4952380952380961</v>
      </c>
      <c r="BM166" s="44">
        <f t="shared" si="66"/>
        <v>0.33626059727843571</v>
      </c>
      <c r="BN166" s="44">
        <f t="shared" si="69"/>
        <v>0.68001468741651272</v>
      </c>
      <c r="BO166" s="44"/>
      <c r="BP166" s="44">
        <f t="shared" si="70"/>
        <v>0.68001468741651272</v>
      </c>
      <c r="BQ166" s="44">
        <f>AL166</f>
        <v>0.42468228984493422</v>
      </c>
      <c r="BR166" s="44">
        <v>2.2999999999999998</v>
      </c>
      <c r="BS166" s="44">
        <v>7</v>
      </c>
      <c r="BT166" s="44">
        <f t="shared" si="72"/>
        <v>6.5779999999999994</v>
      </c>
      <c r="BU166" s="44">
        <f t="shared" si="67"/>
        <v>0.15333333333333332</v>
      </c>
      <c r="BV166" s="44">
        <f t="shared" si="63"/>
        <v>0</v>
      </c>
      <c r="BW166" s="44">
        <f t="shared" si="75"/>
        <v>0.34652806906510791</v>
      </c>
      <c r="BX166" s="44">
        <f t="shared" si="76"/>
        <v>3.5956459671663104</v>
      </c>
      <c r="BY166" s="44">
        <f t="shared" si="61"/>
        <v>1.3175824175824178</v>
      </c>
      <c r="BZ166" s="44">
        <f>BI166</f>
        <v>2.8500491642084573</v>
      </c>
      <c r="CA166" s="44">
        <f t="shared" ref="CA166:CA179" si="78">BC166</f>
        <v>4.7375599061894578</v>
      </c>
      <c r="CB166" s="44">
        <f t="shared" si="77"/>
        <v>3.5956459671663104</v>
      </c>
      <c r="CC166" s="44">
        <v>3.6</v>
      </c>
      <c r="CD166" s="43"/>
      <c r="CE166" s="44">
        <f t="shared" si="73"/>
        <v>0.98953902408304639</v>
      </c>
      <c r="CG166" s="43">
        <f>CE166/'Conversions, Sources &amp; Comments'!E165</f>
        <v>14.625444813426842</v>
      </c>
    </row>
    <row r="167" spans="1:85" s="7" customFormat="1" ht="12.75" customHeight="1">
      <c r="A167" s="67">
        <v>1705</v>
      </c>
      <c r="C167" s="16">
        <v>443</v>
      </c>
      <c r="D167" s="16">
        <v>434</v>
      </c>
      <c r="E167" s="16">
        <v>334</v>
      </c>
      <c r="F167" s="16">
        <v>250</v>
      </c>
      <c r="G167" s="16">
        <v>207</v>
      </c>
      <c r="S167" s="16">
        <v>60</v>
      </c>
      <c r="T167" s="16">
        <v>48</v>
      </c>
      <c r="Y167" s="16">
        <v>32.5</v>
      </c>
      <c r="AA167" s="16">
        <v>54</v>
      </c>
      <c r="AC167" s="16">
        <v>477</v>
      </c>
      <c r="AE167" s="16">
        <v>22</v>
      </c>
      <c r="AF167" s="16">
        <v>12</v>
      </c>
      <c r="AH167" s="44">
        <f>F167*'Conversions, Sources &amp; Comments'!$E167/104.83</f>
        <v>0.16135345358850084</v>
      </c>
      <c r="AI167" s="44">
        <f>C167*'Conversions, Sources &amp; Comments'!E167/104.83</f>
        <v>0.28591831975882348</v>
      </c>
      <c r="AJ167" s="44">
        <f>E167*'Conversions, Sources &amp; Comments'!E167/104.83</f>
        <v>0.21556821399423709</v>
      </c>
      <c r="AK167" s="43"/>
      <c r="AL167" s="44">
        <f>'Conversions, Sources &amp; Comments'!$E167*H167/104.83</f>
        <v>0</v>
      </c>
      <c r="AM167" s="44">
        <f>'Conversions, Sources &amp; Comments'!$E167*I167/0.467</f>
        <v>0</v>
      </c>
      <c r="AN167" s="44">
        <f>'Conversions, Sources &amp; Comments'!$E167*J167/0.467</f>
        <v>0</v>
      </c>
      <c r="AO167" s="44">
        <f>'Conversions, Sources &amp; Comments'!$E167*K167/0.467</f>
        <v>0</v>
      </c>
      <c r="AP167" s="44">
        <f>'Conversions, Sources &amp; Comments'!$E167*L167/0.467</f>
        <v>0</v>
      </c>
      <c r="AQ167" s="44">
        <f>'Conversions, Sources &amp; Comments'!$E167*M167/0.467</f>
        <v>0</v>
      </c>
      <c r="AR167" s="44">
        <f>'Conversions, Sources &amp; Comments'!$E167*N167/60</f>
        <v>0</v>
      </c>
      <c r="AS167" s="44">
        <f>'Conversions, Sources &amp; Comments'!$E167*O167</f>
        <v>0</v>
      </c>
      <c r="AT167" s="44">
        <f>'Conversions, Sources &amp; Comments'!$E167*P167</f>
        <v>0</v>
      </c>
      <c r="AU167" s="44">
        <f>'Conversions, Sources &amp; Comments'!$E167*Q167/0.467</f>
        <v>0</v>
      </c>
      <c r="AV167" s="44">
        <f>'Conversions, Sources &amp; Comments'!$E167*R167/1.204</f>
        <v>0</v>
      </c>
      <c r="AW167" s="44">
        <f>'Conversions, Sources &amp; Comments'!$E167*S167/0.93</f>
        <v>4.3650793650793656</v>
      </c>
      <c r="AX167" s="44">
        <f>'Conversions, Sources &amp; Comments'!$E167*T167/0.93</f>
        <v>3.4920634920634925</v>
      </c>
      <c r="AY167" s="44">
        <f>'Conversions, Sources &amp; Comments'!$E167*U167/0.467</f>
        <v>0</v>
      </c>
      <c r="AZ167" s="44">
        <f>'Conversions, Sources &amp; Comments'!$E167*V167/51.4</f>
        <v>0</v>
      </c>
      <c r="BA167" s="44">
        <f>'Conversions, Sources &amp; Comments'!$E167*W167/0.467</f>
        <v>0</v>
      </c>
      <c r="BB167" s="44">
        <f>'Conversions, Sources &amp; Comments'!$E167*X167/0.467</f>
        <v>0</v>
      </c>
      <c r="BC167" s="44">
        <f>'Conversions, Sources &amp; Comments'!$E167*Y167/0.467</f>
        <v>4.7085840046225496</v>
      </c>
      <c r="BD167" s="44">
        <f>'Conversions, Sources &amp; Comments'!$E167*Z167/0.467*0.96</f>
        <v>0</v>
      </c>
      <c r="BE167" s="44">
        <f>'Conversions, Sources &amp; Comments'!$E167*AA167/0.467*0.96</f>
        <v>7.5105536861425515</v>
      </c>
      <c r="BF167" s="44">
        <f>'Conversions, Sources &amp; Comments'!$E167*AB167/0.467*0.96</f>
        <v>0</v>
      </c>
      <c r="BG167" s="44">
        <f>'Conversions, Sources &amp; Comments'!$E167*AC167/10.274</f>
        <v>3.1412511471397986</v>
      </c>
      <c r="BH167" s="44">
        <f>'Conversions, Sources &amp; Comments'!$E167*AD167/3073</f>
        <v>0</v>
      </c>
      <c r="BI167" s="44">
        <f>'Conversions, Sources &amp; Comments'!$E167*AE167/0.565</f>
        <v>2.6344992274195822</v>
      </c>
      <c r="BJ167" s="44">
        <f>'Conversions, Sources &amp; Comments'!$E167*AF167/0.565</f>
        <v>1.4369995785924994</v>
      </c>
      <c r="BK167" s="44"/>
      <c r="BL167" s="44">
        <v>6.4952380952380961</v>
      </c>
      <c r="BM167" s="44">
        <f t="shared" si="66"/>
        <v>0.21556821399423709</v>
      </c>
      <c r="BN167" s="44">
        <f t="shared" si="69"/>
        <v>0.52983136166158673</v>
      </c>
      <c r="BO167" s="44"/>
      <c r="BP167" s="44">
        <f t="shared" si="70"/>
        <v>0.52983136166158673</v>
      </c>
      <c r="BQ167" s="44">
        <v>0.4</v>
      </c>
      <c r="BR167" s="44">
        <v>2.2999999999999998</v>
      </c>
      <c r="BS167" s="44">
        <v>7</v>
      </c>
      <c r="BT167" s="44">
        <f t="shared" si="72"/>
        <v>6.5779999999999994</v>
      </c>
      <c r="BU167" s="44">
        <f t="shared" si="67"/>
        <v>0.15333333333333332</v>
      </c>
      <c r="BV167" s="44">
        <f t="shared" si="63"/>
        <v>0</v>
      </c>
      <c r="BW167" s="44">
        <f t="shared" si="75"/>
        <v>0.34469086528597637</v>
      </c>
      <c r="BX167" s="44">
        <f t="shared" si="76"/>
        <v>3.1412511471397986</v>
      </c>
      <c r="BY167" s="44">
        <f t="shared" si="61"/>
        <v>1.4989517819706499</v>
      </c>
      <c r="BZ167" s="44">
        <f>BI167</f>
        <v>2.6344992274195822</v>
      </c>
      <c r="CA167" s="44">
        <f t="shared" si="78"/>
        <v>4.7085840046225496</v>
      </c>
      <c r="CB167" s="44">
        <f t="shared" si="77"/>
        <v>3.1412511471397986</v>
      </c>
      <c r="CC167" s="44">
        <v>3.6</v>
      </c>
      <c r="CD167" s="43"/>
      <c r="CE167" s="44">
        <f t="shared" si="73"/>
        <v>0.9112858130238376</v>
      </c>
      <c r="CG167" s="43">
        <f>CE167/'Conversions, Sources &amp; Comments'!E166</f>
        <v>13.468857764340589</v>
      </c>
    </row>
    <row r="168" spans="1:85" s="7" customFormat="1" ht="12.75" customHeight="1">
      <c r="A168" s="67">
        <v>1706</v>
      </c>
      <c r="C168" s="16">
        <v>360</v>
      </c>
      <c r="D168" s="16">
        <v>434</v>
      </c>
      <c r="E168" s="16">
        <v>330</v>
      </c>
      <c r="F168" s="16">
        <v>296</v>
      </c>
      <c r="G168" s="16">
        <v>264</v>
      </c>
      <c r="H168" s="16">
        <v>576</v>
      </c>
      <c r="N168" s="16">
        <v>180</v>
      </c>
      <c r="S168" s="16">
        <v>60</v>
      </c>
      <c r="W168" s="16">
        <v>120</v>
      </c>
      <c r="Y168" s="16">
        <v>32.700000000000003</v>
      </c>
      <c r="AC168" s="16">
        <v>403</v>
      </c>
      <c r="AH168" s="44">
        <f>F168*'Conversions, Sources &amp; Comments'!$E168/104.83</f>
        <v>0.19081839228743741</v>
      </c>
      <c r="AI168" s="44">
        <f>C168*'Conversions, Sources &amp; Comments'!E168/104.83</f>
        <v>0.23207642305228879</v>
      </c>
      <c r="AJ168" s="44">
        <f>E168*'Conversions, Sources &amp; Comments'!E168/104.83</f>
        <v>0.21273672113126468</v>
      </c>
      <c r="AK168" s="43"/>
      <c r="AL168" s="44">
        <f>'Conversions, Sources &amp; Comments'!$E168*H168/104.83</f>
        <v>0.37132227688366204</v>
      </c>
      <c r="AM168" s="44">
        <f>'Conversions, Sources &amp; Comments'!$E168*I168/0.467</f>
        <v>0</v>
      </c>
      <c r="AN168" s="44">
        <f>'Conversions, Sources &amp; Comments'!$E168*J168/0.467</f>
        <v>0</v>
      </c>
      <c r="AO168" s="44">
        <f>'Conversions, Sources &amp; Comments'!$E168*K168/0.467</f>
        <v>0</v>
      </c>
      <c r="AP168" s="44">
        <f>'Conversions, Sources &amp; Comments'!$E168*L168/0.467</f>
        <v>0</v>
      </c>
      <c r="AQ168" s="44">
        <f>'Conversions, Sources &amp; Comments'!$E168*M168/0.467</f>
        <v>0</v>
      </c>
      <c r="AR168" s="44">
        <f>'Conversions, Sources &amp; Comments'!$E168*N168/60</f>
        <v>0.20273809523809527</v>
      </c>
      <c r="AS168" s="44">
        <f>'Conversions, Sources &amp; Comments'!$E168*O168</f>
        <v>0</v>
      </c>
      <c r="AT168" s="44">
        <f>'Conversions, Sources &amp; Comments'!$E168*P168</f>
        <v>0</v>
      </c>
      <c r="AU168" s="44">
        <f>'Conversions, Sources &amp; Comments'!$E168*Q168/0.467</f>
        <v>0</v>
      </c>
      <c r="AV168" s="44">
        <f>'Conversions, Sources &amp; Comments'!$E168*R168/1.204</f>
        <v>0</v>
      </c>
      <c r="AW168" s="44">
        <f>'Conversions, Sources &amp; Comments'!$E168*S168/0.93</f>
        <v>4.3599590373783927</v>
      </c>
      <c r="AX168" s="44">
        <f>'Conversions, Sources &amp; Comments'!$E168*T168/0.93</f>
        <v>0</v>
      </c>
      <c r="AY168" s="44">
        <f>'Conversions, Sources &amp; Comments'!$E168*U168/0.467</f>
        <v>0</v>
      </c>
      <c r="AZ168" s="44">
        <f>'Conversions, Sources &amp; Comments'!$E168*V168/51.4</f>
        <v>0</v>
      </c>
      <c r="BA168" s="44">
        <f>'Conversions, Sources &amp; Comments'!$E168*W168/0.467</f>
        <v>17.365147343734069</v>
      </c>
      <c r="BB168" s="44">
        <f>'Conversions, Sources &amp; Comments'!$E168*X168/0.467</f>
        <v>0</v>
      </c>
      <c r="BC168" s="44">
        <f>'Conversions, Sources &amp; Comments'!$E168*Y168/0.467</f>
        <v>4.7320026511675346</v>
      </c>
      <c r="BD168" s="44">
        <f>'Conversions, Sources &amp; Comments'!$E168*Z168/0.467*0.96</f>
        <v>0</v>
      </c>
      <c r="BE168" s="44">
        <f>'Conversions, Sources &amp; Comments'!$E168*AA168/0.467*0.96</f>
        <v>0</v>
      </c>
      <c r="BF168" s="44">
        <f>'Conversions, Sources &amp; Comments'!$E168*AB168/0.467*0.96</f>
        <v>0</v>
      </c>
      <c r="BG168" s="44">
        <f>'Conversions, Sources &amp; Comments'!$E168*AC168/10.274</f>
        <v>2.6508160528503146</v>
      </c>
      <c r="BH168" s="44">
        <f>'Conversions, Sources &amp; Comments'!$E168*AD168/3073</f>
        <v>0</v>
      </c>
      <c r="BI168" s="44">
        <f>'Conversions, Sources &amp; Comments'!$E168*AE168/0.565</f>
        <v>0</v>
      </c>
      <c r="BJ168" s="44">
        <f>'Conversions, Sources &amp; Comments'!$E168*AF168/0.565</f>
        <v>0</v>
      </c>
      <c r="BK168" s="44"/>
      <c r="BL168" s="44">
        <v>6.4952380952380961</v>
      </c>
      <c r="BM168" s="44">
        <f t="shared" si="66"/>
        <v>0.21273672113126468</v>
      </c>
      <c r="BN168" s="44">
        <f t="shared" si="69"/>
        <v>0.52630799918053273</v>
      </c>
      <c r="BO168" s="44"/>
      <c r="BP168" s="44">
        <f t="shared" si="70"/>
        <v>0.52630799918053273</v>
      </c>
      <c r="BQ168" s="44">
        <f>AL168</f>
        <v>0.37132227688366204</v>
      </c>
      <c r="BR168" s="44">
        <v>2.2999999999999998</v>
      </c>
      <c r="BS168" s="44">
        <v>7</v>
      </c>
      <c r="BT168" s="44">
        <f t="shared" si="72"/>
        <v>6.5779999999999994</v>
      </c>
      <c r="BU168" s="44">
        <f t="shared" si="67"/>
        <v>0.15333333333333332</v>
      </c>
      <c r="BV168" s="44">
        <f t="shared" si="63"/>
        <v>0</v>
      </c>
      <c r="BW168" s="44">
        <f t="shared" si="75"/>
        <v>0.34285366150684482</v>
      </c>
      <c r="BX168" s="44">
        <f t="shared" si="76"/>
        <v>2.6508160528503146</v>
      </c>
      <c r="BY168" s="44">
        <f t="shared" si="61"/>
        <v>1.7851116625310175</v>
      </c>
      <c r="BZ168" s="44">
        <v>2.7</v>
      </c>
      <c r="CA168" s="44">
        <f t="shared" si="78"/>
        <v>4.7320026511675346</v>
      </c>
      <c r="CB168" s="44">
        <f t="shared" si="77"/>
        <v>2.6508160528503146</v>
      </c>
      <c r="CC168" s="44">
        <v>3.6</v>
      </c>
      <c r="CD168" s="43"/>
      <c r="CE168" s="44">
        <f t="shared" si="73"/>
        <v>0.90012951196097679</v>
      </c>
      <c r="CG168" s="43">
        <f>CE168/'Conversions, Sources &amp; Comments'!E167</f>
        <v>13.303966980302999</v>
      </c>
    </row>
    <row r="169" spans="1:85" s="7" customFormat="1" ht="12.75" customHeight="1">
      <c r="A169" s="67">
        <v>1707</v>
      </c>
      <c r="C169" s="16">
        <v>603</v>
      </c>
      <c r="D169" s="16">
        <v>554</v>
      </c>
      <c r="E169" s="16">
        <v>405</v>
      </c>
      <c r="F169" s="16">
        <v>421</v>
      </c>
      <c r="G169" s="16">
        <v>292</v>
      </c>
      <c r="H169" s="16">
        <v>713</v>
      </c>
      <c r="N169" s="16">
        <v>143</v>
      </c>
      <c r="S169" s="16">
        <v>60</v>
      </c>
      <c r="Y169" s="16">
        <v>32.4</v>
      </c>
      <c r="AC169" s="16">
        <v>422</v>
      </c>
      <c r="AE169" s="16">
        <v>23.8</v>
      </c>
      <c r="AF169" s="16">
        <v>10.4</v>
      </c>
      <c r="AH169" s="44">
        <f>F169*'Conversions, Sources &amp; Comments'!$E169/104.83</f>
        <v>0.27140048362503771</v>
      </c>
      <c r="AI169" s="44">
        <f>C169*'Conversions, Sources &amp; Comments'!E169/104.83</f>
        <v>0.38872800861258366</v>
      </c>
      <c r="AJ169" s="44">
        <f>E169*'Conversions, Sources &amp; Comments'!E169/104.83</f>
        <v>0.26108597593382488</v>
      </c>
      <c r="AK169" s="43"/>
      <c r="AL169" s="44">
        <f>'Conversions, Sources &amp; Comments'!$E169*H169/104.83</f>
        <v>0.45964024898967187</v>
      </c>
      <c r="AM169" s="44">
        <f>'Conversions, Sources &amp; Comments'!$E169*I169/0.467</f>
        <v>0</v>
      </c>
      <c r="AN169" s="44">
        <f>'Conversions, Sources &amp; Comments'!$E169*J169/0.467</f>
        <v>0</v>
      </c>
      <c r="AO169" s="44">
        <f>'Conversions, Sources &amp; Comments'!$E169*K169/0.467</f>
        <v>0</v>
      </c>
      <c r="AP169" s="44">
        <f>'Conversions, Sources &amp; Comments'!$E169*L169/0.467</f>
        <v>0</v>
      </c>
      <c r="AQ169" s="44">
        <f>'Conversions, Sources &amp; Comments'!$E169*M169/0.467</f>
        <v>0</v>
      </c>
      <c r="AR169" s="44">
        <f>'Conversions, Sources &amp; Comments'!$E169*N169/60</f>
        <v>0.16106415343915345</v>
      </c>
      <c r="AS169" s="44">
        <f>'Conversions, Sources &amp; Comments'!$E169*O169</f>
        <v>0</v>
      </c>
      <c r="AT169" s="44">
        <f>'Conversions, Sources &amp; Comments'!$E169*P169</f>
        <v>0</v>
      </c>
      <c r="AU169" s="44">
        <f>'Conversions, Sources &amp; Comments'!$E169*Q169/0.467</f>
        <v>0</v>
      </c>
      <c r="AV169" s="44">
        <f>'Conversions, Sources &amp; Comments'!$E169*R169/1.204</f>
        <v>0</v>
      </c>
      <c r="AW169" s="44">
        <f>'Conversions, Sources &amp; Comments'!$E169*S169/0.93</f>
        <v>4.3599590373783927</v>
      </c>
      <c r="AX169" s="44">
        <f>'Conversions, Sources &amp; Comments'!$E169*T169/0.93</f>
        <v>0</v>
      </c>
      <c r="AY169" s="44">
        <f>'Conversions, Sources &amp; Comments'!$E169*U169/0.467</f>
        <v>0</v>
      </c>
      <c r="AZ169" s="44">
        <f>'Conversions, Sources &amp; Comments'!$E169*V169/51.4</f>
        <v>0</v>
      </c>
      <c r="BA169" s="44">
        <f>'Conversions, Sources &amp; Comments'!$E169*W169/0.467</f>
        <v>0</v>
      </c>
      <c r="BB169" s="44">
        <f>'Conversions, Sources &amp; Comments'!$E169*X169/0.467</f>
        <v>0</v>
      </c>
      <c r="BC169" s="44">
        <f>'Conversions, Sources &amp; Comments'!$E169*Y169/0.467</f>
        <v>4.6885897828081982</v>
      </c>
      <c r="BD169" s="44">
        <f>'Conversions, Sources &amp; Comments'!$E169*Z169/0.467*0.96</f>
        <v>0</v>
      </c>
      <c r="BE169" s="44">
        <f>'Conversions, Sources &amp; Comments'!$E169*AA169/0.467*0.96</f>
        <v>0</v>
      </c>
      <c r="BF169" s="44">
        <f>'Conversions, Sources &amp; Comments'!$E169*AB169/0.467*0.96</f>
        <v>0</v>
      </c>
      <c r="BG169" s="44">
        <f>'Conversions, Sources &amp; Comments'!$E169*AC169/10.274</f>
        <v>2.7757924920665822</v>
      </c>
      <c r="BH169" s="44">
        <f>'Conversions, Sources &amp; Comments'!$E169*AD169/3073</f>
        <v>0</v>
      </c>
      <c r="BI169" s="44">
        <f>'Conversions, Sources &amp; Comments'!$E169*AE169/0.565</f>
        <v>2.8467059980334324</v>
      </c>
      <c r="BJ169" s="44">
        <f>'Conversions, Sources &amp; Comments'!$E169*AF169/0.565</f>
        <v>1.2439387554431804</v>
      </c>
      <c r="BK169" s="44"/>
      <c r="BL169" s="44">
        <v>6.4876190476190487</v>
      </c>
      <c r="BM169" s="44">
        <f t="shared" si="66"/>
        <v>0.26108597593382488</v>
      </c>
      <c r="BN169" s="44">
        <f t="shared" si="69"/>
        <v>0.5862520748384461</v>
      </c>
      <c r="BO169" s="44"/>
      <c r="BP169" s="44">
        <f t="shared" si="70"/>
        <v>0.5862520748384461</v>
      </c>
      <c r="BQ169" s="44">
        <f>AL169</f>
        <v>0.45964024898967187</v>
      </c>
      <c r="BR169" s="44">
        <v>2.2999999999999998</v>
      </c>
      <c r="BS169" s="44">
        <v>8</v>
      </c>
      <c r="BT169" s="44">
        <f t="shared" si="72"/>
        <v>6.5779999999999994</v>
      </c>
      <c r="BU169" s="44">
        <f t="shared" si="67"/>
        <v>0.15333333333333332</v>
      </c>
      <c r="BV169" s="44">
        <f t="shared" si="63"/>
        <v>0</v>
      </c>
      <c r="BW169" s="44">
        <f t="shared" si="75"/>
        <v>0.34101645772771322</v>
      </c>
      <c r="BX169" s="44">
        <f t="shared" si="76"/>
        <v>2.7757924920665822</v>
      </c>
      <c r="BY169" s="44">
        <f t="shared" si="61"/>
        <v>1.6890995260663506</v>
      </c>
      <c r="BZ169" s="44">
        <f>BI169</f>
        <v>2.8467059980334324</v>
      </c>
      <c r="CA169" s="44">
        <f t="shared" si="78"/>
        <v>4.6885897828081982</v>
      </c>
      <c r="CB169" s="44">
        <f t="shared" si="77"/>
        <v>2.7757924920665822</v>
      </c>
      <c r="CC169" s="44">
        <v>3.6</v>
      </c>
      <c r="CD169" s="43"/>
      <c r="CE169" s="44">
        <f t="shared" si="73"/>
        <v>0.95228325273627501</v>
      </c>
      <c r="CG169" s="43">
        <f>CE169/'Conversions, Sources &amp; Comments'!E168</f>
        <v>14.091331749239066</v>
      </c>
    </row>
    <row r="170" spans="1:85" s="7" customFormat="1" ht="12.75" customHeight="1">
      <c r="A170" s="67">
        <v>1708</v>
      </c>
      <c r="C170" s="16">
        <v>569</v>
      </c>
      <c r="D170" s="16">
        <v>598</v>
      </c>
      <c r="E170" s="16">
        <v>381</v>
      </c>
      <c r="F170" s="16">
        <v>270</v>
      </c>
      <c r="G170" s="16">
        <v>221</v>
      </c>
      <c r="H170" s="16">
        <v>629</v>
      </c>
      <c r="N170" s="16">
        <v>180</v>
      </c>
      <c r="S170" s="16">
        <v>60</v>
      </c>
      <c r="Y170" s="16">
        <v>28.4</v>
      </c>
      <c r="AC170" s="16">
        <v>420</v>
      </c>
      <c r="AE170" s="16">
        <v>24</v>
      </c>
      <c r="AH170" s="44">
        <f>F170*'Conversions, Sources &amp; Comments'!$E170/104.83</f>
        <v>0.17405731728921658</v>
      </c>
      <c r="AI170" s="44">
        <f>C170*'Conversions, Sources &amp; Comments'!E170/104.83</f>
        <v>0.36680967976875639</v>
      </c>
      <c r="AJ170" s="44">
        <f>E170*'Conversions, Sources &amp; Comments'!E170/104.83</f>
        <v>0.24561421439700562</v>
      </c>
      <c r="AK170" s="43"/>
      <c r="AL170" s="44">
        <f>'Conversions, Sources &amp; Comments'!$E170*H170/104.83</f>
        <v>0.40548908361080455</v>
      </c>
      <c r="AM170" s="44">
        <f>'Conversions, Sources &amp; Comments'!$E170*I170/0.467</f>
        <v>0</v>
      </c>
      <c r="AN170" s="44">
        <f>'Conversions, Sources &amp; Comments'!$E170*J170/0.467</f>
        <v>0</v>
      </c>
      <c r="AO170" s="44">
        <f>'Conversions, Sources &amp; Comments'!$E170*K170/0.467</f>
        <v>0</v>
      </c>
      <c r="AP170" s="44">
        <f>'Conversions, Sources &amp; Comments'!$E170*L170/0.467</f>
        <v>0</v>
      </c>
      <c r="AQ170" s="44">
        <f>'Conversions, Sources &amp; Comments'!$E170*M170/0.467</f>
        <v>0</v>
      </c>
      <c r="AR170" s="44">
        <f>'Conversions, Sources &amp; Comments'!$E170*N170/60</f>
        <v>0.20273809523809527</v>
      </c>
      <c r="AS170" s="44">
        <f>'Conversions, Sources &amp; Comments'!$E170*O170</f>
        <v>0</v>
      </c>
      <c r="AT170" s="44">
        <f>'Conversions, Sources &amp; Comments'!$E170*P170</f>
        <v>0</v>
      </c>
      <c r="AU170" s="44">
        <f>'Conversions, Sources &amp; Comments'!$E170*Q170/0.467</f>
        <v>0</v>
      </c>
      <c r="AV170" s="44">
        <f>'Conversions, Sources &amp; Comments'!$E170*R170/1.204</f>
        <v>0</v>
      </c>
      <c r="AW170" s="44">
        <f>'Conversions, Sources &amp; Comments'!$E170*S170/0.93</f>
        <v>4.3599590373783927</v>
      </c>
      <c r="AX170" s="44">
        <f>'Conversions, Sources &amp; Comments'!$E170*T170/0.93</f>
        <v>0</v>
      </c>
      <c r="AY170" s="44">
        <f>'Conversions, Sources &amp; Comments'!$E170*U170/0.467</f>
        <v>0</v>
      </c>
      <c r="AZ170" s="44">
        <f>'Conversions, Sources &amp; Comments'!$E170*V170/51.4</f>
        <v>0</v>
      </c>
      <c r="BA170" s="44">
        <f>'Conversions, Sources &amp; Comments'!$E170*W170/0.467</f>
        <v>0</v>
      </c>
      <c r="BB170" s="44">
        <f>'Conversions, Sources &amp; Comments'!$E170*X170/0.467</f>
        <v>0</v>
      </c>
      <c r="BC170" s="44">
        <f>'Conversions, Sources &amp; Comments'!$E170*Y170/0.467</f>
        <v>4.1097515380170631</v>
      </c>
      <c r="BD170" s="44">
        <f>'Conversions, Sources &amp; Comments'!$E170*Z170/0.467*0.96</f>
        <v>0</v>
      </c>
      <c r="BE170" s="44">
        <f>'Conversions, Sources &amp; Comments'!$E170*AA170/0.467*0.96</f>
        <v>0</v>
      </c>
      <c r="BF170" s="44">
        <f>'Conversions, Sources &amp; Comments'!$E170*AB170/0.467*0.96</f>
        <v>0</v>
      </c>
      <c r="BG170" s="44">
        <f>'Conversions, Sources &amp; Comments'!$E170*AC170/10.274</f>
        <v>2.7626370774122386</v>
      </c>
      <c r="BH170" s="44">
        <f>'Conversions, Sources &amp; Comments'!$E170*AD170/3073</f>
        <v>0</v>
      </c>
      <c r="BI170" s="44">
        <f>'Conversions, Sources &amp; Comments'!$E170*AE170/0.565</f>
        <v>2.8706278971765706</v>
      </c>
      <c r="BJ170" s="44">
        <f>'Conversions, Sources &amp; Comments'!$E170*AF170/0.565</f>
        <v>0</v>
      </c>
      <c r="BK170" s="44"/>
      <c r="BL170" s="44">
        <v>6.4876190476190487</v>
      </c>
      <c r="BM170" s="44">
        <f t="shared" si="66"/>
        <v>0.24561421439700562</v>
      </c>
      <c r="BN170" s="44">
        <f t="shared" si="69"/>
        <v>0.56699981931362808</v>
      </c>
      <c r="BO170" s="44"/>
      <c r="BP170" s="44">
        <f t="shared" si="70"/>
        <v>0.56699981931362808</v>
      </c>
      <c r="BQ170" s="44">
        <f>AL170</f>
        <v>0.40548908361080455</v>
      </c>
      <c r="BR170" s="44">
        <v>2.2999999999999998</v>
      </c>
      <c r="BS170" s="44">
        <v>8</v>
      </c>
      <c r="BT170" s="44">
        <f t="shared" si="72"/>
        <v>6.5779999999999994</v>
      </c>
      <c r="BU170" s="44">
        <f t="shared" si="67"/>
        <v>0.15333333333333332</v>
      </c>
      <c r="BV170" s="44">
        <f t="shared" si="63"/>
        <v>0</v>
      </c>
      <c r="BW170" s="44">
        <f t="shared" si="75"/>
        <v>0.33917925394858167</v>
      </c>
      <c r="BX170" s="44">
        <f t="shared" si="76"/>
        <v>2.7626370774122386</v>
      </c>
      <c r="BY170" s="44">
        <f t="shared" si="61"/>
        <v>1.4876190476190474</v>
      </c>
      <c r="BZ170" s="44">
        <f>BI170</f>
        <v>2.8706278971765706</v>
      </c>
      <c r="CA170" s="44">
        <f t="shared" si="78"/>
        <v>4.1097515380170631</v>
      </c>
      <c r="CB170" s="44">
        <f t="shared" si="77"/>
        <v>2.7626370774122386</v>
      </c>
      <c r="CC170" s="44">
        <v>3.6</v>
      </c>
      <c r="CD170" s="43"/>
      <c r="CE170" s="44">
        <f t="shared" si="73"/>
        <v>0.93274132529720688</v>
      </c>
      <c r="CG170" s="43">
        <f>CE170/'Conversions, Sources &amp; Comments'!E169</f>
        <v>13.802161713147159</v>
      </c>
    </row>
    <row r="171" spans="1:85" s="7" customFormat="1" ht="12.75" customHeight="1">
      <c r="A171" s="67">
        <v>1709</v>
      </c>
      <c r="C171" s="16">
        <v>751</v>
      </c>
      <c r="D171" s="16">
        <v>761</v>
      </c>
      <c r="E171" s="16">
        <v>425</v>
      </c>
      <c r="F171" s="16">
        <v>320</v>
      </c>
      <c r="G171" s="16">
        <v>229</v>
      </c>
      <c r="M171" s="16">
        <v>59.7</v>
      </c>
      <c r="N171" s="16">
        <v>170</v>
      </c>
      <c r="S171" s="16">
        <v>60</v>
      </c>
      <c r="Y171" s="16">
        <v>31.7</v>
      </c>
      <c r="AC171" s="16">
        <v>547</v>
      </c>
      <c r="AH171" s="44">
        <f>F171*'Conversions, Sources &amp; Comments'!$E171/104.83</f>
        <v>0.20629015382425667</v>
      </c>
      <c r="AI171" s="44">
        <f>C171*'Conversions, Sources &amp; Comments'!E171/104.83</f>
        <v>0.4841372047563024</v>
      </c>
      <c r="AJ171" s="44">
        <f>E171*'Conversions, Sources &amp; Comments'!E171/104.83</f>
        <v>0.27397911054784091</v>
      </c>
      <c r="AK171" s="43"/>
      <c r="AL171" s="44">
        <f>'Conversions, Sources &amp; Comments'!$E171*H171/104.83</f>
        <v>0</v>
      </c>
      <c r="AM171" s="44">
        <f>'Conversions, Sources &amp; Comments'!$E171*I171/0.467</f>
        <v>0</v>
      </c>
      <c r="AN171" s="44">
        <f>'Conversions, Sources &amp; Comments'!$E171*J171/0.467</f>
        <v>0</v>
      </c>
      <c r="AO171" s="44">
        <f>'Conversions, Sources &amp; Comments'!$E171*K171/0.467</f>
        <v>0</v>
      </c>
      <c r="AP171" s="44">
        <f>'Conversions, Sources &amp; Comments'!$E171*L171/0.467</f>
        <v>0</v>
      </c>
      <c r="AQ171" s="44">
        <f>'Conversions, Sources &amp; Comments'!$E171*M171/0.467</f>
        <v>8.6391608035076999</v>
      </c>
      <c r="AR171" s="44">
        <f>'Conversions, Sources &amp; Comments'!$E171*N171/60</f>
        <v>0.19147486772486774</v>
      </c>
      <c r="AS171" s="44">
        <f>'Conversions, Sources &amp; Comments'!$E171*O171</f>
        <v>0</v>
      </c>
      <c r="AT171" s="44">
        <f>'Conversions, Sources &amp; Comments'!$E171*P171</f>
        <v>0</v>
      </c>
      <c r="AU171" s="44">
        <f>'Conversions, Sources &amp; Comments'!$E171*Q171/0.467</f>
        <v>0</v>
      </c>
      <c r="AV171" s="44">
        <f>'Conversions, Sources &amp; Comments'!$E171*R171/1.204</f>
        <v>0</v>
      </c>
      <c r="AW171" s="44">
        <f>'Conversions, Sources &amp; Comments'!$E171*S171/0.93</f>
        <v>4.3599590373783927</v>
      </c>
      <c r="AX171" s="44">
        <f>'Conversions, Sources &amp; Comments'!$E171*T171/0.93</f>
        <v>0</v>
      </c>
      <c r="AY171" s="44">
        <f>'Conversions, Sources &amp; Comments'!$E171*U171/0.467</f>
        <v>0</v>
      </c>
      <c r="AZ171" s="44">
        <f>'Conversions, Sources &amp; Comments'!$E171*V171/51.4</f>
        <v>0</v>
      </c>
      <c r="BA171" s="44">
        <f>'Conversions, Sources &amp; Comments'!$E171*W171/0.467</f>
        <v>0</v>
      </c>
      <c r="BB171" s="44">
        <f>'Conversions, Sources &amp; Comments'!$E171*X171/0.467</f>
        <v>0</v>
      </c>
      <c r="BC171" s="44">
        <f>'Conversions, Sources &amp; Comments'!$E171*Y171/0.467</f>
        <v>4.5872930899697488</v>
      </c>
      <c r="BD171" s="44">
        <f>'Conversions, Sources &amp; Comments'!$E171*Z171/0.467*0.96</f>
        <v>0</v>
      </c>
      <c r="BE171" s="44">
        <f>'Conversions, Sources &amp; Comments'!$E171*AA171/0.467*0.96</f>
        <v>0</v>
      </c>
      <c r="BF171" s="44">
        <f>'Conversions, Sources &amp; Comments'!$E171*AB171/0.467*0.96</f>
        <v>0</v>
      </c>
      <c r="BG171" s="44">
        <f>'Conversions, Sources &amp; Comments'!$E171*AC171/10.274</f>
        <v>3.5980059079630822</v>
      </c>
      <c r="BH171" s="44">
        <f>'Conversions, Sources &amp; Comments'!$E171*AD171/3073</f>
        <v>0</v>
      </c>
      <c r="BI171" s="44">
        <f>'Conversions, Sources &amp; Comments'!$E171*AE171/0.565</f>
        <v>0</v>
      </c>
      <c r="BJ171" s="44">
        <f>'Conversions, Sources &amp; Comments'!$E171*AF171/0.565</f>
        <v>0</v>
      </c>
      <c r="BK171" s="44"/>
      <c r="BL171" s="44">
        <v>6.4876190476190487</v>
      </c>
      <c r="BM171" s="44">
        <f t="shared" si="66"/>
        <v>0.27397911054784091</v>
      </c>
      <c r="BN171" s="44">
        <f t="shared" si="69"/>
        <v>0.60229562110912771</v>
      </c>
      <c r="BO171" s="44"/>
      <c r="BP171" s="44">
        <f t="shared" si="70"/>
        <v>0.60229562110912771</v>
      </c>
      <c r="BQ171" s="44">
        <v>0.41</v>
      </c>
      <c r="BR171" s="44">
        <v>2.2999999999999998</v>
      </c>
      <c r="BS171" s="44">
        <f>AQ171</f>
        <v>8.6391608035076999</v>
      </c>
      <c r="BT171" s="44">
        <f t="shared" si="72"/>
        <v>6.5779999999999994</v>
      </c>
      <c r="BU171" s="44">
        <f t="shared" si="67"/>
        <v>0.15333333333333332</v>
      </c>
      <c r="BV171" s="44">
        <f t="shared" ref="BV171:BV178" si="79">AY171</f>
        <v>0</v>
      </c>
      <c r="BW171" s="44">
        <f t="shared" si="75"/>
        <v>0.33734205016945007</v>
      </c>
      <c r="BX171" s="44">
        <f t="shared" si="76"/>
        <v>3.5980059079630822</v>
      </c>
      <c r="BY171" s="44">
        <f t="shared" si="61"/>
        <v>1.2749542961608771</v>
      </c>
      <c r="BZ171" s="44">
        <v>2.5</v>
      </c>
      <c r="CA171" s="44">
        <f t="shared" si="78"/>
        <v>4.5872930899697488</v>
      </c>
      <c r="CB171" s="44">
        <f t="shared" si="77"/>
        <v>3.5980059079630822</v>
      </c>
      <c r="CC171" s="44">
        <v>3.6</v>
      </c>
      <c r="CD171" s="43"/>
      <c r="CE171" s="44">
        <f t="shared" si="73"/>
        <v>0.9649902938707785</v>
      </c>
      <c r="CG171" s="43">
        <f>CE171/'Conversions, Sources &amp; Comments'!E170</f>
        <v>14.279363127154207</v>
      </c>
    </row>
    <row r="172" spans="1:85" s="7" customFormat="1" ht="12.75" customHeight="1">
      <c r="A172" s="67">
        <v>1710</v>
      </c>
      <c r="C172" s="16">
        <v>624</v>
      </c>
      <c r="D172" s="16">
        <v>576</v>
      </c>
      <c r="E172" s="16">
        <v>382</v>
      </c>
      <c r="F172" s="16">
        <v>318</v>
      </c>
      <c r="G172" s="16">
        <v>260</v>
      </c>
      <c r="M172" s="16">
        <v>54</v>
      </c>
      <c r="N172" s="16">
        <v>157</v>
      </c>
      <c r="S172" s="16">
        <v>60</v>
      </c>
      <c r="T172" s="16">
        <v>48</v>
      </c>
      <c r="Y172" s="16">
        <v>31.3</v>
      </c>
      <c r="AC172" s="16">
        <v>528</v>
      </c>
      <c r="AE172" s="16">
        <v>19.2</v>
      </c>
      <c r="AH172" s="44">
        <f>F172*'Conversions, Sources &amp; Comments'!$E172/104.83</f>
        <v>0.2050008403628551</v>
      </c>
      <c r="AI172" s="44">
        <f>C172*'Conversions, Sources &amp; Comments'!E172/104.83</f>
        <v>0.40226579995730055</v>
      </c>
      <c r="AJ172" s="44">
        <f>E172*'Conversions, Sources &amp; Comments'!E172/104.83</f>
        <v>0.24625887112770642</v>
      </c>
      <c r="AK172" s="43"/>
      <c r="AL172" s="44">
        <f>'Conversions, Sources &amp; Comments'!$E172*H172/104.83</f>
        <v>0</v>
      </c>
      <c r="AM172" s="44">
        <f>'Conversions, Sources &amp; Comments'!$E172*I172/0.467</f>
        <v>0</v>
      </c>
      <c r="AN172" s="44">
        <f>'Conversions, Sources &amp; Comments'!$E172*J172/0.467</f>
        <v>0</v>
      </c>
      <c r="AO172" s="44">
        <f>'Conversions, Sources &amp; Comments'!$E172*K172/0.467</f>
        <v>0</v>
      </c>
      <c r="AP172" s="44">
        <f>'Conversions, Sources &amp; Comments'!$E172*L172/0.467</f>
        <v>0</v>
      </c>
      <c r="AQ172" s="44">
        <f>'Conversions, Sources &amp; Comments'!$E172*M172/0.467</f>
        <v>7.8143163046803306</v>
      </c>
      <c r="AR172" s="44">
        <f>'Conversions, Sources &amp; Comments'!$E172*N172/60</f>
        <v>0.17683267195767197</v>
      </c>
      <c r="AS172" s="44">
        <f>'Conversions, Sources &amp; Comments'!$E172*O172</f>
        <v>0</v>
      </c>
      <c r="AT172" s="44">
        <f>'Conversions, Sources &amp; Comments'!$E172*P172</f>
        <v>0</v>
      </c>
      <c r="AU172" s="44">
        <f>'Conversions, Sources &amp; Comments'!$E172*Q172/0.467</f>
        <v>0</v>
      </c>
      <c r="AV172" s="44">
        <f>'Conversions, Sources &amp; Comments'!$E172*R172/1.204</f>
        <v>0</v>
      </c>
      <c r="AW172" s="44">
        <f>'Conversions, Sources &amp; Comments'!$E172*S172/0.93</f>
        <v>4.3599590373783927</v>
      </c>
      <c r="AX172" s="44">
        <f>'Conversions, Sources &amp; Comments'!$E172*T172/0.93</f>
        <v>3.487967229902714</v>
      </c>
      <c r="AY172" s="44">
        <f>'Conversions, Sources &amp; Comments'!$E172*U172/0.467</f>
        <v>0</v>
      </c>
      <c r="AZ172" s="44">
        <f>'Conversions, Sources &amp; Comments'!$E172*V172/51.4</f>
        <v>0</v>
      </c>
      <c r="BA172" s="44">
        <f>'Conversions, Sources &amp; Comments'!$E172*W172/0.467</f>
        <v>0</v>
      </c>
      <c r="BB172" s="44">
        <f>'Conversions, Sources &amp; Comments'!$E172*X172/0.467</f>
        <v>0</v>
      </c>
      <c r="BC172" s="44">
        <f>'Conversions, Sources &amp; Comments'!$E172*Y172/0.467</f>
        <v>4.5294092654906359</v>
      </c>
      <c r="BD172" s="44">
        <f>'Conversions, Sources &amp; Comments'!$E172*Z172/0.467*0.96</f>
        <v>0</v>
      </c>
      <c r="BE172" s="44">
        <f>'Conversions, Sources &amp; Comments'!$E172*AA172/0.467*0.96</f>
        <v>0</v>
      </c>
      <c r="BF172" s="44">
        <f>'Conversions, Sources &amp; Comments'!$E172*AB172/0.467*0.96</f>
        <v>0</v>
      </c>
      <c r="BG172" s="44">
        <f>'Conversions, Sources &amp; Comments'!$E172*AC172/10.274</f>
        <v>3.4730294687468142</v>
      </c>
      <c r="BH172" s="44">
        <f>'Conversions, Sources &amp; Comments'!$E172*AD172/3073</f>
        <v>0</v>
      </c>
      <c r="BI172" s="44">
        <f>'Conversions, Sources &amp; Comments'!$E172*AE172/0.565</f>
        <v>2.2965023177412558</v>
      </c>
      <c r="BJ172" s="44">
        <f>'Conversions, Sources &amp; Comments'!$E172*AF172/0.565</f>
        <v>0</v>
      </c>
      <c r="BK172" s="44"/>
      <c r="BL172" s="44">
        <v>6.4876190476190487</v>
      </c>
      <c r="BM172" s="44">
        <f t="shared" si="66"/>
        <v>0.24625887112770642</v>
      </c>
      <c r="BN172" s="44">
        <f t="shared" si="69"/>
        <v>0.56780199662716213</v>
      </c>
      <c r="BO172" s="44"/>
      <c r="BP172" s="44">
        <f t="shared" si="70"/>
        <v>0.56780199662716213</v>
      </c>
      <c r="BQ172" s="44">
        <v>0.41</v>
      </c>
      <c r="BR172" s="44">
        <v>2.2999999999999998</v>
      </c>
      <c r="BS172" s="44">
        <f>AQ172</f>
        <v>7.8143163046803306</v>
      </c>
      <c r="BT172" s="44">
        <f t="shared" si="72"/>
        <v>6.5779999999999994</v>
      </c>
      <c r="BU172" s="44">
        <f t="shared" si="67"/>
        <v>0.15333333333333332</v>
      </c>
      <c r="BV172" s="44">
        <f t="shared" si="79"/>
        <v>0</v>
      </c>
      <c r="BW172" s="44">
        <f t="shared" si="75"/>
        <v>0.33550484639031852</v>
      </c>
      <c r="BX172" s="44">
        <f t="shared" si="76"/>
        <v>3.4730294687468142</v>
      </c>
      <c r="BY172" s="44">
        <f t="shared" si="61"/>
        <v>1.3041666666666665</v>
      </c>
      <c r="BZ172" s="44">
        <f>BI172</f>
        <v>2.2965023177412558</v>
      </c>
      <c r="CA172" s="44">
        <f t="shared" si="78"/>
        <v>4.5294092654906359</v>
      </c>
      <c r="CB172" s="44">
        <f t="shared" si="77"/>
        <v>3.4730294687468142</v>
      </c>
      <c r="CC172" s="44">
        <v>3.6</v>
      </c>
      <c r="CD172" s="43"/>
      <c r="CE172" s="44">
        <f t="shared" si="73"/>
        <v>0.93433397709686206</v>
      </c>
      <c r="CG172" s="43">
        <f>CE172/'Conversions, Sources &amp; Comments'!E171</f>
        <v>13.825728844886036</v>
      </c>
    </row>
    <row r="173" spans="1:85" s="7" customFormat="1" ht="12.75" customHeight="1">
      <c r="A173" s="67">
        <v>1711</v>
      </c>
      <c r="C173" s="16">
        <v>526</v>
      </c>
      <c r="D173" s="16">
        <v>604</v>
      </c>
      <c r="E173" s="16">
        <v>461</v>
      </c>
      <c r="F173" s="16">
        <v>397</v>
      </c>
      <c r="G173" s="16">
        <v>288</v>
      </c>
      <c r="N173" s="16">
        <v>140</v>
      </c>
      <c r="T173" s="16">
        <v>48</v>
      </c>
      <c r="Y173" s="16">
        <v>31.3</v>
      </c>
      <c r="AB173" s="16">
        <v>21.4</v>
      </c>
      <c r="AE173" s="16">
        <v>19.2</v>
      </c>
      <c r="AH173" s="44">
        <f>F173*'Conversions, Sources &amp; Comments'!$E173/104.83</f>
        <v>0.25592872208821843</v>
      </c>
      <c r="AI173" s="44">
        <f>C173*'Conversions, Sources &amp; Comments'!E173/104.83</f>
        <v>0.33908944034862187</v>
      </c>
      <c r="AJ173" s="44">
        <f>E173*'Conversions, Sources &amp; Comments'!E173/104.83</f>
        <v>0.29718675285306978</v>
      </c>
      <c r="AK173" s="43"/>
      <c r="AL173" s="44">
        <f>'Conversions, Sources &amp; Comments'!$E173*H173/104.83</f>
        <v>0</v>
      </c>
      <c r="AM173" s="44">
        <f>'Conversions, Sources &amp; Comments'!$E173*I173/0.467</f>
        <v>0</v>
      </c>
      <c r="AN173" s="44">
        <f>'Conversions, Sources &amp; Comments'!$E173*J173/0.467</f>
        <v>0</v>
      </c>
      <c r="AO173" s="44">
        <f>'Conversions, Sources &amp; Comments'!$E173*K173/0.467</f>
        <v>0</v>
      </c>
      <c r="AP173" s="44">
        <f>'Conversions, Sources &amp; Comments'!$E173*L173/0.467</f>
        <v>0</v>
      </c>
      <c r="AQ173" s="44">
        <f>'Conversions, Sources &amp; Comments'!$E173*M173/0.467</f>
        <v>0</v>
      </c>
      <c r="AR173" s="44">
        <f>'Conversions, Sources &amp; Comments'!$E173*N173/60</f>
        <v>0.15768518518518521</v>
      </c>
      <c r="AS173" s="44">
        <f>'Conversions, Sources &amp; Comments'!$E173*O173</f>
        <v>0</v>
      </c>
      <c r="AT173" s="44">
        <f>'Conversions, Sources &amp; Comments'!$E173*P173</f>
        <v>0</v>
      </c>
      <c r="AU173" s="44">
        <f>'Conversions, Sources &amp; Comments'!$E173*Q173/0.467</f>
        <v>0</v>
      </c>
      <c r="AV173" s="44">
        <f>'Conversions, Sources &amp; Comments'!$E173*R173/1.204</f>
        <v>0</v>
      </c>
      <c r="AW173" s="44">
        <f>'Conversions, Sources &amp; Comments'!$E173*S173/0.93</f>
        <v>0</v>
      </c>
      <c r="AX173" s="44">
        <f>'Conversions, Sources &amp; Comments'!$E173*T173/0.93</f>
        <v>3.487967229902714</v>
      </c>
      <c r="AY173" s="44">
        <f>'Conversions, Sources &amp; Comments'!$E173*U173/0.467</f>
        <v>0</v>
      </c>
      <c r="AZ173" s="44">
        <f>'Conversions, Sources &amp; Comments'!$E173*V173/51.4</f>
        <v>0</v>
      </c>
      <c r="BA173" s="44">
        <f>'Conversions, Sources &amp; Comments'!$E173*W173/0.467</f>
        <v>0</v>
      </c>
      <c r="BB173" s="44">
        <f>'Conversions, Sources &amp; Comments'!$E173*X173/0.467</f>
        <v>0</v>
      </c>
      <c r="BC173" s="44">
        <f>'Conversions, Sources &amp; Comments'!$E173*Y173/0.467</f>
        <v>4.5294092654906359</v>
      </c>
      <c r="BD173" s="44">
        <f>'Conversions, Sources &amp; Comments'!$E173*Z173/0.467*0.96</f>
        <v>0</v>
      </c>
      <c r="BE173" s="44">
        <f>'Conversions, Sources &amp; Comments'!$E173*AA173/0.467*0.96</f>
        <v>0</v>
      </c>
      <c r="BF173" s="44">
        <f>'Conversions, Sources &amp; Comments'!$E173*AB173/0.467*0.96</f>
        <v>2.9729132252472721</v>
      </c>
      <c r="BG173" s="44">
        <f>'Conversions, Sources &amp; Comments'!$E173*AC173/10.274</f>
        <v>0</v>
      </c>
      <c r="BH173" s="44">
        <f>'Conversions, Sources &amp; Comments'!$E173*AD173/3073</f>
        <v>0</v>
      </c>
      <c r="BI173" s="44">
        <f>'Conversions, Sources &amp; Comments'!$E173*AE173/0.565</f>
        <v>2.2965023177412558</v>
      </c>
      <c r="BJ173" s="44">
        <f>'Conversions, Sources &amp; Comments'!$E173*AF173/0.565</f>
        <v>0</v>
      </c>
      <c r="BK173" s="44"/>
      <c r="BL173" s="44">
        <v>6.4876190476190487</v>
      </c>
      <c r="BM173" s="44">
        <f t="shared" si="66"/>
        <v>0.29718675285306978</v>
      </c>
      <c r="BN173" s="44">
        <f t="shared" si="69"/>
        <v>0.63117400439635463</v>
      </c>
      <c r="BO173" s="44"/>
      <c r="BP173" s="44">
        <f t="shared" si="70"/>
        <v>0.63117400439635463</v>
      </c>
      <c r="BQ173" s="44">
        <v>0.41</v>
      </c>
      <c r="BR173" s="44">
        <v>2.2999999999999998</v>
      </c>
      <c r="BS173" s="44">
        <v>8.1</v>
      </c>
      <c r="BT173" s="44">
        <f t="shared" si="72"/>
        <v>6.5779999999999994</v>
      </c>
      <c r="BU173" s="44">
        <f t="shared" si="67"/>
        <v>0.15333333333333332</v>
      </c>
      <c r="BV173" s="44">
        <f t="shared" si="79"/>
        <v>0</v>
      </c>
      <c r="BW173" s="44">
        <f t="shared" si="75"/>
        <v>0.33366764261118698</v>
      </c>
      <c r="BX173" s="44">
        <v>3.48</v>
      </c>
      <c r="BY173" s="44">
        <f t="shared" si="61"/>
        <v>1.3015543866352401</v>
      </c>
      <c r="BZ173" s="44">
        <f>BI173</f>
        <v>2.2965023177412558</v>
      </c>
      <c r="CA173" s="44">
        <f t="shared" si="78"/>
        <v>4.5294092654906359</v>
      </c>
      <c r="CB173" s="44">
        <f>BF173</f>
        <v>2.9729132252472721</v>
      </c>
      <c r="CC173" s="44">
        <v>3.6</v>
      </c>
      <c r="CD173" s="43"/>
      <c r="CE173" s="44">
        <f t="shared" si="73"/>
        <v>0.96181709692831252</v>
      </c>
      <c r="CG173" s="43">
        <f>CE173/'Conversions, Sources &amp; Comments'!E172</f>
        <v>14.23240801091807</v>
      </c>
    </row>
    <row r="174" spans="1:85" s="7" customFormat="1" ht="12.75" customHeight="1">
      <c r="A174" s="67">
        <v>1712</v>
      </c>
      <c r="C174" s="16">
        <v>589</v>
      </c>
      <c r="D174" s="16">
        <v>512</v>
      </c>
      <c r="E174" s="16">
        <v>533</v>
      </c>
      <c r="F174" s="16">
        <v>401</v>
      </c>
      <c r="G174" s="16">
        <v>294</v>
      </c>
      <c r="H174" s="16">
        <v>670</v>
      </c>
      <c r="M174" s="16">
        <v>59.1</v>
      </c>
      <c r="N174" s="16">
        <v>155</v>
      </c>
      <c r="T174" s="16">
        <v>48</v>
      </c>
      <c r="Y174" s="16">
        <v>31.1</v>
      </c>
      <c r="AC174" s="16">
        <v>532</v>
      </c>
      <c r="AD174" s="16">
        <v>720</v>
      </c>
      <c r="AH174" s="44">
        <f>F174*'Conversions, Sources &amp; Comments'!$E174/104.83</f>
        <v>0.25850734901102168</v>
      </c>
      <c r="AI174" s="44">
        <f>C174*'Conversions, Sources &amp; Comments'!E174/104.83</f>
        <v>0.37970281438277242</v>
      </c>
      <c r="AJ174" s="44">
        <f>E174*'Conversions, Sources &amp; Comments'!E174/104.83</f>
        <v>0.34360203746352758</v>
      </c>
      <c r="AK174" s="43"/>
      <c r="AL174" s="44">
        <f>'Conversions, Sources &amp; Comments'!$E174*H174/104.83</f>
        <v>0.43192000956953741</v>
      </c>
      <c r="AM174" s="44">
        <f>'Conversions, Sources &amp; Comments'!$E174*I174/0.467</f>
        <v>0</v>
      </c>
      <c r="AN174" s="44">
        <f>'Conversions, Sources &amp; Comments'!$E174*J174/0.467</f>
        <v>0</v>
      </c>
      <c r="AO174" s="44">
        <f>'Conversions, Sources &amp; Comments'!$E174*K174/0.467</f>
        <v>0</v>
      </c>
      <c r="AP174" s="44">
        <f>'Conversions, Sources &amp; Comments'!$E174*L174/0.467</f>
        <v>0</v>
      </c>
      <c r="AQ174" s="44">
        <f>'Conversions, Sources &amp; Comments'!$E174*M174/0.467</f>
        <v>8.5523350667890288</v>
      </c>
      <c r="AR174" s="44">
        <f>'Conversions, Sources &amp; Comments'!$E174*N174/60</f>
        <v>0.17458002645502646</v>
      </c>
      <c r="AS174" s="44">
        <f>'Conversions, Sources &amp; Comments'!$E174*O174</f>
        <v>0</v>
      </c>
      <c r="AT174" s="44">
        <f>'Conversions, Sources &amp; Comments'!$E174*P174</f>
        <v>0</v>
      </c>
      <c r="AU174" s="44">
        <f>'Conversions, Sources &amp; Comments'!$E174*Q174/0.467</f>
        <v>0</v>
      </c>
      <c r="AV174" s="44">
        <f>'Conversions, Sources &amp; Comments'!$E174*R174/1.204</f>
        <v>0</v>
      </c>
      <c r="AW174" s="44">
        <f>'Conversions, Sources &amp; Comments'!$E174*S174/0.93</f>
        <v>0</v>
      </c>
      <c r="AX174" s="44">
        <f>'Conversions, Sources &amp; Comments'!$E174*T174/0.93</f>
        <v>3.487967229902714</v>
      </c>
      <c r="AY174" s="44">
        <f>'Conversions, Sources &amp; Comments'!$E174*U174/0.467</f>
        <v>0</v>
      </c>
      <c r="AZ174" s="44">
        <f>'Conversions, Sources &amp; Comments'!$E174*V174/51.4</f>
        <v>0</v>
      </c>
      <c r="BA174" s="44">
        <f>'Conversions, Sources &amp; Comments'!$E174*W174/0.467</f>
        <v>0</v>
      </c>
      <c r="BB174" s="44">
        <f>'Conversions, Sources &amp; Comments'!$E174*X174/0.467</f>
        <v>0</v>
      </c>
      <c r="BC174" s="44">
        <f>'Conversions, Sources &amp; Comments'!$E174*Y174/0.467</f>
        <v>4.5004673532510795</v>
      </c>
      <c r="BD174" s="44">
        <f>'Conversions, Sources &amp; Comments'!$E174*Z174/0.467*0.96</f>
        <v>0</v>
      </c>
      <c r="BE174" s="44">
        <f>'Conversions, Sources &amp; Comments'!$E174*AA174/0.467*0.96</f>
        <v>0</v>
      </c>
      <c r="BF174" s="44">
        <f>'Conversions, Sources &amp; Comments'!$E174*AB174/0.467*0.96</f>
        <v>0</v>
      </c>
      <c r="BG174" s="44">
        <f>'Conversions, Sources &amp; Comments'!$E174*AC174/10.274</f>
        <v>3.4993402980555022</v>
      </c>
      <c r="BH174" s="44">
        <f>'Conversions, Sources &amp; Comments'!$E174*AD174/3073</f>
        <v>1.58337594718981E-2</v>
      </c>
      <c r="BI174" s="44">
        <f>'Conversions, Sources &amp; Comments'!$E174*AE174/0.565</f>
        <v>0</v>
      </c>
      <c r="BJ174" s="44">
        <f>'Conversions, Sources &amp; Comments'!$E174*AF174/0.565</f>
        <v>0</v>
      </c>
      <c r="BK174" s="44"/>
      <c r="BL174" s="44">
        <v>6.4876190476190487</v>
      </c>
      <c r="BM174" s="44">
        <f t="shared" si="66"/>
        <v>0.34360203746352758</v>
      </c>
      <c r="BN174" s="44">
        <f t="shared" si="69"/>
        <v>0.68893077097080857</v>
      </c>
      <c r="BO174" s="44"/>
      <c r="BP174" s="44">
        <f t="shared" si="70"/>
        <v>0.68893077097080857</v>
      </c>
      <c r="BQ174" s="44">
        <f>AL174</f>
        <v>0.43192000956953741</v>
      </c>
      <c r="BR174" s="44">
        <v>2.2999999999999998</v>
      </c>
      <c r="BS174" s="44">
        <f>AQ174</f>
        <v>8.5523350667890288</v>
      </c>
      <c r="BT174" s="44">
        <f t="shared" si="72"/>
        <v>6.5779999999999994</v>
      </c>
      <c r="BU174" s="44">
        <f t="shared" si="67"/>
        <v>0.15333333333333332</v>
      </c>
      <c r="BV174" s="44">
        <f t="shared" si="79"/>
        <v>0</v>
      </c>
      <c r="BW174" s="44">
        <f t="shared" si="75"/>
        <v>0.33183043883205537</v>
      </c>
      <c r="BX174" s="44">
        <f>BG174</f>
        <v>3.4993402980555022</v>
      </c>
      <c r="BY174" s="44">
        <f t="shared" si="61"/>
        <v>1.2860902255639095</v>
      </c>
      <c r="BZ174" s="44">
        <v>2.5</v>
      </c>
      <c r="CA174" s="44">
        <f t="shared" si="78"/>
        <v>4.5004673532510795</v>
      </c>
      <c r="CB174" s="44">
        <f t="shared" ref="CB174:CB198" si="80">BX174</f>
        <v>3.4993402980555022</v>
      </c>
      <c r="CC174" s="44">
        <f>1000*BH174/4.941</f>
        <v>3.2045657704711799</v>
      </c>
      <c r="CD174" s="43"/>
      <c r="CE174" s="44">
        <f t="shared" si="73"/>
        <v>0.99568899561042457</v>
      </c>
      <c r="CG174" s="43">
        <f>CE174/'Conversions, Sources &amp; Comments'!E173</f>
        <v>14.733624597406164</v>
      </c>
    </row>
    <row r="175" spans="1:85" s="7" customFormat="1" ht="12.75" customHeight="1">
      <c r="A175" s="67">
        <v>1713</v>
      </c>
      <c r="C175" s="16">
        <v>634</v>
      </c>
      <c r="D175" s="16">
        <v>703</v>
      </c>
      <c r="E175" s="16">
        <v>570</v>
      </c>
      <c r="F175" s="16">
        <v>337</v>
      </c>
      <c r="G175" s="16">
        <v>247</v>
      </c>
      <c r="H175" s="16">
        <v>530</v>
      </c>
      <c r="M175" s="16">
        <v>57</v>
      </c>
      <c r="N175" s="16">
        <v>159</v>
      </c>
      <c r="T175" s="16">
        <v>48</v>
      </c>
      <c r="Y175" s="16">
        <v>33.700000000000003</v>
      </c>
      <c r="AC175" s="16">
        <v>598</v>
      </c>
      <c r="AD175" s="16">
        <v>768</v>
      </c>
      <c r="AH175" s="44">
        <f>F175*'Conversions, Sources &amp; Comments'!$E175/104.83</f>
        <v>0.21724931824617033</v>
      </c>
      <c r="AI175" s="44">
        <f>C175*'Conversions, Sources &amp; Comments'!E175/104.83</f>
        <v>0.4087123672643086</v>
      </c>
      <c r="AJ175" s="44">
        <f>E175*'Conversions, Sources &amp; Comments'!E175/104.83</f>
        <v>0.36745433649945719</v>
      </c>
      <c r="AK175" s="43"/>
      <c r="AL175" s="44">
        <f>'Conversions, Sources &amp; Comments'!$E175*H175/104.83</f>
        <v>0.34166806727142512</v>
      </c>
      <c r="AM175" s="44">
        <f>'Conversions, Sources &amp; Comments'!$E175*I175/0.467</f>
        <v>0</v>
      </c>
      <c r="AN175" s="44">
        <f>'Conversions, Sources &amp; Comments'!$E175*J175/0.467</f>
        <v>0</v>
      </c>
      <c r="AO175" s="44">
        <f>'Conversions, Sources &amp; Comments'!$E175*K175/0.467</f>
        <v>0</v>
      </c>
      <c r="AP175" s="44">
        <f>'Conversions, Sources &amp; Comments'!$E175*L175/0.467</f>
        <v>0</v>
      </c>
      <c r="AQ175" s="44">
        <f>'Conversions, Sources &amp; Comments'!$E175*M175/0.467</f>
        <v>8.2484449882736826</v>
      </c>
      <c r="AR175" s="44">
        <f>'Conversions, Sources &amp; Comments'!$E175*N175/60</f>
        <v>0.17908531746031747</v>
      </c>
      <c r="AS175" s="44">
        <f>'Conversions, Sources &amp; Comments'!$E175*O175</f>
        <v>0</v>
      </c>
      <c r="AT175" s="44">
        <f>'Conversions, Sources &amp; Comments'!$E175*P175</f>
        <v>0</v>
      </c>
      <c r="AU175" s="44">
        <f>'Conversions, Sources &amp; Comments'!$E175*Q175/0.467</f>
        <v>0</v>
      </c>
      <c r="AV175" s="44">
        <f>'Conversions, Sources &amp; Comments'!$E175*R175/1.204</f>
        <v>0</v>
      </c>
      <c r="AW175" s="44">
        <f>'Conversions, Sources &amp; Comments'!$E175*S175/0.93</f>
        <v>0</v>
      </c>
      <c r="AX175" s="44">
        <f>'Conversions, Sources &amp; Comments'!$E175*T175/0.93</f>
        <v>3.487967229902714</v>
      </c>
      <c r="AY175" s="44">
        <f>'Conversions, Sources &amp; Comments'!$E175*U175/0.467</f>
        <v>0</v>
      </c>
      <c r="AZ175" s="44">
        <f>'Conversions, Sources &amp; Comments'!$E175*V175/51.4</f>
        <v>0</v>
      </c>
      <c r="BA175" s="44">
        <f>'Conversions, Sources &amp; Comments'!$E175*W175/0.467</f>
        <v>0</v>
      </c>
      <c r="BB175" s="44">
        <f>'Conversions, Sources &amp; Comments'!$E175*X175/0.467</f>
        <v>0</v>
      </c>
      <c r="BC175" s="44">
        <f>'Conversions, Sources &amp; Comments'!$E175*Y175/0.467</f>
        <v>4.8767122123653177</v>
      </c>
      <c r="BD175" s="44">
        <f>'Conversions, Sources &amp; Comments'!$E175*Z175/0.467*0.96</f>
        <v>0</v>
      </c>
      <c r="BE175" s="44">
        <f>'Conversions, Sources &amp; Comments'!$E175*AA175/0.467*0.96</f>
        <v>0</v>
      </c>
      <c r="BF175" s="44">
        <f>'Conversions, Sources &amp; Comments'!$E175*AB175/0.467*0.96</f>
        <v>0</v>
      </c>
      <c r="BG175" s="44">
        <f>'Conversions, Sources &amp; Comments'!$E175*AC175/10.274</f>
        <v>3.9334689816488542</v>
      </c>
      <c r="BH175" s="44">
        <f>'Conversions, Sources &amp; Comments'!$E175*AD175/3073</f>
        <v>1.6889343436691309E-2</v>
      </c>
      <c r="BI175" s="44">
        <f>'Conversions, Sources &amp; Comments'!$E175*AE175/0.565</f>
        <v>0</v>
      </c>
      <c r="BJ175" s="44">
        <f>'Conversions, Sources &amp; Comments'!$E175*AF175/0.565</f>
        <v>0</v>
      </c>
      <c r="BK175" s="44"/>
      <c r="BL175" s="44">
        <v>6.4876190476190487</v>
      </c>
      <c r="BM175" s="44">
        <f t="shared" si="66"/>
        <v>0.36745433649945719</v>
      </c>
      <c r="BN175" s="44">
        <f t="shared" si="69"/>
        <v>0.71861133157156942</v>
      </c>
      <c r="BO175" s="44"/>
      <c r="BP175" s="44">
        <f t="shared" si="70"/>
        <v>0.71861133157156942</v>
      </c>
      <c r="BQ175" s="44">
        <f>AL175</f>
        <v>0.34166806727142512</v>
      </c>
      <c r="BR175" s="44">
        <v>2.2999999999999998</v>
      </c>
      <c r="BS175" s="44">
        <f>AQ175</f>
        <v>8.2484449882736826</v>
      </c>
      <c r="BT175" s="44">
        <f t="shared" si="72"/>
        <v>6.5779999999999994</v>
      </c>
      <c r="BU175" s="44">
        <f t="shared" si="67"/>
        <v>0.15333333333333332</v>
      </c>
      <c r="BV175" s="44">
        <f t="shared" si="79"/>
        <v>0</v>
      </c>
      <c r="BW175" s="44">
        <f t="shared" si="75"/>
        <v>0.32999323505292383</v>
      </c>
      <c r="BX175" s="44">
        <f>BG175</f>
        <v>3.9334689816488542</v>
      </c>
      <c r="BY175" s="44">
        <f t="shared" si="61"/>
        <v>1.2397993311036788</v>
      </c>
      <c r="BZ175" s="44">
        <v>2.5</v>
      </c>
      <c r="CA175" s="44">
        <f t="shared" si="78"/>
        <v>4.8767122123653177</v>
      </c>
      <c r="CB175" s="44">
        <f t="shared" si="80"/>
        <v>3.9334689816488542</v>
      </c>
      <c r="CC175" s="44">
        <f>1000*BH175/4.941</f>
        <v>3.4182034885025927</v>
      </c>
      <c r="CD175" s="43"/>
      <c r="CE175" s="44">
        <f t="shared" si="73"/>
        <v>1.0031560132518256</v>
      </c>
      <c r="CG175" s="43">
        <f>CE175/'Conversions, Sources &amp; Comments'!E174</f>
        <v>14.844117166145626</v>
      </c>
    </row>
    <row r="176" spans="1:85" s="7" customFormat="1" ht="12.75" customHeight="1">
      <c r="A176" s="67">
        <v>1714</v>
      </c>
      <c r="C176" s="16">
        <v>826</v>
      </c>
      <c r="D176" s="16">
        <v>821</v>
      </c>
      <c r="E176" s="16">
        <v>525</v>
      </c>
      <c r="F176" s="16">
        <v>392</v>
      </c>
      <c r="G176" s="16">
        <v>227</v>
      </c>
      <c r="H176" s="16">
        <v>772</v>
      </c>
      <c r="T176" s="16">
        <v>48</v>
      </c>
      <c r="Y176" s="16">
        <v>34.9</v>
      </c>
      <c r="AC176" s="16">
        <v>604</v>
      </c>
      <c r="AD176" s="16">
        <v>1008</v>
      </c>
      <c r="AH176" s="44">
        <f>F176*'Conversions, Sources &amp; Comments'!$E176/104.83</f>
        <v>0.25270543843471444</v>
      </c>
      <c r="AI176" s="44">
        <f>C176*'Conversions, Sources &amp; Comments'!E176/104.83</f>
        <v>0.53248645955886265</v>
      </c>
      <c r="AJ176" s="44">
        <f>E176*'Conversions, Sources &amp; Comments'!E176/104.83</f>
        <v>0.33844478361792113</v>
      </c>
      <c r="AK176" s="43"/>
      <c r="AL176" s="44">
        <f>'Conversions, Sources &amp; Comments'!$E176*H176/104.83</f>
        <v>0.49767499610101923</v>
      </c>
      <c r="AM176" s="44">
        <f>'Conversions, Sources &amp; Comments'!$E176*I176/0.467</f>
        <v>0</v>
      </c>
      <c r="AN176" s="44">
        <f>'Conversions, Sources &amp; Comments'!$E176*J176/0.467</f>
        <v>0</v>
      </c>
      <c r="AO176" s="44">
        <f>'Conversions, Sources &amp; Comments'!$E176*K176/0.467</f>
        <v>0</v>
      </c>
      <c r="AP176" s="44">
        <f>'Conversions, Sources &amp; Comments'!$E176*L176/0.467</f>
        <v>0</v>
      </c>
      <c r="AQ176" s="44">
        <f>'Conversions, Sources &amp; Comments'!$E176*M176/0.467</f>
        <v>0</v>
      </c>
      <c r="AR176" s="44">
        <f>'Conversions, Sources &amp; Comments'!$E176*N176/60</f>
        <v>0</v>
      </c>
      <c r="AS176" s="44">
        <f>'Conversions, Sources &amp; Comments'!$E176*O176</f>
        <v>0</v>
      </c>
      <c r="AT176" s="44">
        <f>'Conversions, Sources &amp; Comments'!$E176*P176</f>
        <v>0</v>
      </c>
      <c r="AU176" s="44">
        <f>'Conversions, Sources &amp; Comments'!$E176*Q176/0.467</f>
        <v>0</v>
      </c>
      <c r="AV176" s="44">
        <f>'Conversions, Sources &amp; Comments'!$E176*R176/1.204</f>
        <v>0</v>
      </c>
      <c r="AW176" s="44">
        <f>'Conversions, Sources &amp; Comments'!$E176*S176/0.93</f>
        <v>0</v>
      </c>
      <c r="AX176" s="44">
        <f>'Conversions, Sources &amp; Comments'!$E176*T176/0.93</f>
        <v>3.487967229902714</v>
      </c>
      <c r="AY176" s="44">
        <f>'Conversions, Sources &amp; Comments'!$E176*U176/0.467</f>
        <v>0</v>
      </c>
      <c r="AZ176" s="44">
        <f>'Conversions, Sources &amp; Comments'!$E176*V176/51.4</f>
        <v>0</v>
      </c>
      <c r="BA176" s="44">
        <f>'Conversions, Sources &amp; Comments'!$E176*W176/0.467</f>
        <v>0</v>
      </c>
      <c r="BB176" s="44">
        <f>'Conversions, Sources &amp; Comments'!$E176*X176/0.467</f>
        <v>0</v>
      </c>
      <c r="BC176" s="44">
        <f>'Conversions, Sources &amp; Comments'!$E176*Y176/0.467</f>
        <v>5.0503636858026582</v>
      </c>
      <c r="BD176" s="44">
        <f>'Conversions, Sources &amp; Comments'!$E176*Z176/0.467*0.96</f>
        <v>0</v>
      </c>
      <c r="BE176" s="44">
        <f>'Conversions, Sources &amp; Comments'!$E176*AA176/0.467*0.96</f>
        <v>0</v>
      </c>
      <c r="BF176" s="44">
        <f>'Conversions, Sources &amp; Comments'!$E176*AB176/0.467*0.96</f>
        <v>0</v>
      </c>
      <c r="BG176" s="44">
        <f>'Conversions, Sources &amp; Comments'!$E176*AC176/10.274</f>
        <v>3.9729352256118862</v>
      </c>
      <c r="BH176" s="44">
        <f>'Conversions, Sources &amp; Comments'!$E176*AD176/3073</f>
        <v>2.2167263260657339E-2</v>
      </c>
      <c r="BI176" s="44">
        <f>'Conversions, Sources &amp; Comments'!$E176*AE176/0.565</f>
        <v>0</v>
      </c>
      <c r="BJ176" s="44">
        <f>'Conversions, Sources &amp; Comments'!$E176*AF176/0.565</f>
        <v>0</v>
      </c>
      <c r="BK176" s="44"/>
      <c r="BL176" s="44">
        <v>6.4876190476190487</v>
      </c>
      <c r="BM176" s="44">
        <f t="shared" si="66"/>
        <v>0.33844478361792113</v>
      </c>
      <c r="BN176" s="44">
        <f t="shared" si="69"/>
        <v>0.68251335246253586</v>
      </c>
      <c r="BO176" s="44"/>
      <c r="BP176" s="44">
        <f t="shared" si="70"/>
        <v>0.68251335246253586</v>
      </c>
      <c r="BQ176" s="44">
        <f>AL176</f>
        <v>0.49767499610101923</v>
      </c>
      <c r="BR176" s="44">
        <v>2.2999999999999998</v>
      </c>
      <c r="BS176" s="44">
        <v>7.5</v>
      </c>
      <c r="BT176" s="44">
        <f t="shared" si="72"/>
        <v>6.5779999999999994</v>
      </c>
      <c r="BU176" s="44">
        <f t="shared" si="67"/>
        <v>0.15333333333333332</v>
      </c>
      <c r="BV176" s="44">
        <f t="shared" si="79"/>
        <v>0</v>
      </c>
      <c r="BW176" s="44">
        <f t="shared" si="75"/>
        <v>0.32815603127379228</v>
      </c>
      <c r="BX176" s="44">
        <f>BG176</f>
        <v>3.9729352256118862</v>
      </c>
      <c r="BY176" s="44">
        <f t="shared" si="61"/>
        <v>1.2711920529801322</v>
      </c>
      <c r="BZ176" s="44">
        <v>2.5</v>
      </c>
      <c r="CA176" s="44">
        <f t="shared" si="78"/>
        <v>5.0503636858026582</v>
      </c>
      <c r="CB176" s="44">
        <f t="shared" si="80"/>
        <v>3.9729352256118862</v>
      </c>
      <c r="CC176" s="44">
        <f>1000*BH176/4.941</f>
        <v>4.4863920786596516</v>
      </c>
      <c r="CD176" s="43"/>
      <c r="CE176" s="44">
        <f t="shared" si="73"/>
        <v>1.0111432745394597</v>
      </c>
      <c r="CG176" s="43">
        <f>CE176/'Conversions, Sources &amp; Comments'!E175</f>
        <v>14.962307996708386</v>
      </c>
    </row>
    <row r="177" spans="1:85" s="7" customFormat="1" ht="12.75" customHeight="1">
      <c r="A177" s="67">
        <v>1715</v>
      </c>
      <c r="C177" s="16">
        <v>584</v>
      </c>
      <c r="D177" s="16">
        <v>535</v>
      </c>
      <c r="E177" s="16">
        <v>369</v>
      </c>
      <c r="F177" s="16">
        <v>265</v>
      </c>
      <c r="G177" s="16">
        <v>209</v>
      </c>
      <c r="H177" s="16">
        <v>624</v>
      </c>
      <c r="N177" s="16">
        <v>138</v>
      </c>
      <c r="T177" s="16">
        <v>48</v>
      </c>
      <c r="Y177" s="16">
        <v>24.4</v>
      </c>
      <c r="AC177" s="16">
        <v>544</v>
      </c>
      <c r="AH177" s="44">
        <f>F177*'Conversions, Sources &amp; Comments'!$E177/104.83</f>
        <v>0.17083403363571256</v>
      </c>
      <c r="AI177" s="44">
        <f>C177*'Conversions, Sources &amp; Comments'!E177/104.83</f>
        <v>0.37647953072926843</v>
      </c>
      <c r="AJ177" s="44">
        <f>E177*'Conversions, Sources &amp; Comments'!E177/104.83</f>
        <v>0.23787833362859598</v>
      </c>
      <c r="AK177" s="43"/>
      <c r="AL177" s="44">
        <f>'Conversions, Sources &amp; Comments'!$E177*H177/104.83</f>
        <v>0.40226579995730055</v>
      </c>
      <c r="AM177" s="44">
        <f>'Conversions, Sources &amp; Comments'!$E177*I177/0.467</f>
        <v>0</v>
      </c>
      <c r="AN177" s="44">
        <f>'Conversions, Sources &amp; Comments'!$E177*J177/0.467</f>
        <v>0</v>
      </c>
      <c r="AO177" s="44">
        <f>'Conversions, Sources &amp; Comments'!$E177*K177/0.467</f>
        <v>0</v>
      </c>
      <c r="AP177" s="44">
        <f>'Conversions, Sources &amp; Comments'!$E177*L177/0.467</f>
        <v>0</v>
      </c>
      <c r="AQ177" s="44">
        <f>'Conversions, Sources &amp; Comments'!$E177*M177/0.467</f>
        <v>0</v>
      </c>
      <c r="AR177" s="44">
        <f>'Conversions, Sources &amp; Comments'!$E177*N177/60</f>
        <v>0.1554325396825397</v>
      </c>
      <c r="AS177" s="44">
        <f>'Conversions, Sources &amp; Comments'!$E177*O177</f>
        <v>0</v>
      </c>
      <c r="AT177" s="44">
        <f>'Conversions, Sources &amp; Comments'!$E177*P177</f>
        <v>0</v>
      </c>
      <c r="AU177" s="44">
        <f>'Conversions, Sources &amp; Comments'!$E177*Q177/0.467</f>
        <v>0</v>
      </c>
      <c r="AV177" s="44">
        <f>'Conversions, Sources &amp; Comments'!$E177*R177/1.204</f>
        <v>0</v>
      </c>
      <c r="AW177" s="44">
        <f>'Conversions, Sources &amp; Comments'!$E177*S177/0.93</f>
        <v>0</v>
      </c>
      <c r="AX177" s="44">
        <f>'Conversions, Sources &amp; Comments'!$E177*T177/0.93</f>
        <v>3.487967229902714</v>
      </c>
      <c r="AY177" s="44">
        <f>'Conversions, Sources &amp; Comments'!$E177*U177/0.467</f>
        <v>0</v>
      </c>
      <c r="AZ177" s="44">
        <f>'Conversions, Sources &amp; Comments'!$E177*V177/51.4</f>
        <v>0</v>
      </c>
      <c r="BA177" s="44">
        <f>'Conversions, Sources &amp; Comments'!$E177*W177/0.467</f>
        <v>0</v>
      </c>
      <c r="BB177" s="44">
        <f>'Conversions, Sources &amp; Comments'!$E177*X177/0.467</f>
        <v>0</v>
      </c>
      <c r="BC177" s="44">
        <f>'Conversions, Sources &amp; Comments'!$E177*Y177/0.467</f>
        <v>3.5309132932259266</v>
      </c>
      <c r="BD177" s="44">
        <f>'Conversions, Sources &amp; Comments'!$E177*Z177/0.467*0.96</f>
        <v>0</v>
      </c>
      <c r="BE177" s="44">
        <f>'Conversions, Sources &amp; Comments'!$E177*AA177/0.467*0.96</f>
        <v>0</v>
      </c>
      <c r="BF177" s="44">
        <f>'Conversions, Sources &amp; Comments'!$E177*AB177/0.467*0.96</f>
        <v>0</v>
      </c>
      <c r="BG177" s="44">
        <f>'Conversions, Sources &amp; Comments'!$E177*AC177/10.274</f>
        <v>3.5782727859815657</v>
      </c>
      <c r="BH177" s="44">
        <f>'Conversions, Sources &amp; Comments'!$E177*AD177/3073</f>
        <v>0</v>
      </c>
      <c r="BI177" s="44">
        <f>'Conversions, Sources &amp; Comments'!$E177*AE177/0.565</f>
        <v>0</v>
      </c>
      <c r="BJ177" s="44">
        <f>'Conversions, Sources &amp; Comments'!$E177*AF177/0.565</f>
        <v>0</v>
      </c>
      <c r="BK177" s="44"/>
      <c r="BL177" s="44">
        <v>6.4876190476190487</v>
      </c>
      <c r="BM177" s="44">
        <f t="shared" si="66"/>
        <v>0.23787833362859598</v>
      </c>
      <c r="BN177" s="44">
        <f t="shared" si="69"/>
        <v>0.55737369155121907</v>
      </c>
      <c r="BO177" s="44"/>
      <c r="BP177" s="44">
        <f t="shared" si="70"/>
        <v>0.55737369155121907</v>
      </c>
      <c r="BQ177" s="44">
        <f>AL177</f>
        <v>0.40226579995730055</v>
      </c>
      <c r="BR177" s="44">
        <v>2.2999999999999998</v>
      </c>
      <c r="BS177" s="44">
        <v>7.5</v>
      </c>
      <c r="BT177" s="44">
        <f t="shared" si="72"/>
        <v>6.5779999999999994</v>
      </c>
      <c r="BU177" s="44">
        <f t="shared" si="67"/>
        <v>0.15333333333333332</v>
      </c>
      <c r="BV177" s="44">
        <f t="shared" si="79"/>
        <v>0</v>
      </c>
      <c r="BW177" s="44">
        <f t="shared" si="75"/>
        <v>0.32631882749466068</v>
      </c>
      <c r="BX177" s="44">
        <f>BG177</f>
        <v>3.5782727859815657</v>
      </c>
      <c r="BY177" s="44">
        <f t="shared" si="61"/>
        <v>0.98676470588235277</v>
      </c>
      <c r="BZ177" s="44">
        <v>2.5</v>
      </c>
      <c r="CA177" s="44">
        <f t="shared" si="78"/>
        <v>3.5309132932259266</v>
      </c>
      <c r="CB177" s="44">
        <f t="shared" si="80"/>
        <v>3.5782727859815657</v>
      </c>
      <c r="CC177" s="44">
        <v>4.3</v>
      </c>
      <c r="CD177" s="43"/>
      <c r="CE177" s="44">
        <f t="shared" si="73"/>
        <v>0.92677124909515174</v>
      </c>
      <c r="CG177" s="43">
        <f>CE177/'Conversions, Sources &amp; Comments'!E176</f>
        <v>13.713820010098544</v>
      </c>
    </row>
    <row r="178" spans="1:85" s="7" customFormat="1" ht="12.75" customHeight="1">
      <c r="A178" s="67">
        <v>1716</v>
      </c>
      <c r="C178" s="16">
        <v>672</v>
      </c>
      <c r="D178" s="16">
        <v>638</v>
      </c>
      <c r="E178" s="16">
        <v>401</v>
      </c>
      <c r="F178" s="16">
        <v>282</v>
      </c>
      <c r="G178" s="16">
        <v>269</v>
      </c>
      <c r="N178" s="16">
        <v>148</v>
      </c>
      <c r="T178" s="16">
        <v>48</v>
      </c>
      <c r="W178" s="16">
        <v>132</v>
      </c>
      <c r="Y178" s="16">
        <v>34.700000000000003</v>
      </c>
      <c r="AH178" s="44">
        <f>F178*'Conversions, Sources &amp; Comments'!$E178/104.83</f>
        <v>0.1817931980576262</v>
      </c>
      <c r="AI178" s="44">
        <f>C178*'Conversions, Sources &amp; Comments'!E178/104.83</f>
        <v>0.43320932303093906</v>
      </c>
      <c r="AJ178" s="44">
        <f>E178*'Conversions, Sources &amp; Comments'!E178/104.83</f>
        <v>0.25850734901102168</v>
      </c>
      <c r="AK178" s="43"/>
      <c r="AL178" s="44">
        <f>'Conversions, Sources &amp; Comments'!$E178*H178/104.83</f>
        <v>0</v>
      </c>
      <c r="AM178" s="44">
        <f>'Conversions, Sources &amp; Comments'!$E178*I178/0.467</f>
        <v>0</v>
      </c>
      <c r="AN178" s="44">
        <f>'Conversions, Sources &amp; Comments'!$E178*J178/0.467</f>
        <v>0</v>
      </c>
      <c r="AO178" s="44">
        <f>'Conversions, Sources &amp; Comments'!$E178*K178/0.467</f>
        <v>0</v>
      </c>
      <c r="AP178" s="44">
        <f>'Conversions, Sources &amp; Comments'!$E178*L178/0.467</f>
        <v>0</v>
      </c>
      <c r="AQ178" s="44">
        <f>'Conversions, Sources &amp; Comments'!$E178*M178/0.467</f>
        <v>0</v>
      </c>
      <c r="AR178" s="44">
        <f>'Conversions, Sources &amp; Comments'!$E178*N178/60</f>
        <v>0.1666957671957672</v>
      </c>
      <c r="AS178" s="44">
        <f>'Conversions, Sources &amp; Comments'!$E178*O178</f>
        <v>0</v>
      </c>
      <c r="AT178" s="44">
        <f>'Conversions, Sources &amp; Comments'!$E178*P178</f>
        <v>0</v>
      </c>
      <c r="AU178" s="44">
        <f>'Conversions, Sources &amp; Comments'!$E178*Q178/0.467</f>
        <v>0</v>
      </c>
      <c r="AV178" s="44">
        <f>'Conversions, Sources &amp; Comments'!$E178*R178/1.204</f>
        <v>0</v>
      </c>
      <c r="AW178" s="44">
        <f>'Conversions, Sources &amp; Comments'!$E178*S178/0.93</f>
        <v>0</v>
      </c>
      <c r="AX178" s="44">
        <f>'Conversions, Sources &amp; Comments'!$E178*T178/0.93</f>
        <v>3.487967229902714</v>
      </c>
      <c r="AY178" s="44">
        <f>'Conversions, Sources &amp; Comments'!$E178*U178/0.467</f>
        <v>0</v>
      </c>
      <c r="AZ178" s="44">
        <f>'Conversions, Sources &amp; Comments'!$E178*V178/51.4</f>
        <v>0</v>
      </c>
      <c r="BA178" s="44">
        <f>'Conversions, Sources &amp; Comments'!$E178*W178/0.467</f>
        <v>19.101662078107477</v>
      </c>
      <c r="BB178" s="44">
        <f>'Conversions, Sources &amp; Comments'!$E178*X178/0.467</f>
        <v>0</v>
      </c>
      <c r="BC178" s="44">
        <f>'Conversions, Sources &amp; Comments'!$E178*Y178/0.467</f>
        <v>5.0214217735631017</v>
      </c>
      <c r="BD178" s="44">
        <f>'Conversions, Sources &amp; Comments'!$E178*Z178/0.467*0.96</f>
        <v>0</v>
      </c>
      <c r="BE178" s="44">
        <f>'Conversions, Sources &amp; Comments'!$E178*AA178/0.467*0.96</f>
        <v>0</v>
      </c>
      <c r="BF178" s="44">
        <f>'Conversions, Sources &amp; Comments'!$E178*AB178/0.467*0.96</f>
        <v>0</v>
      </c>
      <c r="BG178" s="44">
        <f>'Conversions, Sources &amp; Comments'!$E178*AC178/10.274</f>
        <v>0</v>
      </c>
      <c r="BH178" s="44">
        <f>'Conversions, Sources &amp; Comments'!$E178*AD178/3073</f>
        <v>0</v>
      </c>
      <c r="BI178" s="44">
        <f>'Conversions, Sources &amp; Comments'!$E178*AE178/0.565</f>
        <v>0</v>
      </c>
      <c r="BJ178" s="44">
        <f>'Conversions, Sources &amp; Comments'!$E178*AF178/0.565</f>
        <v>0</v>
      </c>
      <c r="BK178" s="44"/>
      <c r="BL178" s="44">
        <v>6.4876190476190487</v>
      </c>
      <c r="BM178" s="44">
        <f t="shared" si="66"/>
        <v>0.25850734901102168</v>
      </c>
      <c r="BN178" s="44">
        <f t="shared" si="69"/>
        <v>0.58304336558430969</v>
      </c>
      <c r="BO178" s="44"/>
      <c r="BP178" s="44">
        <f t="shared" si="70"/>
        <v>0.58304336558430969</v>
      </c>
      <c r="BQ178" s="44">
        <v>0.37</v>
      </c>
      <c r="BR178" s="44">
        <v>2.2999999999999998</v>
      </c>
      <c r="BS178" s="44">
        <v>7.5</v>
      </c>
      <c r="BT178" s="44">
        <f t="shared" si="72"/>
        <v>6.5779999999999994</v>
      </c>
      <c r="BU178" s="44">
        <f t="shared" si="67"/>
        <v>0.15333333333333332</v>
      </c>
      <c r="BV178" s="44">
        <f t="shared" si="79"/>
        <v>0</v>
      </c>
      <c r="BW178" s="44">
        <f t="shared" si="75"/>
        <v>0.32448162371552913</v>
      </c>
      <c r="BX178" s="44">
        <v>3.6</v>
      </c>
      <c r="BY178" s="44">
        <f t="shared" si="61"/>
        <v>1.394839381545306</v>
      </c>
      <c r="BZ178" s="44">
        <v>2.5</v>
      </c>
      <c r="CA178" s="44">
        <f t="shared" si="78"/>
        <v>5.0214217735631017</v>
      </c>
      <c r="CB178" s="44">
        <f t="shared" si="80"/>
        <v>3.6</v>
      </c>
      <c r="CC178" s="44">
        <v>4.3</v>
      </c>
      <c r="CD178" s="43"/>
      <c r="CE178" s="44">
        <f t="shared" si="73"/>
        <v>0.9427944170400343</v>
      </c>
      <c r="CG178" s="43">
        <f>CE178/'Conversions, Sources &amp; Comments'!E177</f>
        <v>13.950921497010489</v>
      </c>
    </row>
    <row r="179" spans="1:85" s="7" customFormat="1" ht="12.75" customHeight="1">
      <c r="A179" s="67">
        <v>1717</v>
      </c>
      <c r="C179" s="16">
        <v>642</v>
      </c>
      <c r="D179" s="16">
        <v>637</v>
      </c>
      <c r="E179" s="16">
        <v>480</v>
      </c>
      <c r="F179" s="16">
        <v>392</v>
      </c>
      <c r="G179" s="16">
        <v>317</v>
      </c>
      <c r="N179" s="16">
        <v>149</v>
      </c>
      <c r="T179" s="16">
        <v>48</v>
      </c>
      <c r="V179" s="16">
        <v>3168</v>
      </c>
      <c r="Y179" s="16">
        <v>34.700000000000003</v>
      </c>
      <c r="AC179" s="16">
        <v>567</v>
      </c>
      <c r="AH179" s="44">
        <f>F179*'Conversions, Sources &amp; Comments'!$E179/104.83</f>
        <v>0.25270543843471444</v>
      </c>
      <c r="AI179" s="44">
        <f>C179*'Conversions, Sources &amp; Comments'!E179/104.83</f>
        <v>0.41386962110991493</v>
      </c>
      <c r="AJ179" s="44">
        <f>E179*'Conversions, Sources &amp; Comments'!E179/104.83</f>
        <v>0.30943523073638507</v>
      </c>
      <c r="AK179" s="43"/>
      <c r="AL179" s="44">
        <f>'Conversions, Sources &amp; Comments'!$E179*H179/104.83</f>
        <v>0</v>
      </c>
      <c r="AM179" s="44">
        <f>'Conversions, Sources &amp; Comments'!$E179*I179/0.467</f>
        <v>0</v>
      </c>
      <c r="AN179" s="44">
        <f>'Conversions, Sources &amp; Comments'!$E179*J179/0.467</f>
        <v>0</v>
      </c>
      <c r="AO179" s="44">
        <f>'Conversions, Sources &amp; Comments'!$E179*K179/0.467</f>
        <v>0</v>
      </c>
      <c r="AP179" s="44">
        <f>'Conversions, Sources &amp; Comments'!$E179*L179/0.467</f>
        <v>0</v>
      </c>
      <c r="AQ179" s="44">
        <f>'Conversions, Sources &amp; Comments'!$E179*M179/0.467</f>
        <v>0</v>
      </c>
      <c r="AR179" s="44">
        <f>'Conversions, Sources &amp; Comments'!$E179*N179/60</f>
        <v>0.16782208994708997</v>
      </c>
      <c r="AS179" s="44">
        <f>'Conversions, Sources &amp; Comments'!$E179*O179</f>
        <v>0</v>
      </c>
      <c r="AT179" s="44">
        <f>'Conversions, Sources &amp; Comments'!$E179*P179</f>
        <v>0</v>
      </c>
      <c r="AU179" s="44">
        <f>'Conversions, Sources &amp; Comments'!$E179*Q179/0.467</f>
        <v>0</v>
      </c>
      <c r="AV179" s="44">
        <f>'Conversions, Sources &amp; Comments'!$E179*R179/1.204</f>
        <v>0</v>
      </c>
      <c r="AW179" s="44">
        <f>'Conversions, Sources &amp; Comments'!$E179*S179/0.93</f>
        <v>0</v>
      </c>
      <c r="AX179" s="44">
        <f>'Conversions, Sources &amp; Comments'!$E179*T179/0.93</f>
        <v>3.487967229902714</v>
      </c>
      <c r="AY179" s="44">
        <f>'Conversions, Sources &amp; Comments'!$E179*U179/0.467</f>
        <v>0</v>
      </c>
      <c r="AZ179" s="44">
        <f>'Conversions, Sources &amp; Comments'!$E179*V179/51.4</f>
        <v>4.1652028904947196</v>
      </c>
      <c r="BA179" s="44">
        <f>'Conversions, Sources &amp; Comments'!$E179*W179/0.467</f>
        <v>0</v>
      </c>
      <c r="BB179" s="44">
        <f>'Conversions, Sources &amp; Comments'!$E179*X179/0.467</f>
        <v>0</v>
      </c>
      <c r="BC179" s="44">
        <f>'Conversions, Sources &amp; Comments'!$E179*Y179/0.467</f>
        <v>5.0214217735631017</v>
      </c>
      <c r="BD179" s="44">
        <f>'Conversions, Sources &amp; Comments'!$E179*Z179/0.467*0.96</f>
        <v>0</v>
      </c>
      <c r="BE179" s="44">
        <f>'Conversions, Sources &amp; Comments'!$E179*AA179/0.467*0.96</f>
        <v>0</v>
      </c>
      <c r="BF179" s="44">
        <f>'Conversions, Sources &amp; Comments'!$E179*AB179/0.467*0.96</f>
        <v>0</v>
      </c>
      <c r="BG179" s="44">
        <f>'Conversions, Sources &amp; Comments'!$E179*AC179/10.274</f>
        <v>3.7295600545065217</v>
      </c>
      <c r="BH179" s="44">
        <f>'Conversions, Sources &amp; Comments'!$E179*AD179/3073</f>
        <v>0</v>
      </c>
      <c r="BI179" s="44">
        <f>'Conversions, Sources &amp; Comments'!$E179*AE179/0.565</f>
        <v>0</v>
      </c>
      <c r="BJ179" s="44">
        <f>'Conversions, Sources &amp; Comments'!$E179*AF179/0.565</f>
        <v>0</v>
      </c>
      <c r="BK179" s="44"/>
      <c r="BL179" s="44">
        <v>6.4876190476190487</v>
      </c>
      <c r="BM179" s="44">
        <f t="shared" si="66"/>
        <v>0.30943523073638507</v>
      </c>
      <c r="BN179" s="44">
        <f t="shared" si="69"/>
        <v>0.6464153733535023</v>
      </c>
      <c r="BO179" s="44"/>
      <c r="BP179" s="44">
        <f t="shared" si="70"/>
        <v>0.6464153733535023</v>
      </c>
      <c r="BQ179" s="44">
        <v>0.37</v>
      </c>
      <c r="BR179" s="44">
        <v>2.2999999999999998</v>
      </c>
      <c r="BS179" s="44">
        <v>7.5</v>
      </c>
      <c r="BT179" s="44">
        <f t="shared" si="72"/>
        <v>6.5779999999999994</v>
      </c>
      <c r="BU179" s="44">
        <f t="shared" si="67"/>
        <v>0.15333333333333332</v>
      </c>
      <c r="BV179" s="44">
        <f t="shared" ref="BV179:BV210" si="81">AZ179</f>
        <v>4.1652028904947196</v>
      </c>
      <c r="BW179" s="44">
        <f t="shared" si="75"/>
        <v>0.32264441993639759</v>
      </c>
      <c r="BX179" s="44">
        <f t="shared" ref="BX179:BX206" si="82">BG179</f>
        <v>3.7295600545065217</v>
      </c>
      <c r="BY179" s="44">
        <f t="shared" si="61"/>
        <v>1.3463844797178131</v>
      </c>
      <c r="BZ179" s="44">
        <v>2.5</v>
      </c>
      <c r="CA179" s="44">
        <f t="shared" si="78"/>
        <v>5.0214217735631017</v>
      </c>
      <c r="CB179" s="44">
        <f t="shared" si="80"/>
        <v>3.7295600545065217</v>
      </c>
      <c r="CC179" s="44">
        <v>4.3</v>
      </c>
      <c r="CD179" s="43"/>
      <c r="CE179" s="44">
        <f t="shared" si="73"/>
        <v>0.97141115314845083</v>
      </c>
      <c r="CG179" s="43">
        <f>CE179/'Conversions, Sources &amp; Comments'!E178</f>
        <v>14.374375255044603</v>
      </c>
    </row>
    <row r="180" spans="1:85" s="7" customFormat="1" ht="12.75" customHeight="1">
      <c r="A180" s="67">
        <v>1718</v>
      </c>
      <c r="C180" s="16"/>
      <c r="D180" s="16">
        <v>618</v>
      </c>
      <c r="E180" s="16">
        <v>526</v>
      </c>
      <c r="F180" s="16">
        <v>348</v>
      </c>
      <c r="G180" s="16">
        <v>267</v>
      </c>
      <c r="T180" s="16">
        <v>48</v>
      </c>
      <c r="AC180" s="16">
        <v>576</v>
      </c>
      <c r="AH180" s="44">
        <f>F180*'Conversions, Sources &amp; Comments'!$E180/104.83</f>
        <v>0.22434054228387915</v>
      </c>
      <c r="AI180" s="43"/>
      <c r="AJ180" s="44">
        <f>E180*'Conversions, Sources &amp; Comments'!E180/104.83</f>
        <v>0.33908944034862187</v>
      </c>
      <c r="AK180" s="43"/>
      <c r="AL180" s="44">
        <f>'Conversions, Sources &amp; Comments'!$E180*H180/104.83</f>
        <v>0</v>
      </c>
      <c r="AM180" s="44">
        <f>'Conversions, Sources &amp; Comments'!$E180*I180/0.467</f>
        <v>0</v>
      </c>
      <c r="AN180" s="44">
        <f>'Conversions, Sources &amp; Comments'!$E180*J180/0.467</f>
        <v>0</v>
      </c>
      <c r="AO180" s="44">
        <f>'Conversions, Sources &amp; Comments'!$E180*K180/0.467</f>
        <v>0</v>
      </c>
      <c r="AP180" s="44">
        <f>'Conversions, Sources &amp; Comments'!$E180*L180/0.467</f>
        <v>0</v>
      </c>
      <c r="AQ180" s="44">
        <f>'Conversions, Sources &amp; Comments'!$E180*M180/0.467</f>
        <v>0</v>
      </c>
      <c r="AR180" s="44">
        <f>'Conversions, Sources &amp; Comments'!$E180*N180/60</f>
        <v>0</v>
      </c>
      <c r="AS180" s="44">
        <f>'Conversions, Sources &amp; Comments'!$E180*O180</f>
        <v>0</v>
      </c>
      <c r="AT180" s="44">
        <f>'Conversions, Sources &amp; Comments'!$E180*P180</f>
        <v>0</v>
      </c>
      <c r="AU180" s="44">
        <f>'Conversions, Sources &amp; Comments'!$E180*Q180/0.467</f>
        <v>0</v>
      </c>
      <c r="AV180" s="44">
        <f>'Conversions, Sources &amp; Comments'!$E180*R180/1.204</f>
        <v>0</v>
      </c>
      <c r="AW180" s="44">
        <f>'Conversions, Sources &amp; Comments'!$E180*S180/0.93</f>
        <v>0</v>
      </c>
      <c r="AX180" s="44">
        <f>'Conversions, Sources &amp; Comments'!$E180*T180/0.93</f>
        <v>3.487967229902714</v>
      </c>
      <c r="AY180" s="44">
        <f>'Conversions, Sources &amp; Comments'!$E180*U180/0.467</f>
        <v>0</v>
      </c>
      <c r="AZ180" s="44">
        <f>'Conversions, Sources &amp; Comments'!$E180*V180/51.4</f>
        <v>0</v>
      </c>
      <c r="BA180" s="44">
        <f>'Conversions, Sources &amp; Comments'!$E180*W180/0.467</f>
        <v>0</v>
      </c>
      <c r="BB180" s="44">
        <f>'Conversions, Sources &amp; Comments'!$E180*X180/0.467</f>
        <v>0</v>
      </c>
      <c r="BC180" s="44">
        <f>'Conversions, Sources &amp; Comments'!$E180*Y180/0.467</f>
        <v>0</v>
      </c>
      <c r="BD180" s="44">
        <f>'Conversions, Sources &amp; Comments'!$E180*Z180/0.467*0.96</f>
        <v>0</v>
      </c>
      <c r="BE180" s="44">
        <f>'Conversions, Sources &amp; Comments'!$E180*AA180/0.467*0.96</f>
        <v>0</v>
      </c>
      <c r="BF180" s="44">
        <f>'Conversions, Sources &amp; Comments'!$E180*AB180/0.467*0.96</f>
        <v>0</v>
      </c>
      <c r="BG180" s="44">
        <f>'Conversions, Sources &amp; Comments'!$E180*AC180/10.274</f>
        <v>3.7887594204510702</v>
      </c>
      <c r="BH180" s="44">
        <f>'Conversions, Sources &amp; Comments'!$E180*AD180/3073</f>
        <v>0</v>
      </c>
      <c r="BI180" s="44">
        <f>'Conversions, Sources &amp; Comments'!$E180*AE180/0.565</f>
        <v>0</v>
      </c>
      <c r="BJ180" s="44">
        <f>'Conversions, Sources &amp; Comments'!$E180*AF180/0.565</f>
        <v>0</v>
      </c>
      <c r="BK180" s="44"/>
      <c r="BL180" s="44">
        <v>6.4876190476190487</v>
      </c>
      <c r="BM180" s="44">
        <f t="shared" si="66"/>
        <v>0.33908944034862187</v>
      </c>
      <c r="BN180" s="44">
        <f t="shared" si="69"/>
        <v>0.6833155297760698</v>
      </c>
      <c r="BO180" s="44"/>
      <c r="BP180" s="44">
        <f t="shared" si="70"/>
        <v>0.6833155297760698</v>
      </c>
      <c r="BQ180" s="44">
        <v>0.37</v>
      </c>
      <c r="BR180" s="44">
        <v>2.2999999999999998</v>
      </c>
      <c r="BS180" s="44">
        <v>7.5</v>
      </c>
      <c r="BT180" s="44">
        <f t="shared" si="72"/>
        <v>6.5779999999999994</v>
      </c>
      <c r="BU180" s="44">
        <f t="shared" si="67"/>
        <v>0.15333333333333332</v>
      </c>
      <c r="BV180" s="44">
        <f t="shared" si="81"/>
        <v>0</v>
      </c>
      <c r="BW180" s="44">
        <f t="shared" si="75"/>
        <v>0.32080721615726598</v>
      </c>
      <c r="BX180" s="44">
        <f t="shared" si="82"/>
        <v>3.7887594204510702</v>
      </c>
      <c r="BY180" s="44">
        <f t="shared" si="61"/>
        <v>1.3</v>
      </c>
      <c r="BZ180" s="44">
        <v>2.5</v>
      </c>
      <c r="CA180" s="44">
        <f>1.3*BX180</f>
        <v>4.925387246586391</v>
      </c>
      <c r="CB180" s="44">
        <f t="shared" si="80"/>
        <v>3.7887594204510702</v>
      </c>
      <c r="CC180" s="44">
        <v>4.3</v>
      </c>
      <c r="CD180" s="43"/>
      <c r="CE180" s="44">
        <f t="shared" si="73"/>
        <v>0.98693206057447413</v>
      </c>
      <c r="CG180" s="43">
        <f>CE180/'Conversions, Sources &amp; Comments'!E179</f>
        <v>14.60404458395581</v>
      </c>
    </row>
    <row r="181" spans="1:85" s="7" customFormat="1" ht="12.75" customHeight="1">
      <c r="A181" s="67">
        <v>1719</v>
      </c>
      <c r="C181" s="16"/>
      <c r="D181" s="16">
        <v>924</v>
      </c>
      <c r="E181" s="16">
        <v>879</v>
      </c>
      <c r="F181" s="16">
        <v>667</v>
      </c>
      <c r="G181" s="16">
        <v>415</v>
      </c>
      <c r="T181" s="16">
        <v>48</v>
      </c>
      <c r="AA181" s="16">
        <v>48</v>
      </c>
      <c r="AC181" s="16">
        <v>576</v>
      </c>
      <c r="AE181" s="16">
        <v>22.8</v>
      </c>
      <c r="AH181" s="44">
        <f>F181*'Conversions, Sources &amp; Comments'!$E181/104.83</f>
        <v>0.42998603937743507</v>
      </c>
      <c r="AI181" s="43"/>
      <c r="AJ181" s="44">
        <f>E181*'Conversions, Sources &amp; Comments'!E181/104.83</f>
        <v>0.56665326628600499</v>
      </c>
      <c r="AK181" s="43"/>
      <c r="AL181" s="44">
        <f>'Conversions, Sources &amp; Comments'!$E181*H181/104.83</f>
        <v>0</v>
      </c>
      <c r="AM181" s="44">
        <f>'Conversions, Sources &amp; Comments'!$E181*I181/0.467</f>
        <v>0</v>
      </c>
      <c r="AN181" s="44">
        <f>'Conversions, Sources &amp; Comments'!$E181*J181/0.467</f>
        <v>0</v>
      </c>
      <c r="AO181" s="44">
        <f>'Conversions, Sources &amp; Comments'!$E181*K181/0.467</f>
        <v>0</v>
      </c>
      <c r="AP181" s="44">
        <f>'Conversions, Sources &amp; Comments'!$E181*L181/0.467</f>
        <v>0</v>
      </c>
      <c r="AQ181" s="44">
        <f>'Conversions, Sources &amp; Comments'!$E181*M181/0.467</f>
        <v>0</v>
      </c>
      <c r="AR181" s="44">
        <f>'Conversions, Sources &amp; Comments'!$E181*N181/60</f>
        <v>0</v>
      </c>
      <c r="AS181" s="44">
        <f>'Conversions, Sources &amp; Comments'!$E181*O181</f>
        <v>0</v>
      </c>
      <c r="AT181" s="44">
        <f>'Conversions, Sources &amp; Comments'!$E181*P181</f>
        <v>0</v>
      </c>
      <c r="AU181" s="44">
        <f>'Conversions, Sources &amp; Comments'!$E181*Q181/0.467</f>
        <v>0</v>
      </c>
      <c r="AV181" s="44">
        <f>'Conversions, Sources &amp; Comments'!$E181*R181/1.204</f>
        <v>0</v>
      </c>
      <c r="AW181" s="44">
        <f>'Conversions, Sources &amp; Comments'!$E181*S181/0.93</f>
        <v>0</v>
      </c>
      <c r="AX181" s="44">
        <f>'Conversions, Sources &amp; Comments'!$E181*T181/0.93</f>
        <v>3.487967229902714</v>
      </c>
      <c r="AY181" s="44">
        <f>'Conversions, Sources &amp; Comments'!$E181*U181/0.467</f>
        <v>0</v>
      </c>
      <c r="AZ181" s="44">
        <f>'Conversions, Sources &amp; Comments'!$E181*V181/51.4</f>
        <v>0</v>
      </c>
      <c r="BA181" s="44">
        <f>'Conversions, Sources &amp; Comments'!$E181*W181/0.467</f>
        <v>0</v>
      </c>
      <c r="BB181" s="44">
        <f>'Conversions, Sources &amp; Comments'!$E181*X181/0.467</f>
        <v>0</v>
      </c>
      <c r="BC181" s="44">
        <f>'Conversions, Sources &amp; Comments'!$E181*Y181/0.467</f>
        <v>0</v>
      </c>
      <c r="BD181" s="44">
        <f>'Conversions, Sources &amp; Comments'!$E181*Z181/0.467*0.96</f>
        <v>0</v>
      </c>
      <c r="BE181" s="44">
        <f>'Conversions, Sources &amp; Comments'!$E181*AA181/0.467*0.96</f>
        <v>6.6682165799938824</v>
      </c>
      <c r="BF181" s="44">
        <f>'Conversions, Sources &amp; Comments'!$E181*AB181/0.467*0.96</f>
        <v>0</v>
      </c>
      <c r="BG181" s="44">
        <f>'Conversions, Sources &amp; Comments'!$E181*AC181/10.274</f>
        <v>3.7887594204510702</v>
      </c>
      <c r="BH181" s="44">
        <f>'Conversions, Sources &amp; Comments'!$E181*AD181/3073</f>
        <v>0</v>
      </c>
      <c r="BI181" s="44">
        <f>'Conversions, Sources &amp; Comments'!$E181*AE181/0.565</f>
        <v>2.727096502317742</v>
      </c>
      <c r="BJ181" s="44">
        <f>'Conversions, Sources &amp; Comments'!$E181*AF181/0.565</f>
        <v>0</v>
      </c>
      <c r="BK181" s="44"/>
      <c r="BL181" s="44">
        <v>6.4876190476190487</v>
      </c>
      <c r="BM181" s="44">
        <f t="shared" si="66"/>
        <v>0.56665326628600499</v>
      </c>
      <c r="BN181" s="44">
        <f t="shared" si="69"/>
        <v>0.96648412145360063</v>
      </c>
      <c r="BO181" s="44"/>
      <c r="BP181" s="44">
        <f t="shared" si="70"/>
        <v>0.96648412145360063</v>
      </c>
      <c r="BQ181" s="44">
        <v>0.37</v>
      </c>
      <c r="BR181" s="44">
        <v>2.2999999999999998</v>
      </c>
      <c r="BS181" s="44">
        <v>7.5</v>
      </c>
      <c r="BT181" s="44">
        <f t="shared" si="72"/>
        <v>6.5779999999999994</v>
      </c>
      <c r="BU181" s="44">
        <f t="shared" si="67"/>
        <v>0.15333333333333332</v>
      </c>
      <c r="BV181" s="44">
        <f t="shared" si="81"/>
        <v>0</v>
      </c>
      <c r="BW181" s="44">
        <f t="shared" si="75"/>
        <v>0.31897001237813444</v>
      </c>
      <c r="BX181" s="44">
        <f t="shared" si="82"/>
        <v>3.7887594204510702</v>
      </c>
      <c r="BY181" s="44">
        <f t="shared" si="61"/>
        <v>1.3</v>
      </c>
      <c r="BZ181" s="44">
        <f>BI181</f>
        <v>2.727096502317742</v>
      </c>
      <c r="CA181" s="44">
        <f>1.3*BX181</f>
        <v>4.925387246586391</v>
      </c>
      <c r="CB181" s="44">
        <f t="shared" si="80"/>
        <v>3.7887594204510702</v>
      </c>
      <c r="CC181" s="44">
        <v>4.3</v>
      </c>
      <c r="CD181" s="43"/>
      <c r="CE181" s="44">
        <f t="shared" si="73"/>
        <v>1.1130780212851183</v>
      </c>
      <c r="CG181" s="43">
        <f>CE181/'Conversions, Sources &amp; Comments'!E180</f>
        <v>16.470678882199049</v>
      </c>
    </row>
    <row r="182" spans="1:85" s="7" customFormat="1" ht="12.75" customHeight="1">
      <c r="A182" s="67">
        <v>1720</v>
      </c>
      <c r="C182" s="16"/>
      <c r="D182" s="16">
        <v>819</v>
      </c>
      <c r="E182" s="16">
        <v>600</v>
      </c>
      <c r="F182" s="16">
        <v>420</v>
      </c>
      <c r="G182" s="16">
        <v>298</v>
      </c>
      <c r="T182" s="16">
        <v>44</v>
      </c>
      <c r="AC182" s="16">
        <v>576</v>
      </c>
      <c r="AH182" s="44">
        <f>F182*'Conversions, Sources &amp; Comments'!$E182/104.83</f>
        <v>0.27075582689433692</v>
      </c>
      <c r="AI182" s="43"/>
      <c r="AJ182" s="44">
        <f>E182*'Conversions, Sources &amp; Comments'!E182/104.83</f>
        <v>0.38679403842048127</v>
      </c>
      <c r="AK182" s="43"/>
      <c r="AL182" s="44">
        <f>'Conversions, Sources &amp; Comments'!$E182*H182/104.83</f>
        <v>0</v>
      </c>
      <c r="AM182" s="44">
        <f>'Conversions, Sources &amp; Comments'!$E182*I182/0.467</f>
        <v>0</v>
      </c>
      <c r="AN182" s="44">
        <f>'Conversions, Sources &amp; Comments'!$E182*J182/0.467</f>
        <v>0</v>
      </c>
      <c r="AO182" s="44">
        <f>'Conversions, Sources &amp; Comments'!$E182*K182/0.467</f>
        <v>0</v>
      </c>
      <c r="AP182" s="44">
        <f>'Conversions, Sources &amp; Comments'!$E182*L182/0.467</f>
        <v>0</v>
      </c>
      <c r="AQ182" s="44">
        <f>'Conversions, Sources &amp; Comments'!$E182*M182/0.467</f>
        <v>0</v>
      </c>
      <c r="AR182" s="44">
        <f>'Conversions, Sources &amp; Comments'!$E182*N182/60</f>
        <v>0</v>
      </c>
      <c r="AS182" s="44">
        <f>'Conversions, Sources &amp; Comments'!$E182*O182</f>
        <v>0</v>
      </c>
      <c r="AT182" s="44">
        <f>'Conversions, Sources &amp; Comments'!$E182*P182</f>
        <v>0</v>
      </c>
      <c r="AU182" s="44">
        <f>'Conversions, Sources &amp; Comments'!$E182*Q182/0.467</f>
        <v>0</v>
      </c>
      <c r="AV182" s="44">
        <f>'Conversions, Sources &amp; Comments'!$E182*R182/1.204</f>
        <v>0</v>
      </c>
      <c r="AW182" s="44">
        <f>'Conversions, Sources &amp; Comments'!$E182*S182/0.93</f>
        <v>0</v>
      </c>
      <c r="AX182" s="44">
        <f>'Conversions, Sources &amp; Comments'!$E182*T182/0.93</f>
        <v>3.1973032940774879</v>
      </c>
      <c r="AY182" s="44">
        <f>'Conversions, Sources &amp; Comments'!$E182*U182/0.467</f>
        <v>0</v>
      </c>
      <c r="AZ182" s="44">
        <f>'Conversions, Sources &amp; Comments'!$E182*V182/51.4</f>
        <v>0</v>
      </c>
      <c r="BA182" s="44">
        <f>'Conversions, Sources &amp; Comments'!$E182*W182/0.467</f>
        <v>0</v>
      </c>
      <c r="BB182" s="44">
        <f>'Conversions, Sources &amp; Comments'!$E182*X182/0.467</f>
        <v>0</v>
      </c>
      <c r="BC182" s="44">
        <f>'Conversions, Sources &amp; Comments'!$E182*Y182/0.467</f>
        <v>0</v>
      </c>
      <c r="BD182" s="44">
        <f>'Conversions, Sources &amp; Comments'!$E182*Z182/0.467*0.96</f>
        <v>0</v>
      </c>
      <c r="BE182" s="44">
        <f>'Conversions, Sources &amp; Comments'!$E182*AA182/0.467*0.96</f>
        <v>0</v>
      </c>
      <c r="BF182" s="44">
        <f>'Conversions, Sources &amp; Comments'!$E182*AB182/0.467*0.96</f>
        <v>0</v>
      </c>
      <c r="BG182" s="44">
        <f>'Conversions, Sources &amp; Comments'!$E182*AC182/10.274</f>
        <v>3.7887594204510702</v>
      </c>
      <c r="BH182" s="44">
        <f>'Conversions, Sources &amp; Comments'!$E182*AD182/3073</f>
        <v>0</v>
      </c>
      <c r="BI182" s="44">
        <f>'Conversions, Sources &amp; Comments'!$E182*AE182/0.565</f>
        <v>0</v>
      </c>
      <c r="BJ182" s="44">
        <f>'Conversions, Sources &amp; Comments'!$E182*AF182/0.565</f>
        <v>0</v>
      </c>
      <c r="BK182" s="44"/>
      <c r="BL182" s="44">
        <v>6.4876190476190487</v>
      </c>
      <c r="BM182" s="44">
        <f t="shared" ref="BM182:BM213" si="83">AJ182</f>
        <v>0.38679403842048127</v>
      </c>
      <c r="BN182" s="44">
        <f t="shared" si="69"/>
        <v>0.74267665097759195</v>
      </c>
      <c r="BO182" s="44"/>
      <c r="BP182" s="44">
        <f t="shared" si="70"/>
        <v>0.74267665097759195</v>
      </c>
      <c r="BQ182" s="44">
        <v>0.37</v>
      </c>
      <c r="BR182" s="44">
        <v>2.2999999999999998</v>
      </c>
      <c r="BS182" s="44">
        <v>7.5</v>
      </c>
      <c r="BT182" s="44">
        <f t="shared" si="72"/>
        <v>6.5779999999999994</v>
      </c>
      <c r="BU182" s="44">
        <f t="shared" si="67"/>
        <v>0.15333333333333332</v>
      </c>
      <c r="BV182" s="44">
        <f t="shared" si="81"/>
        <v>0</v>
      </c>
      <c r="BW182" s="44">
        <f t="shared" si="75"/>
        <v>0.31713280859900289</v>
      </c>
      <c r="BX182" s="44">
        <f t="shared" si="82"/>
        <v>3.7887594204510702</v>
      </c>
      <c r="BY182" s="44">
        <f t="shared" si="61"/>
        <v>1.3</v>
      </c>
      <c r="BZ182" s="44">
        <v>2.73</v>
      </c>
      <c r="CA182" s="44">
        <f>1.3*BX182</f>
        <v>4.925387246586391</v>
      </c>
      <c r="CB182" s="44">
        <f t="shared" si="80"/>
        <v>3.7887594204510702</v>
      </c>
      <c r="CC182" s="44">
        <v>4.3</v>
      </c>
      <c r="CD182" s="43"/>
      <c r="CE182" s="44">
        <f t="shared" si="73"/>
        <v>1.0141314272706656</v>
      </c>
      <c r="CG182" s="43">
        <f>CE182/'Conversions, Sources &amp; Comments'!E181</f>
        <v>15.006524936712138</v>
      </c>
    </row>
    <row r="183" spans="1:85" s="7" customFormat="1" ht="12.75" customHeight="1">
      <c r="A183" s="67">
        <v>1721</v>
      </c>
      <c r="C183" s="16">
        <v>576</v>
      </c>
      <c r="D183" s="16">
        <v>600</v>
      </c>
      <c r="E183" s="16">
        <v>429</v>
      </c>
      <c r="F183" s="16">
        <v>292</v>
      </c>
      <c r="G183" s="16">
        <v>228</v>
      </c>
      <c r="H183" s="16">
        <v>528</v>
      </c>
      <c r="T183" s="16">
        <v>37.5</v>
      </c>
      <c r="Y183" s="16">
        <v>31.7</v>
      </c>
      <c r="AC183" s="16">
        <v>504</v>
      </c>
      <c r="AD183" s="16">
        <v>914</v>
      </c>
      <c r="AE183" s="16">
        <v>22.8</v>
      </c>
      <c r="AH183" s="44">
        <f>F183*'Conversions, Sources &amp; Comments'!$E183/104.83</f>
        <v>0.18848294063404242</v>
      </c>
      <c r="AI183" s="44">
        <f>C183*'Conversions, Sources &amp; Comments'!E183/104.83</f>
        <v>0.37180196508633023</v>
      </c>
      <c r="AJ183" s="44">
        <f>E183*'Conversions, Sources &amp; Comments'!E183/104.83</f>
        <v>0.27691500524658974</v>
      </c>
      <c r="AK183" s="43"/>
      <c r="AL183" s="44">
        <f>'Conversions, Sources &amp; Comments'!$E183*H183/104.83</f>
        <v>0.34081846799580273</v>
      </c>
      <c r="AM183" s="44">
        <f>'Conversions, Sources &amp; Comments'!$E183*I183/0.467</f>
        <v>0</v>
      </c>
      <c r="AN183" s="44">
        <f>'Conversions, Sources &amp; Comments'!$E183*J183/0.467</f>
        <v>0</v>
      </c>
      <c r="AO183" s="44">
        <f>'Conversions, Sources &amp; Comments'!$E183*K183/0.467</f>
        <v>0</v>
      </c>
      <c r="AP183" s="44">
        <f>'Conversions, Sources &amp; Comments'!$E183*L183/0.467</f>
        <v>0</v>
      </c>
      <c r="AQ183" s="44">
        <f>'Conversions, Sources &amp; Comments'!$E183*M183/0.467</f>
        <v>0</v>
      </c>
      <c r="AR183" s="44">
        <f>'Conversions, Sources &amp; Comments'!$E183*N183/60</f>
        <v>0</v>
      </c>
      <c r="AS183" s="44">
        <f>'Conversions, Sources &amp; Comments'!$E183*O183</f>
        <v>0</v>
      </c>
      <c r="AT183" s="44">
        <f>'Conversions, Sources &amp; Comments'!$E183*P183</f>
        <v>0</v>
      </c>
      <c r="AU183" s="44">
        <f>'Conversions, Sources &amp; Comments'!$E183*Q183/0.467</f>
        <v>0</v>
      </c>
      <c r="AV183" s="44">
        <f>'Conversions, Sources &amp; Comments'!$E183*R183/1.204</f>
        <v>0</v>
      </c>
      <c r="AW183" s="44">
        <f>'Conversions, Sources &amp; Comments'!$E183*S183/0.93</f>
        <v>0</v>
      </c>
      <c r="AX183" s="44">
        <f>'Conversions, Sources &amp; Comments'!$E183*T183/0.93</f>
        <v>2.728494623655914</v>
      </c>
      <c r="AY183" s="44">
        <f>'Conversions, Sources &amp; Comments'!$E183*U183/0.467</f>
        <v>0</v>
      </c>
      <c r="AZ183" s="44">
        <f>'Conversions, Sources &amp; Comments'!$E183*V183/51.4</f>
        <v>0</v>
      </c>
      <c r="BA183" s="44">
        <f>'Conversions, Sources &amp; Comments'!$E183*W183/0.467</f>
        <v>0</v>
      </c>
      <c r="BB183" s="44">
        <f>'Conversions, Sources &amp; Comments'!$E183*X183/0.467</f>
        <v>0</v>
      </c>
      <c r="BC183" s="44">
        <f>'Conversions, Sources &amp; Comments'!$E183*Y183/0.467</f>
        <v>4.5932191291934323</v>
      </c>
      <c r="BD183" s="44">
        <f>'Conversions, Sources &amp; Comments'!$E183*Z183/0.467*0.96</f>
        <v>0</v>
      </c>
      <c r="BE183" s="44">
        <f>'Conversions, Sources &amp; Comments'!$E183*AA183/0.467*0.96</f>
        <v>0</v>
      </c>
      <c r="BF183" s="44">
        <f>'Conversions, Sources &amp; Comments'!$E183*AB183/0.467*0.96</f>
        <v>0</v>
      </c>
      <c r="BG183" s="44">
        <f>'Conversions, Sources &amp; Comments'!$E183*AC183/10.274</f>
        <v>3.3194471481409384</v>
      </c>
      <c r="BH183" s="44">
        <f>'Conversions, Sources &amp; Comments'!$E183*AD183/3073</f>
        <v>2.0126044039483676E-2</v>
      </c>
      <c r="BI183" s="44">
        <f>'Conversions, Sources &amp; Comments'!$E183*AE183/0.565</f>
        <v>2.7306194690265491</v>
      </c>
      <c r="BJ183" s="44">
        <f>'Conversions, Sources &amp; Comments'!$E183*AF183/0.565</f>
        <v>0</v>
      </c>
      <c r="BK183" s="44"/>
      <c r="BL183" s="44">
        <v>6.4876190476190487</v>
      </c>
      <c r="BM183" s="44">
        <f t="shared" si="83"/>
        <v>0.27691500524658974</v>
      </c>
      <c r="BN183" s="44">
        <f t="shared" si="69"/>
        <v>0.60594889580572642</v>
      </c>
      <c r="BO183" s="44"/>
      <c r="BP183" s="44">
        <f t="shared" si="70"/>
        <v>0.60594889580572642</v>
      </c>
      <c r="BQ183" s="44">
        <f t="shared" ref="BQ183:BQ189" si="84">AL183</f>
        <v>0.34081846799580273</v>
      </c>
      <c r="BR183" s="44">
        <v>2.2999999999999998</v>
      </c>
      <c r="BS183" s="44">
        <v>7.5</v>
      </c>
      <c r="BT183" s="44">
        <f t="shared" si="72"/>
        <v>6.5779999999999994</v>
      </c>
      <c r="BU183" s="44">
        <f t="shared" si="67"/>
        <v>0.15333333333333332</v>
      </c>
      <c r="BV183" s="44">
        <f t="shared" si="81"/>
        <v>0</v>
      </c>
      <c r="BW183" s="44">
        <f t="shared" si="75"/>
        <v>0.31529560481987129</v>
      </c>
      <c r="BX183" s="44">
        <f t="shared" si="82"/>
        <v>3.3194471481409384</v>
      </c>
      <c r="BY183" s="44">
        <f t="shared" si="61"/>
        <v>1.3837301587301585</v>
      </c>
      <c r="BZ183" s="44">
        <f t="shared" ref="BZ183:BZ188" si="85">BI183</f>
        <v>2.7306194690265491</v>
      </c>
      <c r="CA183" s="44">
        <f t="shared" ref="CA183:CA196" si="86">BC183</f>
        <v>4.5932191291934323</v>
      </c>
      <c r="CB183" s="44">
        <f t="shared" si="80"/>
        <v>3.3194471481409384</v>
      </c>
      <c r="CC183" s="44">
        <f t="shared" ref="CC183:CC207" si="87">1000*BH183/4.941</f>
        <v>4.0732734344229264</v>
      </c>
      <c r="CD183" s="43"/>
      <c r="CE183" s="44">
        <f t="shared" si="73"/>
        <v>0.93900258594798436</v>
      </c>
      <c r="CG183" s="43">
        <f>CE183/'Conversions, Sources &amp; Comments'!E182</f>
        <v>13.89481219371063</v>
      </c>
    </row>
    <row r="184" spans="1:85" s="7" customFormat="1" ht="12.75" customHeight="1">
      <c r="A184" s="67">
        <v>1722</v>
      </c>
      <c r="C184" s="16">
        <v>616</v>
      </c>
      <c r="D184" s="16">
        <v>554</v>
      </c>
      <c r="E184" s="16">
        <v>367</v>
      </c>
      <c r="F184" s="16">
        <v>232</v>
      </c>
      <c r="G184" s="16">
        <v>219</v>
      </c>
      <c r="H184" s="16">
        <v>460</v>
      </c>
      <c r="N184" s="16">
        <v>68.8</v>
      </c>
      <c r="S184" s="16">
        <v>72</v>
      </c>
      <c r="T184" s="16">
        <v>40.5</v>
      </c>
      <c r="Y184" s="16">
        <v>36</v>
      </c>
      <c r="AC184" s="16">
        <v>489</v>
      </c>
      <c r="AD184" s="16">
        <v>984</v>
      </c>
      <c r="AE184" s="16">
        <v>23.6</v>
      </c>
      <c r="AH184" s="44">
        <f>F184*'Conversions, Sources &amp; Comments'!$E184/104.83</f>
        <v>0.14975356927088301</v>
      </c>
      <c r="AI184" s="44">
        <f>C184*'Conversions, Sources &amp; Comments'!E184/104.83</f>
        <v>0.39762154599510324</v>
      </c>
      <c r="AJ184" s="44">
        <f>E184*'Conversions, Sources &amp; Comments'!E184/104.83</f>
        <v>0.23689465483799166</v>
      </c>
      <c r="AK184" s="43"/>
      <c r="AL184" s="44">
        <f>'Conversions, Sources &amp; Comments'!$E184*H184/104.83</f>
        <v>0.29692518045088873</v>
      </c>
      <c r="AM184" s="44">
        <f>'Conversions, Sources &amp; Comments'!$E184*I184/0.467</f>
        <v>0</v>
      </c>
      <c r="AN184" s="44">
        <f>'Conversions, Sources &amp; Comments'!$E184*J184/0.467</f>
        <v>0</v>
      </c>
      <c r="AO184" s="44">
        <f>'Conversions, Sources &amp; Comments'!$E184*K184/0.467</f>
        <v>0</v>
      </c>
      <c r="AP184" s="44">
        <f>'Conversions, Sources &amp; Comments'!$E184*L184/0.467</f>
        <v>0</v>
      </c>
      <c r="AQ184" s="44">
        <f>'Conversions, Sources &amp; Comments'!$E184*M184/0.467</f>
        <v>0</v>
      </c>
      <c r="AR184" s="44">
        <f>'Conversions, Sources &amp; Comments'!$E184*N184/60</f>
        <v>7.7591111111111111E-2</v>
      </c>
      <c r="AS184" s="44">
        <f>'Conversions, Sources &amp; Comments'!$E184*O184</f>
        <v>0</v>
      </c>
      <c r="AT184" s="44">
        <f>'Conversions, Sources &amp; Comments'!$E184*P184</f>
        <v>0</v>
      </c>
      <c r="AU184" s="44">
        <f>'Conversions, Sources &amp; Comments'!$E184*Q184/0.467</f>
        <v>0</v>
      </c>
      <c r="AV184" s="44">
        <f>'Conversions, Sources &amp; Comments'!$E184*R184/1.204</f>
        <v>0</v>
      </c>
      <c r="AW184" s="44">
        <f>'Conversions, Sources &amp; Comments'!$E184*S184/0.93</f>
        <v>5.2387096774193544</v>
      </c>
      <c r="AX184" s="44">
        <f>'Conversions, Sources &amp; Comments'!$E184*T184/0.93</f>
        <v>2.9467741935483867</v>
      </c>
      <c r="AY184" s="44">
        <f>'Conversions, Sources &amp; Comments'!$E184*U184/0.467</f>
        <v>0</v>
      </c>
      <c r="AZ184" s="44">
        <f>'Conversions, Sources &amp; Comments'!$E184*V184/51.4</f>
        <v>0</v>
      </c>
      <c r="BA184" s="44">
        <f>'Conversions, Sources &amp; Comments'!$E184*W184/0.467</f>
        <v>0</v>
      </c>
      <c r="BB184" s="44">
        <f>'Conversions, Sources &amp; Comments'!$E184*X184/0.467</f>
        <v>0</v>
      </c>
      <c r="BC184" s="44">
        <f>'Conversions, Sources &amp; Comments'!$E184*Y184/0.467</f>
        <v>5.2162740899357596</v>
      </c>
      <c r="BD184" s="44">
        <f>'Conversions, Sources &amp; Comments'!$E184*Z184/0.467*0.96</f>
        <v>0</v>
      </c>
      <c r="BE184" s="44">
        <f>'Conversions, Sources &amp; Comments'!$E184*AA184/0.467*0.96</f>
        <v>0</v>
      </c>
      <c r="BF184" s="44">
        <f>'Conversions, Sources &amp; Comments'!$E184*AB184/0.467*0.96</f>
        <v>0</v>
      </c>
      <c r="BG184" s="44">
        <f>'Conversions, Sources &amp; Comments'!$E184*AC184/10.274</f>
        <v>3.2206540782557913</v>
      </c>
      <c r="BH184" s="44">
        <f>'Conversions, Sources &amp; Comments'!$E184*AD184/3073</f>
        <v>2.166742596810934E-2</v>
      </c>
      <c r="BI184" s="44">
        <f>'Conversions, Sources &amp; Comments'!$E184*AE184/0.565</f>
        <v>2.8264306784660773</v>
      </c>
      <c r="BJ184" s="44">
        <f>'Conversions, Sources &amp; Comments'!$E184*AF184/0.565</f>
        <v>0</v>
      </c>
      <c r="BK184" s="44"/>
      <c r="BL184" s="44">
        <v>6.4876190476190487</v>
      </c>
      <c r="BM184" s="44">
        <f t="shared" si="83"/>
        <v>0.23689465483799166</v>
      </c>
      <c r="BN184" s="44">
        <f t="shared" si="69"/>
        <v>0.55614965281548812</v>
      </c>
      <c r="BO184" s="44"/>
      <c r="BP184" s="44">
        <f t="shared" si="70"/>
        <v>0.55614965281548812</v>
      </c>
      <c r="BQ184" s="44">
        <f t="shared" si="84"/>
        <v>0.29692518045088873</v>
      </c>
      <c r="BR184" s="44">
        <v>2.2999999999999998</v>
      </c>
      <c r="BS184" s="44">
        <v>7</v>
      </c>
      <c r="BT184" s="44">
        <f t="shared" si="72"/>
        <v>6.5779999999999994</v>
      </c>
      <c r="BU184" s="44">
        <f t="shared" si="67"/>
        <v>0.15333333333333332</v>
      </c>
      <c r="BV184" s="44">
        <f t="shared" si="81"/>
        <v>0</v>
      </c>
      <c r="BW184" s="44">
        <f t="shared" si="75"/>
        <v>0.31345840104073974</v>
      </c>
      <c r="BX184" s="44">
        <f t="shared" si="82"/>
        <v>3.2206540782557913</v>
      </c>
      <c r="BY184" s="44">
        <f t="shared" si="61"/>
        <v>1.6196319018404906</v>
      </c>
      <c r="BZ184" s="44">
        <f t="shared" si="85"/>
        <v>2.8264306784660773</v>
      </c>
      <c r="CA184" s="44">
        <f t="shared" si="86"/>
        <v>5.2162740899357596</v>
      </c>
      <c r="CB184" s="44">
        <f t="shared" si="80"/>
        <v>3.2206540782557913</v>
      </c>
      <c r="CC184" s="44">
        <f t="shared" si="87"/>
        <v>4.3852309184596923</v>
      </c>
      <c r="CD184" s="43"/>
      <c r="CE184" s="44">
        <f t="shared" si="73"/>
        <v>0.912164174879326</v>
      </c>
      <c r="CG184" s="43">
        <f>CE184/'Conversions, Sources &amp; Comments'!E183</f>
        <v>13.480258742059005</v>
      </c>
    </row>
    <row r="185" spans="1:85" s="7" customFormat="1" ht="12.75" customHeight="1">
      <c r="A185" s="67">
        <v>1723</v>
      </c>
      <c r="C185" s="16">
        <v>703</v>
      </c>
      <c r="D185" s="16">
        <v>640</v>
      </c>
      <c r="E185" s="16">
        <v>402</v>
      </c>
      <c r="F185" s="16">
        <v>262</v>
      </c>
      <c r="G185" s="16">
        <v>237</v>
      </c>
      <c r="H185" s="16">
        <v>624</v>
      </c>
      <c r="N185" s="16">
        <v>62.9</v>
      </c>
      <c r="S185" s="16">
        <v>72</v>
      </c>
      <c r="T185" s="16">
        <v>37.5</v>
      </c>
      <c r="Y185" s="16">
        <v>36.5</v>
      </c>
      <c r="AC185" s="16">
        <v>489</v>
      </c>
      <c r="AD185" s="16">
        <v>1066</v>
      </c>
      <c r="AE185" s="16">
        <v>24</v>
      </c>
      <c r="AH185" s="44">
        <f>F185*'Conversions, Sources &amp; Comments'!$E185/104.83</f>
        <v>0.16911825495246272</v>
      </c>
      <c r="AI185" s="44">
        <f>C185*'Conversions, Sources &amp; Comments'!E185/104.83</f>
        <v>0.45377913447168433</v>
      </c>
      <c r="AJ185" s="44">
        <f>E185*'Conversions, Sources &amp; Comments'!E185/104.83</f>
        <v>0.259486788133168</v>
      </c>
      <c r="AK185" s="43"/>
      <c r="AL185" s="44">
        <f>'Conversions, Sources &amp; Comments'!$E185*H185/104.83</f>
        <v>0.40278546217685773</v>
      </c>
      <c r="AM185" s="44">
        <f>'Conversions, Sources &amp; Comments'!$E185*I185/0.467</f>
        <v>0</v>
      </c>
      <c r="AN185" s="44">
        <f>'Conversions, Sources &amp; Comments'!$E185*J185/0.467</f>
        <v>0</v>
      </c>
      <c r="AO185" s="44">
        <f>'Conversions, Sources &amp; Comments'!$E185*K185/0.467</f>
        <v>0</v>
      </c>
      <c r="AP185" s="44">
        <f>'Conversions, Sources &amp; Comments'!$E185*L185/0.467</f>
        <v>0</v>
      </c>
      <c r="AQ185" s="44">
        <f>'Conversions, Sources &amp; Comments'!$E185*M185/0.467</f>
        <v>0</v>
      </c>
      <c r="AR185" s="44">
        <f>'Conversions, Sources &amp; Comments'!$E185*N185/60</f>
        <v>7.0937222222222221E-2</v>
      </c>
      <c r="AS185" s="44">
        <f>'Conversions, Sources &amp; Comments'!$E185*O185</f>
        <v>0</v>
      </c>
      <c r="AT185" s="44">
        <f>'Conversions, Sources &amp; Comments'!$E185*P185</f>
        <v>0</v>
      </c>
      <c r="AU185" s="44">
        <f>'Conversions, Sources &amp; Comments'!$E185*Q185/0.467</f>
        <v>0</v>
      </c>
      <c r="AV185" s="44">
        <f>'Conversions, Sources &amp; Comments'!$E185*R185/1.204</f>
        <v>0</v>
      </c>
      <c r="AW185" s="44">
        <f>'Conversions, Sources &amp; Comments'!$E185*S185/0.93</f>
        <v>5.2387096774193544</v>
      </c>
      <c r="AX185" s="44">
        <f>'Conversions, Sources &amp; Comments'!$E185*T185/0.93</f>
        <v>2.728494623655914</v>
      </c>
      <c r="AY185" s="44">
        <f>'Conversions, Sources &amp; Comments'!$E185*U185/0.467</f>
        <v>0</v>
      </c>
      <c r="AZ185" s="44">
        <f>'Conversions, Sources &amp; Comments'!$E185*V185/51.4</f>
        <v>0</v>
      </c>
      <c r="BA185" s="44">
        <f>'Conversions, Sources &amp; Comments'!$E185*W185/0.467</f>
        <v>0</v>
      </c>
      <c r="BB185" s="44">
        <f>'Conversions, Sources &amp; Comments'!$E185*X185/0.467</f>
        <v>0</v>
      </c>
      <c r="BC185" s="44">
        <f>'Conversions, Sources &amp; Comments'!$E185*Y185/0.467</f>
        <v>5.2887223411848678</v>
      </c>
      <c r="BD185" s="44">
        <f>'Conversions, Sources &amp; Comments'!$E185*Z185/0.467*0.96</f>
        <v>0</v>
      </c>
      <c r="BE185" s="44">
        <f>'Conversions, Sources &amp; Comments'!$E185*AA185/0.467*0.96</f>
        <v>0</v>
      </c>
      <c r="BF185" s="44">
        <f>'Conversions, Sources &amp; Comments'!$E185*AB185/0.467*0.96</f>
        <v>0</v>
      </c>
      <c r="BG185" s="44">
        <f>'Conversions, Sources &amp; Comments'!$E185*AC185/10.274</f>
        <v>3.2206540782557913</v>
      </c>
      <c r="BH185" s="44">
        <f>'Conversions, Sources &amp; Comments'!$E185*AD185/3073</f>
        <v>2.3473044798785116E-2</v>
      </c>
      <c r="BI185" s="44">
        <f>'Conversions, Sources &amp; Comments'!$E185*AE185/0.565</f>
        <v>2.874336283185841</v>
      </c>
      <c r="BJ185" s="44">
        <f>'Conversions, Sources &amp; Comments'!$E185*AF185/0.565</f>
        <v>0</v>
      </c>
      <c r="BK185" s="44"/>
      <c r="BL185" s="44">
        <v>6.4876190476190487</v>
      </c>
      <c r="BM185" s="44">
        <f t="shared" si="83"/>
        <v>0.259486788133168</v>
      </c>
      <c r="BN185" s="44">
        <f t="shared" si="69"/>
        <v>0.58426212869707428</v>
      </c>
      <c r="BO185" s="44"/>
      <c r="BP185" s="44">
        <f t="shared" si="70"/>
        <v>0.58426212869707428</v>
      </c>
      <c r="BQ185" s="44">
        <f t="shared" si="84"/>
        <v>0.40278546217685773</v>
      </c>
      <c r="BR185" s="44">
        <v>2.2999999999999998</v>
      </c>
      <c r="BS185" s="44">
        <v>7</v>
      </c>
      <c r="BT185" s="44">
        <f t="shared" si="72"/>
        <v>6.5779999999999994</v>
      </c>
      <c r="BU185" s="44">
        <f t="shared" si="67"/>
        <v>0.15333333333333332</v>
      </c>
      <c r="BV185" s="44">
        <f t="shared" si="81"/>
        <v>0</v>
      </c>
      <c r="BW185" s="44">
        <f t="shared" si="75"/>
        <v>0.3116211972616082</v>
      </c>
      <c r="BX185" s="44">
        <f t="shared" si="82"/>
        <v>3.2206540782557913</v>
      </c>
      <c r="BY185" s="44">
        <f t="shared" si="61"/>
        <v>1.6421267893660532</v>
      </c>
      <c r="BZ185" s="44">
        <f t="shared" si="85"/>
        <v>2.874336283185841</v>
      </c>
      <c r="CA185" s="44">
        <f t="shared" si="86"/>
        <v>5.2887223411848678</v>
      </c>
      <c r="CB185" s="44">
        <f t="shared" si="80"/>
        <v>3.2206540782557913</v>
      </c>
      <c r="CC185" s="44">
        <f t="shared" si="87"/>
        <v>4.7506668283313331</v>
      </c>
      <c r="CD185" s="43"/>
      <c r="CE185" s="44">
        <f t="shared" si="73"/>
        <v>0.94239301675952913</v>
      </c>
      <c r="CG185" s="43">
        <f>CE185/'Conversions, Sources &amp; Comments'!E184</f>
        <v>13.926990395461022</v>
      </c>
    </row>
    <row r="186" spans="1:85" s="7" customFormat="1" ht="12.75" customHeight="1">
      <c r="A186" s="67">
        <v>1724</v>
      </c>
      <c r="C186" s="16">
        <v>663</v>
      </c>
      <c r="D186" s="16">
        <v>694</v>
      </c>
      <c r="E186" s="16">
        <v>634</v>
      </c>
      <c r="F186" s="16">
        <v>394</v>
      </c>
      <c r="G186" s="16">
        <v>249</v>
      </c>
      <c r="H186" s="16">
        <v>436</v>
      </c>
      <c r="S186" s="16">
        <v>72</v>
      </c>
      <c r="T186" s="16">
        <v>38.200000000000003</v>
      </c>
      <c r="W186" s="16">
        <v>120</v>
      </c>
      <c r="Y186" s="16">
        <v>31</v>
      </c>
      <c r="AC186" s="16">
        <v>489</v>
      </c>
      <c r="AD186" s="16">
        <v>866</v>
      </c>
      <c r="AE186" s="16">
        <v>24</v>
      </c>
      <c r="AF186" s="16">
        <v>10.8</v>
      </c>
      <c r="AH186" s="44">
        <f>F186*'Conversions, Sources &amp; Comments'!$E186/104.83</f>
        <v>0.2543228719514134</v>
      </c>
      <c r="AI186" s="44">
        <f>C186*'Conversions, Sources &amp; Comments'!E186/104.83</f>
        <v>0.42795955356291138</v>
      </c>
      <c r="AJ186" s="44">
        <f>E186*'Conversions, Sources &amp; Comments'!E186/104.83</f>
        <v>0.40924035740405101</v>
      </c>
      <c r="AK186" s="43"/>
      <c r="AL186" s="44">
        <f>'Conversions, Sources &amp; Comments'!$E186*H186/104.83</f>
        <v>0.28143343190562498</v>
      </c>
      <c r="AM186" s="44">
        <f>'Conversions, Sources &amp; Comments'!$E186*I186/0.467</f>
        <v>0</v>
      </c>
      <c r="AN186" s="44">
        <f>'Conversions, Sources &amp; Comments'!$E186*J186/0.467</f>
        <v>0</v>
      </c>
      <c r="AO186" s="44">
        <f>'Conversions, Sources &amp; Comments'!$E186*K186/0.467</f>
        <v>0</v>
      </c>
      <c r="AP186" s="44">
        <f>'Conversions, Sources &amp; Comments'!$E186*L186/0.467</f>
        <v>0</v>
      </c>
      <c r="AQ186" s="44">
        <f>'Conversions, Sources &amp; Comments'!$E186*M186/0.467</f>
        <v>0</v>
      </c>
      <c r="AR186" s="44">
        <f>'Conversions, Sources &amp; Comments'!$E186*N186/60</f>
        <v>0</v>
      </c>
      <c r="AS186" s="44">
        <f>'Conversions, Sources &amp; Comments'!$E186*O186</f>
        <v>0</v>
      </c>
      <c r="AT186" s="44">
        <f>'Conversions, Sources &amp; Comments'!$E186*P186</f>
        <v>0</v>
      </c>
      <c r="AU186" s="44">
        <f>'Conversions, Sources &amp; Comments'!$E186*Q186/0.467</f>
        <v>0</v>
      </c>
      <c r="AV186" s="44">
        <f>'Conversions, Sources &amp; Comments'!$E186*R186/1.204</f>
        <v>0</v>
      </c>
      <c r="AW186" s="44">
        <f>'Conversions, Sources &amp; Comments'!$E186*S186/0.93</f>
        <v>5.2387096774193544</v>
      </c>
      <c r="AX186" s="44">
        <f>'Conversions, Sources &amp; Comments'!$E186*T186/0.93</f>
        <v>2.7794265232974911</v>
      </c>
      <c r="AY186" s="44">
        <f>'Conversions, Sources &amp; Comments'!$E186*U186/0.467</f>
        <v>0</v>
      </c>
      <c r="AZ186" s="44">
        <f>'Conversions, Sources &amp; Comments'!$E186*V186/51.4</f>
        <v>0</v>
      </c>
      <c r="BA186" s="44">
        <f>'Conversions, Sources &amp; Comments'!$E186*W186/0.467</f>
        <v>17.387580299785864</v>
      </c>
      <c r="BB186" s="44">
        <f>'Conversions, Sources &amp; Comments'!$E186*X186/0.467</f>
        <v>0</v>
      </c>
      <c r="BC186" s="44">
        <f>'Conversions, Sources &amp; Comments'!$E186*Y186/0.467</f>
        <v>4.4917915774446815</v>
      </c>
      <c r="BD186" s="44">
        <f>'Conversions, Sources &amp; Comments'!$E186*Z186/0.467*0.96</f>
        <v>0</v>
      </c>
      <c r="BE186" s="44">
        <f>'Conversions, Sources &amp; Comments'!$E186*AA186/0.467*0.96</f>
        <v>0</v>
      </c>
      <c r="BF186" s="44">
        <f>'Conversions, Sources &amp; Comments'!$E186*AB186/0.467*0.96</f>
        <v>0</v>
      </c>
      <c r="BG186" s="44">
        <f>'Conversions, Sources &amp; Comments'!$E186*AC186/10.274</f>
        <v>3.2206540782557913</v>
      </c>
      <c r="BH186" s="44">
        <f>'Conversions, Sources &amp; Comments'!$E186*AD186/3073</f>
        <v>1.9069096431283218E-2</v>
      </c>
      <c r="BI186" s="44">
        <f>'Conversions, Sources &amp; Comments'!$E186*AE186/0.565</f>
        <v>2.874336283185841</v>
      </c>
      <c r="BJ186" s="44">
        <f>'Conversions, Sources &amp; Comments'!$E186*AF186/0.565</f>
        <v>1.2934513274336283</v>
      </c>
      <c r="BK186" s="44"/>
      <c r="BL186" s="44">
        <v>6.4876190476190487</v>
      </c>
      <c r="BM186" s="44">
        <f t="shared" si="83"/>
        <v>0.40924035740405101</v>
      </c>
      <c r="BN186" s="44">
        <f t="shared" si="69"/>
        <v>0.77060768311215899</v>
      </c>
      <c r="BO186" s="44"/>
      <c r="BP186" s="44">
        <f t="shared" si="70"/>
        <v>0.77060768311215899</v>
      </c>
      <c r="BQ186" s="44">
        <f t="shared" si="84"/>
        <v>0.28143343190562498</v>
      </c>
      <c r="BR186" s="44">
        <v>2.2999999999999998</v>
      </c>
      <c r="BS186" s="44">
        <v>7</v>
      </c>
      <c r="BT186" s="44">
        <f t="shared" si="72"/>
        <v>6.5779999999999994</v>
      </c>
      <c r="BU186" s="44">
        <f t="shared" si="67"/>
        <v>0.15333333333333332</v>
      </c>
      <c r="BV186" s="44">
        <f t="shared" si="81"/>
        <v>0</v>
      </c>
      <c r="BW186" s="44">
        <f t="shared" si="75"/>
        <v>0.30978399348247659</v>
      </c>
      <c r="BX186" s="44">
        <f t="shared" si="82"/>
        <v>3.2206540782557913</v>
      </c>
      <c r="BY186" s="44">
        <f t="shared" si="61"/>
        <v>1.3946830265848669</v>
      </c>
      <c r="BZ186" s="44">
        <f t="shared" si="85"/>
        <v>2.874336283185841</v>
      </c>
      <c r="CA186" s="44">
        <f t="shared" si="86"/>
        <v>4.4917915774446815</v>
      </c>
      <c r="CB186" s="44">
        <f t="shared" si="80"/>
        <v>3.2206540782557913</v>
      </c>
      <c r="CC186" s="44">
        <f t="shared" si="87"/>
        <v>3.859359731083428</v>
      </c>
      <c r="CD186" s="43"/>
      <c r="CE186" s="44">
        <f t="shared" si="73"/>
        <v>0.99238512030112946</v>
      </c>
      <c r="CG186" s="43">
        <f>CE186/'Conversions, Sources &amp; Comments'!E185</f>
        <v>14.665789955189105</v>
      </c>
    </row>
    <row r="187" spans="1:85" s="7" customFormat="1" ht="12.75" customHeight="1">
      <c r="A187" s="67">
        <v>1725</v>
      </c>
      <c r="C187" s="16">
        <v>602</v>
      </c>
      <c r="D187" s="16">
        <v>551</v>
      </c>
      <c r="E187" s="16">
        <v>414</v>
      </c>
      <c r="F187" s="16">
        <v>307</v>
      </c>
      <c r="G187" s="16">
        <v>211</v>
      </c>
      <c r="H187" s="16">
        <v>432</v>
      </c>
      <c r="N187" s="16">
        <v>88.3</v>
      </c>
      <c r="S187" s="16">
        <v>72</v>
      </c>
      <c r="T187" s="16">
        <v>38.1</v>
      </c>
      <c r="Y187" s="16">
        <v>33.799999999999997</v>
      </c>
      <c r="AC187" s="16">
        <v>489</v>
      </c>
      <c r="AD187" s="16">
        <v>997</v>
      </c>
      <c r="AE187" s="16">
        <v>22.2</v>
      </c>
      <c r="AH187" s="44">
        <f>F187*'Conversions, Sources &amp; Comments'!$E187/104.83</f>
        <v>0.19816528347483228</v>
      </c>
      <c r="AI187" s="44">
        <f>C187*'Conversions, Sources &amp; Comments'!E187/104.83</f>
        <v>0.38858469267703272</v>
      </c>
      <c r="AJ187" s="44">
        <f>E187*'Conversions, Sources &amp; Comments'!E187/104.83</f>
        <v>0.26723266240579985</v>
      </c>
      <c r="AK187" s="43"/>
      <c r="AL187" s="44">
        <f>'Conversions, Sources &amp; Comments'!$E187*H187/104.83</f>
        <v>0.27885147381474767</v>
      </c>
      <c r="AM187" s="44">
        <f>'Conversions, Sources &amp; Comments'!$E187*I187/0.467</f>
        <v>0</v>
      </c>
      <c r="AN187" s="44">
        <f>'Conversions, Sources &amp; Comments'!$E187*J187/0.467</f>
        <v>0</v>
      </c>
      <c r="AO187" s="44">
        <f>'Conversions, Sources &amp; Comments'!$E187*K187/0.467</f>
        <v>0</v>
      </c>
      <c r="AP187" s="44">
        <f>'Conversions, Sources &amp; Comments'!$E187*L187/0.467</f>
        <v>0</v>
      </c>
      <c r="AQ187" s="44">
        <f>'Conversions, Sources &amp; Comments'!$E187*M187/0.467</f>
        <v>0</v>
      </c>
      <c r="AR187" s="44">
        <f>'Conversions, Sources &amp; Comments'!$E187*N187/60</f>
        <v>9.958277777777777E-2</v>
      </c>
      <c r="AS187" s="44">
        <f>'Conversions, Sources &amp; Comments'!$E187*O187</f>
        <v>0</v>
      </c>
      <c r="AT187" s="44">
        <f>'Conversions, Sources &amp; Comments'!$E187*P187</f>
        <v>0</v>
      </c>
      <c r="AU187" s="44">
        <f>'Conversions, Sources &amp; Comments'!$E187*Q187/0.467</f>
        <v>0</v>
      </c>
      <c r="AV187" s="44">
        <f>'Conversions, Sources &amp; Comments'!$E187*R187/1.204</f>
        <v>0</v>
      </c>
      <c r="AW187" s="44">
        <f>'Conversions, Sources &amp; Comments'!$E187*S187/0.93</f>
        <v>5.2387096774193544</v>
      </c>
      <c r="AX187" s="44">
        <f>'Conversions, Sources &amp; Comments'!$E187*T187/0.93</f>
        <v>2.7721505376344084</v>
      </c>
      <c r="AY187" s="44">
        <f>'Conversions, Sources &amp; Comments'!$E187*U187/0.467</f>
        <v>0</v>
      </c>
      <c r="AZ187" s="44">
        <f>'Conversions, Sources &amp; Comments'!$E187*V187/51.4</f>
        <v>0</v>
      </c>
      <c r="BA187" s="44">
        <f>'Conversions, Sources &amp; Comments'!$E187*W187/0.467</f>
        <v>0</v>
      </c>
      <c r="BB187" s="44">
        <f>'Conversions, Sources &amp; Comments'!$E187*X187/0.467</f>
        <v>0</v>
      </c>
      <c r="BC187" s="44">
        <f>'Conversions, Sources &amp; Comments'!$E187*Y187/0.467</f>
        <v>4.8975017844396858</v>
      </c>
      <c r="BD187" s="44">
        <f>'Conversions, Sources &amp; Comments'!$E187*Z187/0.467*0.96</f>
        <v>0</v>
      </c>
      <c r="BE187" s="44">
        <f>'Conversions, Sources &amp; Comments'!$E187*AA187/0.467*0.96</f>
        <v>0</v>
      </c>
      <c r="BF187" s="44">
        <f>'Conversions, Sources &amp; Comments'!$E187*AB187/0.467*0.96</f>
        <v>0</v>
      </c>
      <c r="BG187" s="44">
        <f>'Conversions, Sources &amp; Comments'!$E187*AC187/10.274</f>
        <v>3.2206540782557913</v>
      </c>
      <c r="BH187" s="44">
        <f>'Conversions, Sources &amp; Comments'!$E187*AD187/3073</f>
        <v>2.1953682611996962E-2</v>
      </c>
      <c r="BI187" s="44">
        <f>'Conversions, Sources &amp; Comments'!$E187*AE187/0.565</f>
        <v>2.6587610619469029</v>
      </c>
      <c r="BJ187" s="44">
        <f>'Conversions, Sources &amp; Comments'!$E187*AF187/0.565</f>
        <v>0</v>
      </c>
      <c r="BK187" s="44"/>
      <c r="BL187" s="44">
        <v>6.4960000000000004</v>
      </c>
      <c r="BM187" s="44">
        <f t="shared" si="83"/>
        <v>0.26723266240579985</v>
      </c>
      <c r="BN187" s="44">
        <f t="shared" si="69"/>
        <v>0.59414183699933232</v>
      </c>
      <c r="BO187" s="44"/>
      <c r="BP187" s="44">
        <f t="shared" si="70"/>
        <v>0.59414183699933232</v>
      </c>
      <c r="BQ187" s="44">
        <f t="shared" si="84"/>
        <v>0.27885147381474767</v>
      </c>
      <c r="BR187" s="44">
        <v>2.2999999999999998</v>
      </c>
      <c r="BS187" s="44">
        <v>7</v>
      </c>
      <c r="BT187" s="44">
        <f t="shared" si="72"/>
        <v>6.5779999999999994</v>
      </c>
      <c r="BU187" s="44">
        <f t="shared" si="67"/>
        <v>0.15333333333333332</v>
      </c>
      <c r="BV187" s="44">
        <f t="shared" si="81"/>
        <v>0</v>
      </c>
      <c r="BW187" s="44">
        <f t="shared" si="75"/>
        <v>0.30794678970334505</v>
      </c>
      <c r="BX187" s="44">
        <f t="shared" si="82"/>
        <v>3.2206540782557913</v>
      </c>
      <c r="BY187" s="44">
        <f t="shared" si="61"/>
        <v>1.5206543967280164</v>
      </c>
      <c r="BZ187" s="44">
        <f t="shared" si="85"/>
        <v>2.6587610619469029</v>
      </c>
      <c r="CA187" s="44">
        <f t="shared" si="86"/>
        <v>4.8975017844396858</v>
      </c>
      <c r="CB187" s="44">
        <f t="shared" si="80"/>
        <v>3.2206540782557913</v>
      </c>
      <c r="CC187" s="44">
        <f t="shared" si="87"/>
        <v>4.443165879780806</v>
      </c>
      <c r="CD187" s="43"/>
      <c r="CE187" s="44">
        <f t="shared" si="73"/>
        <v>0.92082689241180882</v>
      </c>
      <c r="CG187" s="43">
        <f>CE187/'Conversions, Sources &amp; Comments'!E186</f>
        <v>13.608279198204071</v>
      </c>
    </row>
    <row r="188" spans="1:85" s="7" customFormat="1" ht="12.75" customHeight="1">
      <c r="A188" s="67">
        <v>1726</v>
      </c>
      <c r="C188" s="16">
        <v>645</v>
      </c>
      <c r="D188" s="16">
        <v>650</v>
      </c>
      <c r="E188" s="16">
        <v>546</v>
      </c>
      <c r="F188" s="16">
        <v>497</v>
      </c>
      <c r="G188" s="16">
        <v>329</v>
      </c>
      <c r="H188" s="16">
        <v>684</v>
      </c>
      <c r="N188" s="16">
        <v>92.9</v>
      </c>
      <c r="S188" s="16">
        <v>72</v>
      </c>
      <c r="T188" s="16">
        <v>38.1</v>
      </c>
      <c r="Y188" s="16">
        <v>33.5</v>
      </c>
      <c r="AC188" s="16">
        <v>466</v>
      </c>
      <c r="AD188" s="16">
        <v>1002</v>
      </c>
      <c r="AE188" s="16">
        <v>18.2</v>
      </c>
      <c r="AH188" s="44">
        <f>F188*'Conversions, Sources &amp; Comments'!$E188/104.83</f>
        <v>0.32080829279150369</v>
      </c>
      <c r="AI188" s="44">
        <f>C188*'Conversions, Sources &amp; Comments'!E188/104.83</f>
        <v>0.41634074215396361</v>
      </c>
      <c r="AJ188" s="44">
        <f>E188*'Conversions, Sources &amp; Comments'!E188/104.83</f>
        <v>0.35243727940475056</v>
      </c>
      <c r="AK188" s="43"/>
      <c r="AL188" s="44">
        <f>'Conversions, Sources &amp; Comments'!$E188*H188/104.83</f>
        <v>0.44151483354001719</v>
      </c>
      <c r="AM188" s="44">
        <f>'Conversions, Sources &amp; Comments'!$E188*I188/0.467</f>
        <v>0</v>
      </c>
      <c r="AN188" s="44">
        <f>'Conversions, Sources &amp; Comments'!$E188*J188/0.467</f>
        <v>0</v>
      </c>
      <c r="AO188" s="44">
        <f>'Conversions, Sources &amp; Comments'!$E188*K188/0.467</f>
        <v>0</v>
      </c>
      <c r="AP188" s="44">
        <f>'Conversions, Sources &amp; Comments'!$E188*L188/0.467</f>
        <v>0</v>
      </c>
      <c r="AQ188" s="44">
        <f>'Conversions, Sources &amp; Comments'!$E188*M188/0.467</f>
        <v>0</v>
      </c>
      <c r="AR188" s="44">
        <f>'Conversions, Sources &amp; Comments'!$E188*N188/60</f>
        <v>0.10477055555555556</v>
      </c>
      <c r="AS188" s="44">
        <f>'Conversions, Sources &amp; Comments'!$E188*O188</f>
        <v>0</v>
      </c>
      <c r="AT188" s="44">
        <f>'Conversions, Sources &amp; Comments'!$E188*P188</f>
        <v>0</v>
      </c>
      <c r="AU188" s="44">
        <f>'Conversions, Sources &amp; Comments'!$E188*Q188/0.467</f>
        <v>0</v>
      </c>
      <c r="AV188" s="44">
        <f>'Conversions, Sources &amp; Comments'!$E188*R188/1.204</f>
        <v>0</v>
      </c>
      <c r="AW188" s="44">
        <f>'Conversions, Sources &amp; Comments'!$E188*S188/0.93</f>
        <v>5.2387096774193544</v>
      </c>
      <c r="AX188" s="44">
        <f>'Conversions, Sources &amp; Comments'!$E188*T188/0.93</f>
        <v>2.7721505376344084</v>
      </c>
      <c r="AY188" s="44">
        <f>'Conversions, Sources &amp; Comments'!$E188*U188/0.467</f>
        <v>0</v>
      </c>
      <c r="AZ188" s="44">
        <f>'Conversions, Sources &amp; Comments'!$E188*V188/51.4</f>
        <v>0</v>
      </c>
      <c r="BA188" s="44">
        <f>'Conversions, Sources &amp; Comments'!$E188*W188/0.467</f>
        <v>0</v>
      </c>
      <c r="BB188" s="44">
        <f>'Conversions, Sources &amp; Comments'!$E188*X188/0.467</f>
        <v>0</v>
      </c>
      <c r="BC188" s="44">
        <f>'Conversions, Sources &amp; Comments'!$E188*Y188/0.467</f>
        <v>4.854032833690221</v>
      </c>
      <c r="BD188" s="44">
        <f>'Conversions, Sources &amp; Comments'!$E188*Z188/0.467*0.96</f>
        <v>0</v>
      </c>
      <c r="BE188" s="44">
        <f>'Conversions, Sources &amp; Comments'!$E188*AA188/0.467*0.96</f>
        <v>0</v>
      </c>
      <c r="BF188" s="44">
        <f>'Conversions, Sources &amp; Comments'!$E188*AB188/0.467*0.96</f>
        <v>0</v>
      </c>
      <c r="BG188" s="44">
        <f>'Conversions, Sources &amp; Comments'!$E188*AC188/10.274</f>
        <v>3.0691713710985664</v>
      </c>
      <c r="BH188" s="44">
        <f>'Conversions, Sources &amp; Comments'!$E188*AD188/3073</f>
        <v>2.2063781321184514E-2</v>
      </c>
      <c r="BI188" s="44">
        <f>'Conversions, Sources &amp; Comments'!$E188*AE188/0.565</f>
        <v>2.1797050147492629</v>
      </c>
      <c r="BJ188" s="44">
        <f>'Conversions, Sources &amp; Comments'!$E188*AF188/0.565</f>
        <v>0</v>
      </c>
      <c r="BK188" s="44"/>
      <c r="BL188" s="44">
        <v>6.4960000000000004</v>
      </c>
      <c r="BM188" s="44">
        <f t="shared" si="83"/>
        <v>0.35243727940475056</v>
      </c>
      <c r="BN188" s="44">
        <f t="shared" si="69"/>
        <v>0.70016603175274261</v>
      </c>
      <c r="BO188" s="44"/>
      <c r="BP188" s="44">
        <f t="shared" si="70"/>
        <v>0.70016603175274261</v>
      </c>
      <c r="BQ188" s="44">
        <f t="shared" si="84"/>
        <v>0.44151483354001719</v>
      </c>
      <c r="BR188" s="44">
        <v>2.2999999999999998</v>
      </c>
      <c r="BS188" s="44">
        <v>7</v>
      </c>
      <c r="BT188" s="44">
        <f t="shared" si="72"/>
        <v>6.5779999999999994</v>
      </c>
      <c r="BU188" s="44">
        <f t="shared" si="67"/>
        <v>0.15333333333333332</v>
      </c>
      <c r="BV188" s="44">
        <f t="shared" si="81"/>
        <v>0</v>
      </c>
      <c r="BW188" s="44">
        <f t="shared" si="75"/>
        <v>0.30610958592421345</v>
      </c>
      <c r="BX188" s="44">
        <f t="shared" si="82"/>
        <v>3.0691713710985664</v>
      </c>
      <c r="BY188" s="44">
        <f t="shared" si="61"/>
        <v>1.5815450643776821</v>
      </c>
      <c r="BZ188" s="44">
        <f t="shared" si="85"/>
        <v>2.1797050147492629</v>
      </c>
      <c r="CA188" s="44">
        <f t="shared" si="86"/>
        <v>4.854032833690221</v>
      </c>
      <c r="CB188" s="44">
        <f t="shared" si="80"/>
        <v>3.0691713710985664</v>
      </c>
      <c r="CC188" s="44">
        <f t="shared" si="87"/>
        <v>4.4654485572120048</v>
      </c>
      <c r="CD188" s="43"/>
      <c r="CE188" s="44">
        <f t="shared" si="73"/>
        <v>0.97924098449027108</v>
      </c>
      <c r="CG188" s="43">
        <f>CE188/'Conversions, Sources &amp; Comments'!E187</f>
        <v>14.471541642713365</v>
      </c>
    </row>
    <row r="189" spans="1:85" s="7" customFormat="1" ht="12.75" customHeight="1">
      <c r="A189" s="67">
        <v>1727</v>
      </c>
      <c r="C189" s="16">
        <v>608</v>
      </c>
      <c r="D189" s="16">
        <v>620</v>
      </c>
      <c r="E189" s="16">
        <v>448</v>
      </c>
      <c r="F189" s="16">
        <v>325</v>
      </c>
      <c r="G189" s="16">
        <v>263</v>
      </c>
      <c r="H189" s="16">
        <v>590</v>
      </c>
      <c r="N189" s="16">
        <v>99.9</v>
      </c>
      <c r="S189" s="16">
        <v>72</v>
      </c>
      <c r="T189" s="16">
        <v>38.1</v>
      </c>
      <c r="Y189" s="16">
        <v>33.299999999999997</v>
      </c>
      <c r="AC189" s="16">
        <v>460</v>
      </c>
      <c r="AD189" s="16">
        <v>996</v>
      </c>
      <c r="AF189" s="16">
        <v>10</v>
      </c>
      <c r="AH189" s="44">
        <f>F189*'Conversions, Sources &amp; Comments'!$E189/104.83</f>
        <v>0.20978409488378011</v>
      </c>
      <c r="AI189" s="44">
        <f>C189*'Conversions, Sources &amp; Comments'!E189/104.83</f>
        <v>0.39245762981334864</v>
      </c>
      <c r="AJ189" s="44">
        <f>E189*'Conversions, Sources &amp; Comments'!E189/104.83</f>
        <v>0.28917930617825688</v>
      </c>
      <c r="AK189" s="43"/>
      <c r="AL189" s="44">
        <f>'Conversions, Sources &amp; Comments'!$E189*H189/104.83</f>
        <v>0.38083881840440076</v>
      </c>
      <c r="AM189" s="44">
        <f>'Conversions, Sources &amp; Comments'!$E189*I189/0.467</f>
        <v>0</v>
      </c>
      <c r="AN189" s="44">
        <f>'Conversions, Sources &amp; Comments'!$E189*J189/0.467</f>
        <v>0</v>
      </c>
      <c r="AO189" s="44">
        <f>'Conversions, Sources &amp; Comments'!$E189*K189/0.467</f>
        <v>0</v>
      </c>
      <c r="AP189" s="44">
        <f>'Conversions, Sources &amp; Comments'!$E189*L189/0.467</f>
        <v>0</v>
      </c>
      <c r="AQ189" s="44">
        <f>'Conversions, Sources &amp; Comments'!$E189*M189/0.467</f>
        <v>0</v>
      </c>
      <c r="AR189" s="44">
        <f>'Conversions, Sources &amp; Comments'!$E189*N189/60</f>
        <v>0.112665</v>
      </c>
      <c r="AS189" s="44">
        <f>'Conversions, Sources &amp; Comments'!$E189*O189</f>
        <v>0</v>
      </c>
      <c r="AT189" s="44">
        <f>'Conversions, Sources &amp; Comments'!$E189*P189</f>
        <v>0</v>
      </c>
      <c r="AU189" s="44">
        <f>'Conversions, Sources &amp; Comments'!$E189*Q189/0.467</f>
        <v>0</v>
      </c>
      <c r="AV189" s="44">
        <f>'Conversions, Sources &amp; Comments'!$E189*R189/1.204</f>
        <v>0</v>
      </c>
      <c r="AW189" s="44">
        <f>'Conversions, Sources &amp; Comments'!$E189*S189/0.93</f>
        <v>5.2387096774193544</v>
      </c>
      <c r="AX189" s="44">
        <f>'Conversions, Sources &amp; Comments'!$E189*T189/0.93</f>
        <v>2.7721505376344084</v>
      </c>
      <c r="AY189" s="44">
        <f>'Conversions, Sources &amp; Comments'!$E189*U189/0.467</f>
        <v>0</v>
      </c>
      <c r="AZ189" s="44">
        <f>'Conversions, Sources &amp; Comments'!$E189*V189/51.4</f>
        <v>0</v>
      </c>
      <c r="BA189" s="44">
        <f>'Conversions, Sources &amp; Comments'!$E189*W189/0.467</f>
        <v>0</v>
      </c>
      <c r="BB189" s="44">
        <f>'Conversions, Sources &amp; Comments'!$E189*X189/0.467</f>
        <v>0</v>
      </c>
      <c r="BC189" s="44">
        <f>'Conversions, Sources &amp; Comments'!$E189*Y189/0.467</f>
        <v>4.8250535331905775</v>
      </c>
      <c r="BD189" s="44">
        <f>'Conversions, Sources &amp; Comments'!$E189*Z189/0.467*0.96</f>
        <v>0</v>
      </c>
      <c r="BE189" s="44">
        <f>'Conversions, Sources &amp; Comments'!$E189*AA189/0.467*0.96</f>
        <v>0</v>
      </c>
      <c r="BF189" s="44">
        <f>'Conversions, Sources &amp; Comments'!$E189*AB189/0.467*0.96</f>
        <v>0</v>
      </c>
      <c r="BG189" s="44">
        <f>'Conversions, Sources &amp; Comments'!$E189*AC189/10.274</f>
        <v>3.0296541431445072</v>
      </c>
      <c r="BH189" s="44">
        <f>'Conversions, Sources &amp; Comments'!$E189*AD189/3073</f>
        <v>2.1931662870159453E-2</v>
      </c>
      <c r="BI189" s="44">
        <f>'Conversions, Sources &amp; Comments'!$E189*AE189/0.565</f>
        <v>0</v>
      </c>
      <c r="BJ189" s="44">
        <f>'Conversions, Sources &amp; Comments'!$E189*AF189/0.565</f>
        <v>1.1976401179941003</v>
      </c>
      <c r="BK189" s="44"/>
      <c r="BL189" s="44">
        <v>6.4960000000000004</v>
      </c>
      <c r="BM189" s="44">
        <f t="shared" si="83"/>
        <v>0.28917930617825688</v>
      </c>
      <c r="BN189" s="44">
        <f t="shared" si="69"/>
        <v>0.62145109928430164</v>
      </c>
      <c r="BO189" s="44"/>
      <c r="BP189" s="44">
        <f t="shared" si="70"/>
        <v>0.62145109928430164</v>
      </c>
      <c r="BQ189" s="44">
        <f t="shared" si="84"/>
        <v>0.38083881840440076</v>
      </c>
      <c r="BR189" s="44">
        <v>2.2999999999999998</v>
      </c>
      <c r="BS189" s="44">
        <v>7</v>
      </c>
      <c r="BT189" s="44">
        <f t="shared" si="72"/>
        <v>6.5779999999999994</v>
      </c>
      <c r="BU189" s="44">
        <f t="shared" si="67"/>
        <v>0.15333333333333332</v>
      </c>
      <c r="BV189" s="44">
        <f t="shared" si="81"/>
        <v>0</v>
      </c>
      <c r="BW189" s="44">
        <f t="shared" si="75"/>
        <v>0.3042723821450819</v>
      </c>
      <c r="BX189" s="44">
        <f t="shared" si="82"/>
        <v>3.0296541431445072</v>
      </c>
      <c r="BY189" s="44">
        <f t="shared" si="61"/>
        <v>1.5926086956521737</v>
      </c>
      <c r="BZ189" s="44">
        <v>2.25</v>
      </c>
      <c r="CA189" s="44">
        <f t="shared" si="86"/>
        <v>4.8250535331905775</v>
      </c>
      <c r="CB189" s="44">
        <f t="shared" si="80"/>
        <v>3.0296541431445072</v>
      </c>
      <c r="CC189" s="44">
        <f t="shared" si="87"/>
        <v>4.4387093442945664</v>
      </c>
      <c r="CD189" s="43"/>
      <c r="CE189" s="44">
        <f t="shared" si="73"/>
        <v>0.9361492647786791</v>
      </c>
      <c r="CG189" s="43">
        <f>CE189/'Conversions, Sources &amp; Comments'!E188</f>
        <v>13.834718198699692</v>
      </c>
    </row>
    <row r="190" spans="1:85" s="7" customFormat="1" ht="12.75" customHeight="1">
      <c r="A190" s="67">
        <v>1728</v>
      </c>
      <c r="C190" s="16">
        <v>619</v>
      </c>
      <c r="D190" s="16">
        <v>608</v>
      </c>
      <c r="E190" s="16">
        <v>399</v>
      </c>
      <c r="F190" s="16">
        <v>319</v>
      </c>
      <c r="G190" s="16">
        <v>247</v>
      </c>
      <c r="S190" s="16">
        <v>72</v>
      </c>
      <c r="T190" s="16">
        <v>38.1</v>
      </c>
      <c r="Y190" s="16">
        <v>33.299999999999997</v>
      </c>
      <c r="AC190" s="16">
        <v>466</v>
      </c>
      <c r="AD190" s="16">
        <v>1048</v>
      </c>
      <c r="AF190" s="16">
        <v>10.8</v>
      </c>
      <c r="AH190" s="44">
        <f>F190*'Conversions, Sources &amp; Comments'!$E190/104.83</f>
        <v>0.20591115774746416</v>
      </c>
      <c r="AI190" s="44">
        <f>C190*'Conversions, Sources &amp; Comments'!E190/104.83</f>
        <v>0.39955801456326112</v>
      </c>
      <c r="AJ190" s="44">
        <f>E190*'Conversions, Sources &amp; Comments'!E190/104.83</f>
        <v>0.25755031956501001</v>
      </c>
      <c r="AK190" s="43"/>
      <c r="AL190" s="44">
        <f>'Conversions, Sources &amp; Comments'!$E190*H190/104.83</f>
        <v>0</v>
      </c>
      <c r="AM190" s="44">
        <f>'Conversions, Sources &amp; Comments'!$E190*I190/0.467</f>
        <v>0</v>
      </c>
      <c r="AN190" s="44">
        <f>'Conversions, Sources &amp; Comments'!$E190*J190/0.467</f>
        <v>0</v>
      </c>
      <c r="AO190" s="44">
        <f>'Conversions, Sources &amp; Comments'!$E190*K190/0.467</f>
        <v>0</v>
      </c>
      <c r="AP190" s="44">
        <f>'Conversions, Sources &amp; Comments'!$E190*L190/0.467</f>
        <v>0</v>
      </c>
      <c r="AQ190" s="44">
        <f>'Conversions, Sources &amp; Comments'!$E190*M190/0.467</f>
        <v>0</v>
      </c>
      <c r="AR190" s="44">
        <f>'Conversions, Sources &amp; Comments'!$E190*N190/60</f>
        <v>0</v>
      </c>
      <c r="AS190" s="44">
        <f>'Conversions, Sources &amp; Comments'!$E190*O190</f>
        <v>0</v>
      </c>
      <c r="AT190" s="44">
        <f>'Conversions, Sources &amp; Comments'!$E190*P190</f>
        <v>0</v>
      </c>
      <c r="AU190" s="44">
        <f>'Conversions, Sources &amp; Comments'!$E190*Q190/0.467</f>
        <v>0</v>
      </c>
      <c r="AV190" s="44">
        <f>'Conversions, Sources &amp; Comments'!$E190*R190/1.204</f>
        <v>0</v>
      </c>
      <c r="AW190" s="44">
        <f>'Conversions, Sources &amp; Comments'!$E190*S190/0.93</f>
        <v>5.2387096774193544</v>
      </c>
      <c r="AX190" s="44">
        <f>'Conversions, Sources &amp; Comments'!$E190*T190/0.93</f>
        <v>2.7721505376344084</v>
      </c>
      <c r="AY190" s="44">
        <f>'Conversions, Sources &amp; Comments'!$E190*U190/0.467</f>
        <v>0</v>
      </c>
      <c r="AZ190" s="44">
        <f>'Conversions, Sources &amp; Comments'!$E190*V190/51.4</f>
        <v>0</v>
      </c>
      <c r="BA190" s="44">
        <f>'Conversions, Sources &amp; Comments'!$E190*W190/0.467</f>
        <v>0</v>
      </c>
      <c r="BB190" s="44">
        <f>'Conversions, Sources &amp; Comments'!$E190*X190/0.467</f>
        <v>0</v>
      </c>
      <c r="BC190" s="44">
        <f>'Conversions, Sources &amp; Comments'!$E190*Y190/0.467</f>
        <v>4.8250535331905775</v>
      </c>
      <c r="BD190" s="44">
        <f>'Conversions, Sources &amp; Comments'!$E190*Z190/0.467*0.96</f>
        <v>0</v>
      </c>
      <c r="BE190" s="44">
        <f>'Conversions, Sources &amp; Comments'!$E190*AA190/0.467*0.96</f>
        <v>0</v>
      </c>
      <c r="BF190" s="44">
        <f>'Conversions, Sources &amp; Comments'!$E190*AB190/0.467*0.96</f>
        <v>0</v>
      </c>
      <c r="BG190" s="44">
        <f>'Conversions, Sources &amp; Comments'!$E190*AC190/10.274</f>
        <v>3.0691713710985664</v>
      </c>
      <c r="BH190" s="44">
        <f>'Conversions, Sources &amp; Comments'!$E190*AD190/3073</f>
        <v>2.3076689445709946E-2</v>
      </c>
      <c r="BI190" s="44">
        <f>'Conversions, Sources &amp; Comments'!$E190*AE190/0.565</f>
        <v>0</v>
      </c>
      <c r="BJ190" s="44">
        <f>'Conversions, Sources &amp; Comments'!$E190*AF190/0.565</f>
        <v>1.2934513274336283</v>
      </c>
      <c r="BK190" s="44"/>
      <c r="BL190" s="44">
        <v>6.4960000000000004</v>
      </c>
      <c r="BM190" s="44">
        <f t="shared" si="83"/>
        <v>0.25755031956501001</v>
      </c>
      <c r="BN190" s="44">
        <f t="shared" si="69"/>
        <v>0.58209363305008111</v>
      </c>
      <c r="BO190" s="44"/>
      <c r="BP190" s="44">
        <f t="shared" si="70"/>
        <v>0.58209363305008111</v>
      </c>
      <c r="BQ190" s="44">
        <v>0.41</v>
      </c>
      <c r="BR190" s="44">
        <v>2.2999999999999998</v>
      </c>
      <c r="BS190" s="44">
        <v>6.5</v>
      </c>
      <c r="BT190" s="44">
        <f t="shared" si="72"/>
        <v>6.5779999999999994</v>
      </c>
      <c r="BU190" s="44">
        <f t="shared" si="67"/>
        <v>0.15333333333333332</v>
      </c>
      <c r="BV190" s="44">
        <f t="shared" si="81"/>
        <v>0</v>
      </c>
      <c r="BW190" s="44">
        <f t="shared" si="75"/>
        <v>0.30243517836595035</v>
      </c>
      <c r="BX190" s="44">
        <f t="shared" si="82"/>
        <v>3.0691713710985664</v>
      </c>
      <c r="BY190" s="44">
        <f t="shared" si="61"/>
        <v>1.5721030042918451</v>
      </c>
      <c r="BZ190" s="44">
        <v>2.25</v>
      </c>
      <c r="CA190" s="44">
        <f t="shared" si="86"/>
        <v>4.8250535331905775</v>
      </c>
      <c r="CB190" s="44">
        <f t="shared" si="80"/>
        <v>3.0691713710985664</v>
      </c>
      <c r="CC190" s="44">
        <f t="shared" si="87"/>
        <v>4.6704491895790214</v>
      </c>
      <c r="CD190" s="43"/>
      <c r="CE190" s="44">
        <f t="shared" si="73"/>
        <v>0.9187549955566362</v>
      </c>
      <c r="CG190" s="43">
        <f>CE190/'Conversions, Sources &amp; Comments'!E189</f>
        <v>13.577660032856693</v>
      </c>
    </row>
    <row r="191" spans="1:85" s="7" customFormat="1" ht="12.75" customHeight="1">
      <c r="A191" s="67">
        <v>1729</v>
      </c>
      <c r="C191" s="16">
        <v>576</v>
      </c>
      <c r="D191" s="16">
        <v>588</v>
      </c>
      <c r="E191" s="16">
        <v>414</v>
      </c>
      <c r="F191" s="16">
        <v>365</v>
      </c>
      <c r="G191" s="16">
        <v>310</v>
      </c>
      <c r="H191" s="16">
        <v>672</v>
      </c>
      <c r="N191" s="16">
        <v>119</v>
      </c>
      <c r="S191" s="16">
        <v>72</v>
      </c>
      <c r="T191" s="16">
        <v>38.1</v>
      </c>
      <c r="Y191" s="16">
        <v>35.6</v>
      </c>
      <c r="AC191" s="16">
        <v>518</v>
      </c>
      <c r="AD191" s="16">
        <v>1110</v>
      </c>
      <c r="AH191" s="44">
        <f>F191*'Conversions, Sources &amp; Comments'!$E191/104.83</f>
        <v>0.23560367579255304</v>
      </c>
      <c r="AI191" s="44">
        <f>C191*'Conversions, Sources &amp; Comments'!E191/104.83</f>
        <v>0.37180196508633023</v>
      </c>
      <c r="AJ191" s="44">
        <f>E191*'Conversions, Sources &amp; Comments'!E191/104.83</f>
        <v>0.26723266240579985</v>
      </c>
      <c r="AK191" s="43"/>
      <c r="AL191" s="44">
        <f>'Conversions, Sources &amp; Comments'!$E191*H191/104.83</f>
        <v>0.43376895926738529</v>
      </c>
      <c r="AM191" s="44">
        <f>'Conversions, Sources &amp; Comments'!$E191*I191/0.467</f>
        <v>0</v>
      </c>
      <c r="AN191" s="44">
        <f>'Conversions, Sources &amp; Comments'!$E191*J191/0.467</f>
        <v>0</v>
      </c>
      <c r="AO191" s="44">
        <f>'Conversions, Sources &amp; Comments'!$E191*K191/0.467</f>
        <v>0</v>
      </c>
      <c r="AP191" s="44">
        <f>'Conversions, Sources &amp; Comments'!$E191*L191/0.467</f>
        <v>0</v>
      </c>
      <c r="AQ191" s="44">
        <f>'Conversions, Sources &amp; Comments'!$E191*M191/0.467</f>
        <v>0</v>
      </c>
      <c r="AR191" s="44">
        <f>'Conversions, Sources &amp; Comments'!$E191*N191/60</f>
        <v>0.13420555555555555</v>
      </c>
      <c r="AS191" s="44">
        <f>'Conversions, Sources &amp; Comments'!$E191*O191</f>
        <v>0</v>
      </c>
      <c r="AT191" s="44">
        <f>'Conversions, Sources &amp; Comments'!$E191*P191</f>
        <v>0</v>
      </c>
      <c r="AU191" s="44">
        <f>'Conversions, Sources &amp; Comments'!$E191*Q191/0.467</f>
        <v>0</v>
      </c>
      <c r="AV191" s="44">
        <f>'Conversions, Sources &amp; Comments'!$E191*R191/1.204</f>
        <v>0</v>
      </c>
      <c r="AW191" s="44">
        <f>'Conversions, Sources &amp; Comments'!$E191*S191/0.93</f>
        <v>5.2387096774193544</v>
      </c>
      <c r="AX191" s="44">
        <f>'Conversions, Sources &amp; Comments'!$E191*T191/0.93</f>
        <v>2.7721505376344084</v>
      </c>
      <c r="AY191" s="44">
        <f>'Conversions, Sources &amp; Comments'!$E191*U191/0.467</f>
        <v>0</v>
      </c>
      <c r="AZ191" s="44">
        <f>'Conversions, Sources &amp; Comments'!$E191*V191/51.4</f>
        <v>0</v>
      </c>
      <c r="BA191" s="44">
        <f>'Conversions, Sources &amp; Comments'!$E191*W191/0.467</f>
        <v>0</v>
      </c>
      <c r="BB191" s="44">
        <f>'Conversions, Sources &amp; Comments'!$E191*X191/0.467</f>
        <v>0</v>
      </c>
      <c r="BC191" s="44">
        <f>'Conversions, Sources &amp; Comments'!$E191*Y191/0.467</f>
        <v>5.1583154889364744</v>
      </c>
      <c r="BD191" s="44">
        <f>'Conversions, Sources &amp; Comments'!$E191*Z191/0.467*0.96</f>
        <v>0</v>
      </c>
      <c r="BE191" s="44">
        <f>'Conversions, Sources &amp; Comments'!$E191*AA191/0.467*0.96</f>
        <v>0</v>
      </c>
      <c r="BF191" s="44">
        <f>'Conversions, Sources &amp; Comments'!$E191*AB191/0.467*0.96</f>
        <v>0</v>
      </c>
      <c r="BG191" s="44">
        <f>'Conversions, Sources &amp; Comments'!$E191*AC191/10.274</f>
        <v>3.4116540133670759</v>
      </c>
      <c r="BH191" s="44">
        <f>'Conversions, Sources &amp; Comments'!$E191*AD191/3073</f>
        <v>2.4441913439635535E-2</v>
      </c>
      <c r="BI191" s="44">
        <f>'Conversions, Sources &amp; Comments'!$E191*AE191/0.565</f>
        <v>0</v>
      </c>
      <c r="BJ191" s="44">
        <f>'Conversions, Sources &amp; Comments'!$E191*AF191/0.565</f>
        <v>0</v>
      </c>
      <c r="BK191" s="44"/>
      <c r="BL191" s="44">
        <v>6.4960000000000004</v>
      </c>
      <c r="BM191" s="44">
        <f t="shared" si="83"/>
        <v>0.26723266240579985</v>
      </c>
      <c r="BN191" s="44">
        <f t="shared" si="69"/>
        <v>0.59414183699933232</v>
      </c>
      <c r="BO191" s="44"/>
      <c r="BP191" s="44">
        <f t="shared" si="70"/>
        <v>0.59414183699933232</v>
      </c>
      <c r="BQ191" s="44">
        <f t="shared" ref="BQ191:BQ201" si="88">AL191</f>
        <v>0.43376895926738529</v>
      </c>
      <c r="BR191" s="44">
        <v>2.2999999999999998</v>
      </c>
      <c r="BS191" s="44">
        <v>6.5</v>
      </c>
      <c r="BT191" s="44">
        <f t="shared" si="72"/>
        <v>6.5779999999999994</v>
      </c>
      <c r="BU191" s="44">
        <f t="shared" si="67"/>
        <v>0.15333333333333332</v>
      </c>
      <c r="BV191" s="44">
        <f t="shared" si="81"/>
        <v>0</v>
      </c>
      <c r="BW191" s="44">
        <f t="shared" si="75"/>
        <v>0.30059797458681881</v>
      </c>
      <c r="BX191" s="44">
        <f t="shared" si="82"/>
        <v>3.4116540133670759</v>
      </c>
      <c r="BY191" s="44">
        <f t="shared" si="61"/>
        <v>1.5119691119691119</v>
      </c>
      <c r="BZ191" s="44">
        <v>2.25</v>
      </c>
      <c r="CA191" s="44">
        <f t="shared" si="86"/>
        <v>5.1583154889364744</v>
      </c>
      <c r="CB191" s="44">
        <f t="shared" si="80"/>
        <v>3.4116540133670759</v>
      </c>
      <c r="CC191" s="44">
        <f t="shared" si="87"/>
        <v>4.9467543897258723</v>
      </c>
      <c r="CD191" s="43"/>
      <c r="CE191" s="44">
        <f t="shared" si="73"/>
        <v>0.93592377612484656</v>
      </c>
      <c r="CG191" s="43">
        <f>CE191/'Conversions, Sources &amp; Comments'!E190</f>
        <v>13.831385854061772</v>
      </c>
    </row>
    <row r="192" spans="1:85" s="7" customFormat="1" ht="12.75" customHeight="1">
      <c r="A192" s="67">
        <v>1730</v>
      </c>
      <c r="C192" s="16">
        <v>626</v>
      </c>
      <c r="D192" s="16">
        <v>587</v>
      </c>
      <c r="E192" s="16">
        <v>390</v>
      </c>
      <c r="F192" s="16">
        <v>242</v>
      </c>
      <c r="G192" s="16">
        <v>211</v>
      </c>
      <c r="H192" s="16">
        <v>444</v>
      </c>
      <c r="N192" s="16">
        <v>110</v>
      </c>
      <c r="S192" s="16">
        <v>72</v>
      </c>
      <c r="T192" s="16">
        <v>38.1</v>
      </c>
      <c r="Y192" s="16">
        <v>34.200000000000003</v>
      </c>
      <c r="AC192" s="16">
        <v>508</v>
      </c>
      <c r="AD192" s="16">
        <v>1098</v>
      </c>
      <c r="AE192" s="16">
        <v>19.8</v>
      </c>
      <c r="AF192" s="16">
        <v>10.4</v>
      </c>
      <c r="AH192" s="44">
        <f>F192*'Conversions, Sources &amp; Comments'!$E192/104.83</f>
        <v>0.15620846449807627</v>
      </c>
      <c r="AI192" s="44">
        <f>C192*'Conversions, Sources &amp; Comments'!E192/104.83</f>
        <v>0.40407644122229641</v>
      </c>
      <c r="AJ192" s="44">
        <f>E192*'Conversions, Sources &amp; Comments'!E192/104.83</f>
        <v>0.2517409138605361</v>
      </c>
      <c r="AK192" s="43"/>
      <c r="AL192" s="44">
        <f>'Conversions, Sources &amp; Comments'!$E192*H192/104.83</f>
        <v>0.28659734808737958</v>
      </c>
      <c r="AM192" s="44">
        <f>'Conversions, Sources &amp; Comments'!$E192*I192/0.467</f>
        <v>0</v>
      </c>
      <c r="AN192" s="44">
        <f>'Conversions, Sources &amp; Comments'!$E192*J192/0.467</f>
        <v>0</v>
      </c>
      <c r="AO192" s="44">
        <f>'Conversions, Sources &amp; Comments'!$E192*K192/0.467</f>
        <v>0</v>
      </c>
      <c r="AP192" s="44">
        <f>'Conversions, Sources &amp; Comments'!$E192*L192/0.467</f>
        <v>0</v>
      </c>
      <c r="AQ192" s="44">
        <f>'Conversions, Sources &amp; Comments'!$E192*M192/0.467</f>
        <v>0</v>
      </c>
      <c r="AR192" s="44">
        <f>'Conversions, Sources &amp; Comments'!$E192*N192/60</f>
        <v>0.12405555555555556</v>
      </c>
      <c r="AS192" s="44">
        <f>'Conversions, Sources &amp; Comments'!$E192*O192</f>
        <v>0</v>
      </c>
      <c r="AT192" s="44">
        <f>'Conversions, Sources &amp; Comments'!$E192*P192</f>
        <v>0</v>
      </c>
      <c r="AU192" s="44">
        <f>'Conversions, Sources &amp; Comments'!$E192*Q192/0.467</f>
        <v>0</v>
      </c>
      <c r="AV192" s="44">
        <f>'Conversions, Sources &amp; Comments'!$E192*R192/1.204</f>
        <v>0</v>
      </c>
      <c r="AW192" s="44">
        <f>'Conversions, Sources &amp; Comments'!$E192*S192/0.93</f>
        <v>5.2387096774193544</v>
      </c>
      <c r="AX192" s="44">
        <f>'Conversions, Sources &amp; Comments'!$E192*T192/0.93</f>
        <v>2.7721505376344084</v>
      </c>
      <c r="AY192" s="44">
        <f>'Conversions, Sources &amp; Comments'!$E192*U192/0.467</f>
        <v>0</v>
      </c>
      <c r="AZ192" s="44">
        <f>'Conversions, Sources &amp; Comments'!$E192*V192/51.4</f>
        <v>0</v>
      </c>
      <c r="BA192" s="44">
        <f>'Conversions, Sources &amp; Comments'!$E192*W192/0.467</f>
        <v>0</v>
      </c>
      <c r="BB192" s="44">
        <f>'Conversions, Sources &amp; Comments'!$E192*X192/0.467</f>
        <v>0</v>
      </c>
      <c r="BC192" s="44">
        <f>'Conversions, Sources &amp; Comments'!$E192*Y192/0.467</f>
        <v>4.9554603854389718</v>
      </c>
      <c r="BD192" s="44">
        <f>'Conversions, Sources &amp; Comments'!$E192*Z192/0.467*0.96</f>
        <v>0</v>
      </c>
      <c r="BE192" s="44">
        <f>'Conversions, Sources &amp; Comments'!$E192*AA192/0.467*0.96</f>
        <v>0</v>
      </c>
      <c r="BF192" s="44">
        <f>'Conversions, Sources &amp; Comments'!$E192*AB192/0.467*0.96</f>
        <v>0</v>
      </c>
      <c r="BG192" s="44">
        <f>'Conversions, Sources &amp; Comments'!$E192*AC192/10.274</f>
        <v>3.3457919667769782</v>
      </c>
      <c r="BH192" s="44">
        <f>'Conversions, Sources &amp; Comments'!$E192*AD192/3073</f>
        <v>2.4177676537585423E-2</v>
      </c>
      <c r="BI192" s="44">
        <f>'Conversions, Sources &amp; Comments'!$E192*AE192/0.565</f>
        <v>2.371327433628319</v>
      </c>
      <c r="BJ192" s="44">
        <f>'Conversions, Sources &amp; Comments'!$E192*AF192/0.565</f>
        <v>1.2455457227138644</v>
      </c>
      <c r="BK192" s="44"/>
      <c r="BL192" s="44">
        <v>6.4960000000000004</v>
      </c>
      <c r="BM192" s="44">
        <f t="shared" si="83"/>
        <v>0.2517409138605361</v>
      </c>
      <c r="BN192" s="44">
        <f t="shared" si="69"/>
        <v>0.57486471068053047</v>
      </c>
      <c r="BO192" s="44"/>
      <c r="BP192" s="44">
        <f t="shared" si="70"/>
        <v>0.57486471068053047</v>
      </c>
      <c r="BQ192" s="44">
        <f t="shared" si="88"/>
        <v>0.28659734808737958</v>
      </c>
      <c r="BR192" s="44">
        <v>2.2999999999999998</v>
      </c>
      <c r="BS192" s="44">
        <v>6.5</v>
      </c>
      <c r="BT192" s="44">
        <f t="shared" si="72"/>
        <v>6.5779999999999994</v>
      </c>
      <c r="BU192" s="44">
        <f t="shared" si="67"/>
        <v>0.15333333333333332</v>
      </c>
      <c r="BV192" s="44">
        <f t="shared" si="81"/>
        <v>0</v>
      </c>
      <c r="BW192" s="44">
        <f t="shared" si="75"/>
        <v>0.2987607708076872</v>
      </c>
      <c r="BX192" s="44">
        <f t="shared" si="82"/>
        <v>3.3457919667769782</v>
      </c>
      <c r="BY192" s="44">
        <f t="shared" si="61"/>
        <v>1.4811023622047239</v>
      </c>
      <c r="BZ192" s="44">
        <f t="shared" ref="BZ192:BZ202" si="89">BI192</f>
        <v>2.371327433628319</v>
      </c>
      <c r="CA192" s="44">
        <f t="shared" si="86"/>
        <v>4.9554603854389718</v>
      </c>
      <c r="CB192" s="44">
        <f t="shared" si="80"/>
        <v>3.3457919667769782</v>
      </c>
      <c r="CC192" s="44">
        <f t="shared" si="87"/>
        <v>4.8932759638909982</v>
      </c>
      <c r="CD192" s="43"/>
      <c r="CE192" s="44">
        <f t="shared" si="73"/>
        <v>0.90693744107106355</v>
      </c>
      <c r="CG192" s="43">
        <f>CE192/'Conversions, Sources &amp; Comments'!E191</f>
        <v>13.403016370508329</v>
      </c>
    </row>
    <row r="193" spans="1:85" s="7" customFormat="1" ht="12.75" customHeight="1">
      <c r="A193" s="67">
        <v>1731</v>
      </c>
      <c r="C193" s="16">
        <v>551</v>
      </c>
      <c r="D193" s="16">
        <v>566</v>
      </c>
      <c r="E193" s="16">
        <v>413</v>
      </c>
      <c r="F193" s="16">
        <v>258</v>
      </c>
      <c r="G193" s="16">
        <v>240</v>
      </c>
      <c r="H193" s="16">
        <v>432</v>
      </c>
      <c r="N193" s="16">
        <v>112</v>
      </c>
      <c r="S193" s="16">
        <v>72</v>
      </c>
      <c r="T193" s="16">
        <v>38.1</v>
      </c>
      <c r="Y193" s="16">
        <v>34.700000000000003</v>
      </c>
      <c r="AC193" s="16">
        <v>489</v>
      </c>
      <c r="AD193" s="16">
        <v>1008</v>
      </c>
      <c r="AE193" s="16">
        <v>25.7</v>
      </c>
      <c r="AH193" s="44">
        <f>F193*'Conversions, Sources &amp; Comments'!$E193/104.83</f>
        <v>0.16653629686158541</v>
      </c>
      <c r="AI193" s="44">
        <f>C193*'Conversions, Sources &amp; Comments'!E193/104.83</f>
        <v>0.35566472701834717</v>
      </c>
      <c r="AJ193" s="44">
        <f>E193*'Conversions, Sources &amp; Comments'!E193/104.83</f>
        <v>0.26658717288308054</v>
      </c>
      <c r="AK193" s="43"/>
      <c r="AL193" s="44">
        <f>'Conversions, Sources &amp; Comments'!$E193*H193/104.83</f>
        <v>0.27885147381474767</v>
      </c>
      <c r="AM193" s="44">
        <f>'Conversions, Sources &amp; Comments'!$E193*I193/0.467</f>
        <v>0</v>
      </c>
      <c r="AN193" s="44">
        <f>'Conversions, Sources &amp; Comments'!$E193*J193/0.467</f>
        <v>0</v>
      </c>
      <c r="AO193" s="44">
        <f>'Conversions, Sources &amp; Comments'!$E193*K193/0.467</f>
        <v>0</v>
      </c>
      <c r="AP193" s="44">
        <f>'Conversions, Sources &amp; Comments'!$E193*L193/0.467</f>
        <v>0</v>
      </c>
      <c r="AQ193" s="44">
        <f>'Conversions, Sources &amp; Comments'!$E193*M193/0.467</f>
        <v>0</v>
      </c>
      <c r="AR193" s="44">
        <f>'Conversions, Sources &amp; Comments'!$E193*N193/60</f>
        <v>0.12631111111111112</v>
      </c>
      <c r="AS193" s="44">
        <f>'Conversions, Sources &amp; Comments'!$E193*O193</f>
        <v>0</v>
      </c>
      <c r="AT193" s="44">
        <f>'Conversions, Sources &amp; Comments'!$E193*P193</f>
        <v>0</v>
      </c>
      <c r="AU193" s="44">
        <f>'Conversions, Sources &amp; Comments'!$E193*Q193/0.467</f>
        <v>0</v>
      </c>
      <c r="AV193" s="44">
        <f>'Conversions, Sources &amp; Comments'!$E193*R193/1.204</f>
        <v>0</v>
      </c>
      <c r="AW193" s="44">
        <f>'Conversions, Sources &amp; Comments'!$E193*S193/0.93</f>
        <v>5.2387096774193544</v>
      </c>
      <c r="AX193" s="44">
        <f>'Conversions, Sources &amp; Comments'!$E193*T193/0.93</f>
        <v>2.7721505376344084</v>
      </c>
      <c r="AY193" s="44">
        <f>'Conversions, Sources &amp; Comments'!$E193*U193/0.467</f>
        <v>0</v>
      </c>
      <c r="AZ193" s="44">
        <f>'Conversions, Sources &amp; Comments'!$E193*V193/51.4</f>
        <v>0</v>
      </c>
      <c r="BA193" s="44">
        <f>'Conversions, Sources &amp; Comments'!$E193*W193/0.467</f>
        <v>0</v>
      </c>
      <c r="BB193" s="44">
        <f>'Conversions, Sources &amp; Comments'!$E193*X193/0.467</f>
        <v>0</v>
      </c>
      <c r="BC193" s="44">
        <f>'Conversions, Sources &amp; Comments'!$E193*Y193/0.467</f>
        <v>5.0279086366880801</v>
      </c>
      <c r="BD193" s="44">
        <f>'Conversions, Sources &amp; Comments'!$E193*Z193/0.467*0.96</f>
        <v>0</v>
      </c>
      <c r="BE193" s="44">
        <f>'Conversions, Sources &amp; Comments'!$E193*AA193/0.467*0.96</f>
        <v>0</v>
      </c>
      <c r="BF193" s="44">
        <f>'Conversions, Sources &amp; Comments'!$E193*AB193/0.467*0.96</f>
        <v>0</v>
      </c>
      <c r="BG193" s="44">
        <f>'Conversions, Sources &amp; Comments'!$E193*AC193/10.274</f>
        <v>3.2206540782557913</v>
      </c>
      <c r="BH193" s="44">
        <f>'Conversions, Sources &amp; Comments'!$E193*AD193/3073</f>
        <v>2.2195899772209565E-2</v>
      </c>
      <c r="BI193" s="44">
        <f>'Conversions, Sources &amp; Comments'!$E193*AE193/0.565</f>
        <v>3.0779351032448377</v>
      </c>
      <c r="BJ193" s="44">
        <f>'Conversions, Sources &amp; Comments'!$E193*AF193/0.565</f>
        <v>0</v>
      </c>
      <c r="BK193" s="44"/>
      <c r="BL193" s="44">
        <v>6.4960000000000004</v>
      </c>
      <c r="BM193" s="44">
        <f t="shared" si="83"/>
        <v>0.26658717288308054</v>
      </c>
      <c r="BN193" s="44">
        <f t="shared" si="69"/>
        <v>0.59333862340271559</v>
      </c>
      <c r="BO193" s="44"/>
      <c r="BP193" s="44">
        <f t="shared" si="70"/>
        <v>0.59333862340271559</v>
      </c>
      <c r="BQ193" s="44">
        <f t="shared" si="88"/>
        <v>0.27885147381474767</v>
      </c>
      <c r="BR193" s="44">
        <v>2.2999999999999998</v>
      </c>
      <c r="BS193" s="44">
        <v>6.5</v>
      </c>
      <c r="BT193" s="44">
        <f t="shared" si="72"/>
        <v>6.5779999999999994</v>
      </c>
      <c r="BU193" s="44">
        <f t="shared" si="67"/>
        <v>0.15333333333333332</v>
      </c>
      <c r="BV193" s="44">
        <f t="shared" si="81"/>
        <v>0</v>
      </c>
      <c r="BW193" s="44">
        <f t="shared" si="75"/>
        <v>0.29692356702855566</v>
      </c>
      <c r="BX193" s="44">
        <f t="shared" si="82"/>
        <v>3.2206540782557913</v>
      </c>
      <c r="BY193" s="44">
        <f t="shared" si="61"/>
        <v>1.5611451942740286</v>
      </c>
      <c r="BZ193" s="44">
        <f t="shared" si="89"/>
        <v>3.0779351032448377</v>
      </c>
      <c r="CA193" s="44">
        <f t="shared" si="86"/>
        <v>5.0279086366880801</v>
      </c>
      <c r="CB193" s="44">
        <f t="shared" si="80"/>
        <v>3.2206540782557913</v>
      </c>
      <c r="CC193" s="44">
        <f t="shared" si="87"/>
        <v>4.4921877701294406</v>
      </c>
      <c r="CD193" s="43"/>
      <c r="CE193" s="44">
        <f t="shared" si="73"/>
        <v>0.91583200106286689</v>
      </c>
      <c r="CG193" s="43">
        <f>CE193/'Conversions, Sources &amp; Comments'!E192</f>
        <v>13.534463069894585</v>
      </c>
    </row>
    <row r="194" spans="1:85" s="7" customFormat="1" ht="12.75" customHeight="1">
      <c r="A194" s="67">
        <v>1732</v>
      </c>
      <c r="C194" s="16">
        <v>508</v>
      </c>
      <c r="D194" s="16">
        <v>510</v>
      </c>
      <c r="E194" s="16">
        <v>373</v>
      </c>
      <c r="F194" s="16">
        <v>232</v>
      </c>
      <c r="G194" s="16">
        <v>224</v>
      </c>
      <c r="H194" s="16">
        <v>424</v>
      </c>
      <c r="N194" s="16">
        <v>117</v>
      </c>
      <c r="S194" s="16">
        <v>72</v>
      </c>
      <c r="T194" s="16">
        <v>38.1</v>
      </c>
      <c r="Y194" s="16">
        <v>34.6</v>
      </c>
      <c r="AC194" s="16">
        <v>478</v>
      </c>
      <c r="AD194" s="16">
        <v>1008</v>
      </c>
      <c r="AE194" s="16">
        <v>23.8</v>
      </c>
      <c r="AF194" s="16">
        <v>12.2</v>
      </c>
      <c r="AH194" s="44">
        <f>F194*'Conversions, Sources &amp; Comments'!$E194/104.83</f>
        <v>0.14975356927088301</v>
      </c>
      <c r="AI194" s="44">
        <f>C194*'Conversions, Sources &amp; Comments'!E194/104.83</f>
        <v>0.32790867754141628</v>
      </c>
      <c r="AJ194" s="44">
        <f>E194*'Conversions, Sources &amp; Comments'!E194/104.83</f>
        <v>0.24076759197430764</v>
      </c>
      <c r="AK194" s="43"/>
      <c r="AL194" s="44">
        <f>'Conversions, Sources &amp; Comments'!$E194*H194/104.83</f>
        <v>0.27368755763299307</v>
      </c>
      <c r="AM194" s="44">
        <f>'Conversions, Sources &amp; Comments'!$E194*I194/0.467</f>
        <v>0</v>
      </c>
      <c r="AN194" s="44">
        <f>'Conversions, Sources &amp; Comments'!$E194*J194/0.467</f>
        <v>0</v>
      </c>
      <c r="AO194" s="44">
        <f>'Conversions, Sources &amp; Comments'!$E194*K194/0.467</f>
        <v>0</v>
      </c>
      <c r="AP194" s="44">
        <f>'Conversions, Sources &amp; Comments'!$E194*L194/0.467</f>
        <v>0</v>
      </c>
      <c r="AQ194" s="44">
        <f>'Conversions, Sources &amp; Comments'!$E194*M194/0.467</f>
        <v>0</v>
      </c>
      <c r="AR194" s="44">
        <f>'Conversions, Sources &amp; Comments'!$E194*N194/60</f>
        <v>0.13194999999999998</v>
      </c>
      <c r="AS194" s="44">
        <f>'Conversions, Sources &amp; Comments'!$E194*O194</f>
        <v>0</v>
      </c>
      <c r="AT194" s="44">
        <f>'Conversions, Sources &amp; Comments'!$E194*P194</f>
        <v>0</v>
      </c>
      <c r="AU194" s="44">
        <f>'Conversions, Sources &amp; Comments'!$E194*Q194/0.467</f>
        <v>0</v>
      </c>
      <c r="AV194" s="44">
        <f>'Conversions, Sources &amp; Comments'!$E194*R194/1.204</f>
        <v>0</v>
      </c>
      <c r="AW194" s="44">
        <f>'Conversions, Sources &amp; Comments'!$E194*S194/0.93</f>
        <v>5.2387096774193544</v>
      </c>
      <c r="AX194" s="44">
        <f>'Conversions, Sources &amp; Comments'!$E194*T194/0.93</f>
        <v>2.7721505376344084</v>
      </c>
      <c r="AY194" s="44">
        <f>'Conversions, Sources &amp; Comments'!$E194*U194/0.467</f>
        <v>0</v>
      </c>
      <c r="AZ194" s="44">
        <f>'Conversions, Sources &amp; Comments'!$E194*V194/51.4</f>
        <v>0</v>
      </c>
      <c r="BA194" s="44">
        <f>'Conversions, Sources &amp; Comments'!$E194*W194/0.467</f>
        <v>0</v>
      </c>
      <c r="BB194" s="44">
        <f>'Conversions, Sources &amp; Comments'!$E194*X194/0.467</f>
        <v>0</v>
      </c>
      <c r="BC194" s="44">
        <f>'Conversions, Sources &amp; Comments'!$E194*Y194/0.467</f>
        <v>5.0134189864382588</v>
      </c>
      <c r="BD194" s="44">
        <f>'Conversions, Sources &amp; Comments'!$E194*Z194/0.467*0.96</f>
        <v>0</v>
      </c>
      <c r="BE194" s="44">
        <f>'Conversions, Sources &amp; Comments'!$E194*AA194/0.467*0.96</f>
        <v>0</v>
      </c>
      <c r="BF194" s="44">
        <f>'Conversions, Sources &amp; Comments'!$E194*AB194/0.467*0.96</f>
        <v>0</v>
      </c>
      <c r="BG194" s="44">
        <f>'Conversions, Sources &amp; Comments'!$E194*AC194/10.274</f>
        <v>3.1482058270066839</v>
      </c>
      <c r="BH194" s="44">
        <f>'Conversions, Sources &amp; Comments'!$E194*AD194/3073</f>
        <v>2.2195899772209565E-2</v>
      </c>
      <c r="BI194" s="44">
        <f>'Conversions, Sources &amp; Comments'!$E194*AE194/0.565</f>
        <v>2.8503834808259589</v>
      </c>
      <c r="BJ194" s="44">
        <f>'Conversions, Sources &amp; Comments'!$E194*AF194/0.565</f>
        <v>1.4611209439528023</v>
      </c>
      <c r="BK194" s="44"/>
      <c r="BL194" s="44">
        <v>6.4960000000000004</v>
      </c>
      <c r="BM194" s="44">
        <f t="shared" si="83"/>
        <v>0.24076759197430764</v>
      </c>
      <c r="BN194" s="44">
        <f t="shared" si="69"/>
        <v>0.5612100795380458</v>
      </c>
      <c r="BO194" s="44"/>
      <c r="BP194" s="44">
        <f t="shared" si="70"/>
        <v>0.5612100795380458</v>
      </c>
      <c r="BQ194" s="44">
        <f t="shared" si="88"/>
        <v>0.27368755763299307</v>
      </c>
      <c r="BR194" s="44">
        <v>2.2999999999999998</v>
      </c>
      <c r="BS194" s="44">
        <v>6.5</v>
      </c>
      <c r="BT194" s="44">
        <f t="shared" si="72"/>
        <v>6.5779999999999994</v>
      </c>
      <c r="BU194" s="44">
        <f t="shared" si="67"/>
        <v>0.15333333333333332</v>
      </c>
      <c r="BV194" s="44">
        <f t="shared" si="81"/>
        <v>0</v>
      </c>
      <c r="BW194" s="44">
        <f t="shared" ref="BW194:BW221" si="90">BW$161+(A194-1699)*(BW$225-BW$161)/64</f>
        <v>0.29508636324942406</v>
      </c>
      <c r="BX194" s="44">
        <f t="shared" si="82"/>
        <v>3.1482058270066839</v>
      </c>
      <c r="BY194" s="44">
        <f t="shared" si="61"/>
        <v>1.5924686192468618</v>
      </c>
      <c r="BZ194" s="44">
        <f t="shared" si="89"/>
        <v>2.8503834808259589</v>
      </c>
      <c r="CA194" s="44">
        <f t="shared" si="86"/>
        <v>5.0134189864382588</v>
      </c>
      <c r="CB194" s="44">
        <f t="shared" si="80"/>
        <v>3.1482058270066839</v>
      </c>
      <c r="CC194" s="44">
        <f t="shared" si="87"/>
        <v>4.4921877701294406</v>
      </c>
      <c r="CD194" s="43"/>
      <c r="CE194" s="44">
        <f t="shared" si="73"/>
        <v>0.89654427656080804</v>
      </c>
      <c r="CG194" s="43">
        <f>CE194/'Conversions, Sources &amp; Comments'!E193</f>
        <v>13.24942280631736</v>
      </c>
    </row>
    <row r="195" spans="1:85" s="7" customFormat="1" ht="12.75" customHeight="1">
      <c r="A195" s="67">
        <v>1733</v>
      </c>
      <c r="C195" s="16">
        <v>576</v>
      </c>
      <c r="D195" s="16">
        <v>497</v>
      </c>
      <c r="E195" s="16">
        <v>355</v>
      </c>
      <c r="F195" s="16">
        <v>215</v>
      </c>
      <c r="G195" s="16">
        <v>189</v>
      </c>
      <c r="H195" s="16">
        <v>432</v>
      </c>
      <c r="N195" s="16">
        <v>114</v>
      </c>
      <c r="S195" s="16">
        <v>72</v>
      </c>
      <c r="T195" s="16">
        <v>38.1</v>
      </c>
      <c r="W195" s="16">
        <v>114</v>
      </c>
      <c r="Y195" s="16">
        <v>34.5</v>
      </c>
      <c r="AC195" s="16">
        <v>460</v>
      </c>
      <c r="AD195" s="16">
        <v>1002</v>
      </c>
      <c r="AE195" s="16">
        <v>22.9</v>
      </c>
      <c r="AH195" s="44">
        <f>F195*'Conversions, Sources &amp; Comments'!$E195/104.83</f>
        <v>0.13878024738465453</v>
      </c>
      <c r="AI195" s="44">
        <f>C195*'Conversions, Sources &amp; Comments'!E195/104.83</f>
        <v>0.37180196508633023</v>
      </c>
      <c r="AJ195" s="44">
        <f>E195*'Conversions, Sources &amp; Comments'!E195/104.83</f>
        <v>0.22914878056535981</v>
      </c>
      <c r="AK195" s="43"/>
      <c r="AL195" s="44">
        <f>'Conversions, Sources &amp; Comments'!$E195*H195/104.83</f>
        <v>0.27885147381474767</v>
      </c>
      <c r="AM195" s="44">
        <f>'Conversions, Sources &amp; Comments'!$E195*I195/0.467</f>
        <v>0</v>
      </c>
      <c r="AN195" s="44">
        <f>'Conversions, Sources &amp; Comments'!$E195*J195/0.467</f>
        <v>0</v>
      </c>
      <c r="AO195" s="44">
        <f>'Conversions, Sources &amp; Comments'!$E195*K195/0.467</f>
        <v>0</v>
      </c>
      <c r="AP195" s="44">
        <f>'Conversions, Sources &amp; Comments'!$E195*L195/0.467</f>
        <v>0</v>
      </c>
      <c r="AQ195" s="44">
        <f>'Conversions, Sources &amp; Comments'!$E195*M195/0.467</f>
        <v>0</v>
      </c>
      <c r="AR195" s="44">
        <f>'Conversions, Sources &amp; Comments'!$E195*N195/60</f>
        <v>0.12856666666666666</v>
      </c>
      <c r="AS195" s="44">
        <f>'Conversions, Sources &amp; Comments'!$E195*O195</f>
        <v>0</v>
      </c>
      <c r="AT195" s="44">
        <f>'Conversions, Sources &amp; Comments'!$E195*P195</f>
        <v>0</v>
      </c>
      <c r="AU195" s="44">
        <f>'Conversions, Sources &amp; Comments'!$E195*Q195/0.467</f>
        <v>0</v>
      </c>
      <c r="AV195" s="44">
        <f>'Conversions, Sources &amp; Comments'!$E195*R195/1.204</f>
        <v>0</v>
      </c>
      <c r="AW195" s="44">
        <f>'Conversions, Sources &amp; Comments'!$E195*S195/0.93</f>
        <v>5.2387096774193544</v>
      </c>
      <c r="AX195" s="44">
        <f>'Conversions, Sources &amp; Comments'!$E195*T195/0.93</f>
        <v>2.7721505376344084</v>
      </c>
      <c r="AY195" s="44">
        <f>'Conversions, Sources &amp; Comments'!$E195*U195/0.467</f>
        <v>0</v>
      </c>
      <c r="AZ195" s="44">
        <f>'Conversions, Sources &amp; Comments'!$E195*V195/51.4</f>
        <v>0</v>
      </c>
      <c r="BA195" s="44">
        <f>'Conversions, Sources &amp; Comments'!$E195*W195/0.467</f>
        <v>16.518201284796575</v>
      </c>
      <c r="BB195" s="44">
        <f>'Conversions, Sources &amp; Comments'!$E195*X195/0.467</f>
        <v>0</v>
      </c>
      <c r="BC195" s="44">
        <f>'Conversions, Sources &amp; Comments'!$E195*Y195/0.467</f>
        <v>4.9989293361884357</v>
      </c>
      <c r="BD195" s="44">
        <f>'Conversions, Sources &amp; Comments'!$E195*Z195/0.467*0.96</f>
        <v>0</v>
      </c>
      <c r="BE195" s="44">
        <f>'Conversions, Sources &amp; Comments'!$E195*AA195/0.467*0.96</f>
        <v>0</v>
      </c>
      <c r="BF195" s="44">
        <f>'Conversions, Sources &amp; Comments'!$E195*AB195/0.467*0.96</f>
        <v>0</v>
      </c>
      <c r="BG195" s="44">
        <f>'Conversions, Sources &amp; Comments'!$E195*AC195/10.274</f>
        <v>3.0296541431445072</v>
      </c>
      <c r="BH195" s="44">
        <f>'Conversions, Sources &amp; Comments'!$E195*AD195/3073</f>
        <v>2.2063781321184514E-2</v>
      </c>
      <c r="BI195" s="44">
        <f>'Conversions, Sources &amp; Comments'!$E195*AE195/0.565</f>
        <v>2.7425958702064896</v>
      </c>
      <c r="BJ195" s="44">
        <f>'Conversions, Sources &amp; Comments'!$E195*AF195/0.565</f>
        <v>0</v>
      </c>
      <c r="BK195" s="44"/>
      <c r="BL195" s="44">
        <v>6</v>
      </c>
      <c r="BM195" s="44">
        <f t="shared" si="83"/>
        <v>0.22914878056535981</v>
      </c>
      <c r="BN195" s="44">
        <f t="shared" si="69"/>
        <v>0.53248082679894437</v>
      </c>
      <c r="BO195" s="44"/>
      <c r="BP195" s="44">
        <f t="shared" si="70"/>
        <v>0.53248082679894437</v>
      </c>
      <c r="BQ195" s="44">
        <f t="shared" si="88"/>
        <v>0.27885147381474767</v>
      </c>
      <c r="BR195" s="44">
        <v>2.2999999999999998</v>
      </c>
      <c r="BS195" s="44">
        <v>6.5</v>
      </c>
      <c r="BT195" s="44">
        <f t="shared" si="72"/>
        <v>6.5779999999999994</v>
      </c>
      <c r="BU195" s="44">
        <f t="shared" si="67"/>
        <v>0.15333333333333332</v>
      </c>
      <c r="BV195" s="44">
        <f t="shared" si="81"/>
        <v>0</v>
      </c>
      <c r="BW195" s="44">
        <f t="shared" si="90"/>
        <v>0.29324915947029251</v>
      </c>
      <c r="BX195" s="44">
        <f t="shared" si="82"/>
        <v>3.0296541431445072</v>
      </c>
      <c r="BY195" s="44">
        <f t="shared" si="61"/>
        <v>1.6499999999999997</v>
      </c>
      <c r="BZ195" s="44">
        <f t="shared" si="89"/>
        <v>2.7425958702064896</v>
      </c>
      <c r="CA195" s="44">
        <f t="shared" si="86"/>
        <v>4.9989293361884357</v>
      </c>
      <c r="CB195" s="44">
        <f t="shared" si="80"/>
        <v>3.0296541431445072</v>
      </c>
      <c r="CC195" s="44">
        <f t="shared" si="87"/>
        <v>4.4654485572120048</v>
      </c>
      <c r="CD195" s="43"/>
      <c r="CE195" s="44">
        <f t="shared" si="73"/>
        <v>0.88058532704063708</v>
      </c>
      <c r="CG195" s="43">
        <f>CE195/'Conversions, Sources &amp; Comments'!E194</f>
        <v>13.013576261684292</v>
      </c>
    </row>
    <row r="196" spans="1:85" s="7" customFormat="1" ht="12.75" customHeight="1">
      <c r="A196" s="67">
        <v>1734</v>
      </c>
      <c r="C196" s="16">
        <v>603</v>
      </c>
      <c r="D196" s="16">
        <v>596</v>
      </c>
      <c r="E196" s="16">
        <v>346</v>
      </c>
      <c r="F196" s="16">
        <v>222</v>
      </c>
      <c r="G196" s="16">
        <v>197</v>
      </c>
      <c r="H196" s="16">
        <v>374</v>
      </c>
      <c r="N196" s="16">
        <v>113</v>
      </c>
      <c r="S196" s="16">
        <v>72</v>
      </c>
      <c r="T196" s="16">
        <v>38.1</v>
      </c>
      <c r="Y196" s="16">
        <v>35</v>
      </c>
      <c r="AC196" s="16">
        <v>454</v>
      </c>
      <c r="AD196" s="16">
        <v>1006</v>
      </c>
      <c r="AE196" s="16">
        <v>23.6</v>
      </c>
      <c r="AH196" s="44">
        <f>F196*'Conversions, Sources &amp; Comments'!$E196/104.83</f>
        <v>0.1229818515692073</v>
      </c>
      <c r="AI196" s="44">
        <f>C196*'Conversions, Sources &amp; Comments'!E196/104.83</f>
        <v>0.33404529953257656</v>
      </c>
      <c r="AJ196" s="44">
        <f>E196*'Conversions, Sources &amp; Comments'!E196/104.83</f>
        <v>0.19167441731056631</v>
      </c>
      <c r="AK196" s="43"/>
      <c r="AL196" s="44">
        <f>'Conversions, Sources &amp; Comments'!$E196*H196/104.83</f>
        <v>0.20718564183280869</v>
      </c>
      <c r="AM196" s="44">
        <f>'Conversions, Sources &amp; Comments'!$E196*I196/0.467</f>
        <v>0</v>
      </c>
      <c r="AN196" s="44">
        <f>'Conversions, Sources &amp; Comments'!$E196*J196/0.467</f>
        <v>0</v>
      </c>
      <c r="AO196" s="44">
        <f>'Conversions, Sources &amp; Comments'!$E196*K196/0.467</f>
        <v>0</v>
      </c>
      <c r="AP196" s="44">
        <f>'Conversions, Sources &amp; Comments'!$E196*L196/0.467</f>
        <v>0</v>
      </c>
      <c r="AQ196" s="44">
        <f>'Conversions, Sources &amp; Comments'!$E196*M196/0.467</f>
        <v>0</v>
      </c>
      <c r="AR196" s="44">
        <f>'Conversions, Sources &amp; Comments'!$E196*N196/60</f>
        <v>0.10937065972222222</v>
      </c>
      <c r="AS196" s="44">
        <f>'Conversions, Sources &amp; Comments'!$E196*O196</f>
        <v>0</v>
      </c>
      <c r="AT196" s="44">
        <f>'Conversions, Sources &amp; Comments'!$E196*P196</f>
        <v>0</v>
      </c>
      <c r="AU196" s="44">
        <f>'Conversions, Sources &amp; Comments'!$E196*Q196/0.467</f>
        <v>0</v>
      </c>
      <c r="AV196" s="44">
        <f>'Conversions, Sources &amp; Comments'!$E196*R196/1.204</f>
        <v>0</v>
      </c>
      <c r="AW196" s="44">
        <f>'Conversions, Sources &amp; Comments'!$E196*S196/0.93</f>
        <v>4.495967741935484</v>
      </c>
      <c r="AX196" s="44">
        <f>'Conversions, Sources &amp; Comments'!$E196*T196/0.93</f>
        <v>2.3791162634408605</v>
      </c>
      <c r="AY196" s="44">
        <f>'Conversions, Sources &amp; Comments'!$E196*U196/0.467</f>
        <v>0</v>
      </c>
      <c r="AZ196" s="44">
        <f>'Conversions, Sources &amp; Comments'!$E196*V196/51.4</f>
        <v>0</v>
      </c>
      <c r="BA196" s="44">
        <f>'Conversions, Sources &amp; Comments'!$E196*W196/0.467</f>
        <v>0</v>
      </c>
      <c r="BB196" s="44">
        <f>'Conversions, Sources &amp; Comments'!$E196*X196/0.467</f>
        <v>0</v>
      </c>
      <c r="BC196" s="44">
        <f>'Conversions, Sources &amp; Comments'!$E196*Y196/0.467</f>
        <v>4.3523599214846538</v>
      </c>
      <c r="BD196" s="44">
        <f>'Conversions, Sources &amp; Comments'!$E196*Z196/0.467*0.96</f>
        <v>0</v>
      </c>
      <c r="BE196" s="44">
        <f>'Conversions, Sources &amp; Comments'!$E196*AA196/0.467*0.96</f>
        <v>0</v>
      </c>
      <c r="BF196" s="44">
        <f>'Conversions, Sources &amp; Comments'!$E196*AB196/0.467*0.96</f>
        <v>0</v>
      </c>
      <c r="BG196" s="44">
        <f>'Conversions, Sources &amp; Comments'!$E196*AC196/10.274</f>
        <v>2.5661966290312117</v>
      </c>
      <c r="BH196" s="44">
        <f>'Conversions, Sources &amp; Comments'!$E196*AD196/3073</f>
        <v>1.9011179357847924E-2</v>
      </c>
      <c r="BI196" s="44">
        <f>'Conversions, Sources &amp; Comments'!$E196*AE196/0.565</f>
        <v>2.4257005899705018</v>
      </c>
      <c r="BJ196" s="44">
        <f>'Conversions, Sources &amp; Comments'!$E196*AF196/0.565</f>
        <v>0</v>
      </c>
      <c r="BK196" s="44"/>
      <c r="BL196" s="44">
        <v>6</v>
      </c>
      <c r="BM196" s="44">
        <f t="shared" si="83"/>
        <v>0.19167441731056631</v>
      </c>
      <c r="BN196" s="44">
        <f t="shared" si="69"/>
        <v>0.48584967783156857</v>
      </c>
      <c r="BO196" s="44"/>
      <c r="BP196" s="44">
        <f t="shared" si="70"/>
        <v>0.48584967783156857</v>
      </c>
      <c r="BQ196" s="44">
        <f t="shared" si="88"/>
        <v>0.20718564183280869</v>
      </c>
      <c r="BR196" s="44">
        <v>2.2999999999999998</v>
      </c>
      <c r="BS196" s="44">
        <v>6.5</v>
      </c>
      <c r="BT196" s="44">
        <f t="shared" si="72"/>
        <v>6.5779999999999994</v>
      </c>
      <c r="BU196" s="44">
        <f t="shared" si="67"/>
        <v>0.15333333333333332</v>
      </c>
      <c r="BV196" s="44">
        <f t="shared" si="81"/>
        <v>0</v>
      </c>
      <c r="BW196" s="44">
        <f t="shared" si="90"/>
        <v>0.29141195569116096</v>
      </c>
      <c r="BX196" s="44">
        <f t="shared" si="82"/>
        <v>2.5661966290312117</v>
      </c>
      <c r="BY196" s="44">
        <f t="shared" si="61"/>
        <v>1.6960352422907488</v>
      </c>
      <c r="BZ196" s="44">
        <f t="shared" si="89"/>
        <v>2.4257005899705018</v>
      </c>
      <c r="CA196" s="44">
        <f t="shared" si="86"/>
        <v>4.3523599214846538</v>
      </c>
      <c r="CB196" s="44">
        <f t="shared" si="80"/>
        <v>2.5661966290312117</v>
      </c>
      <c r="CC196" s="44">
        <f t="shared" si="87"/>
        <v>3.8476379999692223</v>
      </c>
      <c r="CD196" s="43"/>
      <c r="CE196" s="44">
        <f t="shared" si="73"/>
        <v>0.82921748182459287</v>
      </c>
      <c r="CG196" s="43">
        <f>CE196/'Conversions, Sources &amp; Comments'!E195</f>
        <v>12.254445544205806</v>
      </c>
    </row>
    <row r="197" spans="1:85" s="7" customFormat="1" ht="12.75" customHeight="1">
      <c r="A197" s="67">
        <v>1735</v>
      </c>
      <c r="C197" s="16">
        <v>656</v>
      </c>
      <c r="D197" s="16">
        <v>575</v>
      </c>
      <c r="E197" s="16">
        <v>402</v>
      </c>
      <c r="F197" s="16">
        <v>251</v>
      </c>
      <c r="G197" s="16">
        <v>233</v>
      </c>
      <c r="H197" s="16">
        <v>471</v>
      </c>
      <c r="M197" s="16">
        <v>50.7</v>
      </c>
      <c r="N197" s="16">
        <v>115</v>
      </c>
      <c r="S197" s="16">
        <v>72</v>
      </c>
      <c r="T197" s="16">
        <v>38.1</v>
      </c>
      <c r="AC197" s="16">
        <v>460</v>
      </c>
      <c r="AD197" s="16">
        <v>1026</v>
      </c>
      <c r="AE197" s="16">
        <v>19</v>
      </c>
      <c r="AF197" s="16">
        <v>6.4</v>
      </c>
      <c r="AH197" s="44">
        <f>F197*'Conversions, Sources &amp; Comments'!$E197/104.83</f>
        <v>0.13904704839581544</v>
      </c>
      <c r="AI197" s="44">
        <f>C197*'Conversions, Sources &amp; Comments'!E197/104.83</f>
        <v>0.36340583166396384</v>
      </c>
      <c r="AJ197" s="44">
        <f>E197*'Conversions, Sources &amp; Comments'!E197/104.83</f>
        <v>0.22269686635505107</v>
      </c>
      <c r="AK197" s="43"/>
      <c r="AL197" s="44">
        <f>'Conversions, Sources &amp; Comments'!$E197*H197/104.83</f>
        <v>0.26092095535629112</v>
      </c>
      <c r="AM197" s="44">
        <f>'Conversions, Sources &amp; Comments'!$E197*I197/0.467</f>
        <v>0</v>
      </c>
      <c r="AN197" s="44">
        <f>'Conversions, Sources &amp; Comments'!$E197*J197/0.467</f>
        <v>0</v>
      </c>
      <c r="AO197" s="44">
        <f>'Conversions, Sources &amp; Comments'!$E197*K197/0.467</f>
        <v>0</v>
      </c>
      <c r="AP197" s="44">
        <f>'Conversions, Sources &amp; Comments'!$E197*L197/0.467</f>
        <v>0</v>
      </c>
      <c r="AQ197" s="44">
        <f>'Conversions, Sources &amp; Comments'!$E197*M197/0.467</f>
        <v>6.3047042291220565</v>
      </c>
      <c r="AR197" s="44">
        <f>'Conversions, Sources &amp; Comments'!$E197*N197/60</f>
        <v>0.11130642361111112</v>
      </c>
      <c r="AS197" s="44">
        <f>'Conversions, Sources &amp; Comments'!$E197*O197</f>
        <v>0</v>
      </c>
      <c r="AT197" s="44">
        <f>'Conversions, Sources &amp; Comments'!$E197*P197</f>
        <v>0</v>
      </c>
      <c r="AU197" s="44">
        <f>'Conversions, Sources &amp; Comments'!$E197*Q197/0.467</f>
        <v>0</v>
      </c>
      <c r="AV197" s="44">
        <f>'Conversions, Sources &amp; Comments'!$E197*R197/1.204</f>
        <v>0</v>
      </c>
      <c r="AW197" s="44">
        <f>'Conversions, Sources &amp; Comments'!$E197*S197/0.93</f>
        <v>4.495967741935484</v>
      </c>
      <c r="AX197" s="44">
        <f>'Conversions, Sources &amp; Comments'!$E197*T197/0.93</f>
        <v>2.3791162634408605</v>
      </c>
      <c r="AY197" s="44">
        <f>'Conversions, Sources &amp; Comments'!$E197*U197/0.467</f>
        <v>0</v>
      </c>
      <c r="AZ197" s="44">
        <f>'Conversions, Sources &amp; Comments'!$E197*V197/51.4</f>
        <v>0</v>
      </c>
      <c r="BA197" s="44">
        <f>'Conversions, Sources &amp; Comments'!$E197*W197/0.467</f>
        <v>0</v>
      </c>
      <c r="BB197" s="44">
        <f>'Conversions, Sources &amp; Comments'!$E197*X197/0.467</f>
        <v>0</v>
      </c>
      <c r="BC197" s="44">
        <f>'Conversions, Sources &amp; Comments'!$E197*Y197/0.467</f>
        <v>0</v>
      </c>
      <c r="BD197" s="44">
        <f>'Conversions, Sources &amp; Comments'!$E197*Z197/0.467*0.96</f>
        <v>0</v>
      </c>
      <c r="BE197" s="44">
        <f>'Conversions, Sources &amp; Comments'!$E197*AA197/0.467*0.96</f>
        <v>0</v>
      </c>
      <c r="BF197" s="44">
        <f>'Conversions, Sources &amp; Comments'!$E197*AB197/0.467*0.96</f>
        <v>0</v>
      </c>
      <c r="BG197" s="44">
        <f>'Conversions, Sources &amp; Comments'!$E197*AC197/10.274</f>
        <v>2.6001111219258974</v>
      </c>
      <c r="BH197" s="44">
        <f>'Conversions, Sources &amp; Comments'!$E197*AD197/3073</f>
        <v>1.9389135209892615E-2</v>
      </c>
      <c r="BI197" s="44">
        <f>'Conversions, Sources &amp; Comments'!$E197*AE197/0.565</f>
        <v>1.9528945427728617</v>
      </c>
      <c r="BJ197" s="44">
        <f>'Conversions, Sources &amp; Comments'!$E197*AF197/0.565</f>
        <v>0.65781710914454294</v>
      </c>
      <c r="BK197" s="44"/>
      <c r="BL197" s="44">
        <v>5.5750000000000002</v>
      </c>
      <c r="BM197" s="44">
        <f t="shared" si="83"/>
        <v>0.22269686635505107</v>
      </c>
      <c r="BN197" s="44">
        <f t="shared" si="69"/>
        <v>0.5122238752551751</v>
      </c>
      <c r="BO197" s="44"/>
      <c r="BP197" s="44">
        <f t="shared" si="70"/>
        <v>0.5122238752551751</v>
      </c>
      <c r="BQ197" s="44">
        <f t="shared" si="88"/>
        <v>0.26092095535629112</v>
      </c>
      <c r="BR197" s="44">
        <v>2.2999999999999998</v>
      </c>
      <c r="BS197" s="44">
        <f t="shared" ref="BS197:BS228" si="91">AQ197</f>
        <v>6.3047042291220565</v>
      </c>
      <c r="BT197" s="44">
        <f t="shared" si="72"/>
        <v>6.5779999999999994</v>
      </c>
      <c r="BU197" s="44">
        <f t="shared" si="67"/>
        <v>0.15333333333333332</v>
      </c>
      <c r="BV197" s="44">
        <f t="shared" si="81"/>
        <v>0</v>
      </c>
      <c r="BW197" s="44">
        <f t="shared" si="90"/>
        <v>0.28957475191202936</v>
      </c>
      <c r="BX197" s="44">
        <f t="shared" si="82"/>
        <v>2.6001111219258974</v>
      </c>
      <c r="BY197" s="44">
        <f t="shared" si="61"/>
        <v>1.3</v>
      </c>
      <c r="BZ197" s="44">
        <f t="shared" si="89"/>
        <v>1.9528945427728617</v>
      </c>
      <c r="CA197" s="44">
        <f>1.3*BX197</f>
        <v>3.3801444585036666</v>
      </c>
      <c r="CB197" s="44">
        <f t="shared" si="80"/>
        <v>2.6001111219258974</v>
      </c>
      <c r="CC197" s="44">
        <f t="shared" si="87"/>
        <v>3.9241317971853098</v>
      </c>
      <c r="CD197" s="43"/>
      <c r="CE197" s="44">
        <f t="shared" si="73"/>
        <v>0.83382454626548974</v>
      </c>
      <c r="CG197" s="43">
        <f>CE197/'Conversions, Sources &amp; Comments'!E196</f>
        <v>14.358234339280182</v>
      </c>
    </row>
    <row r="198" spans="1:85" s="7" customFormat="1" ht="12.75" customHeight="1">
      <c r="A198" s="67">
        <v>1736</v>
      </c>
      <c r="C198" s="16">
        <v>738</v>
      </c>
      <c r="D198" s="16">
        <v>769</v>
      </c>
      <c r="E198" s="16">
        <v>654</v>
      </c>
      <c r="F198" s="16">
        <v>406</v>
      </c>
      <c r="G198" s="16">
        <v>263</v>
      </c>
      <c r="H198" s="16">
        <v>516</v>
      </c>
      <c r="M198" s="16">
        <v>52.5</v>
      </c>
      <c r="N198" s="16">
        <v>125</v>
      </c>
      <c r="S198" s="16">
        <v>72</v>
      </c>
      <c r="T198" s="16">
        <v>38.1</v>
      </c>
      <c r="AC198" s="16">
        <v>523</v>
      </c>
      <c r="AD198" s="16">
        <v>1031</v>
      </c>
      <c r="AE198" s="16">
        <v>17.3</v>
      </c>
      <c r="AH198" s="44">
        <f>F198*'Conversions, Sources &amp; Comments'!$E198/104.83</f>
        <v>0.22491275557251425</v>
      </c>
      <c r="AI198" s="44">
        <f>C198*'Conversions, Sources &amp; Comments'!E198/104.83</f>
        <v>0.40883156062195936</v>
      </c>
      <c r="AJ198" s="44">
        <f>E198*'Conversions, Sources &amp; Comments'!E198/104.83</f>
        <v>0.3622978870552323</v>
      </c>
      <c r="AK198" s="43"/>
      <c r="AL198" s="44">
        <f>'Conversions, Sources &amp; Comments'!$E198*H198/104.83</f>
        <v>0.28584970905275209</v>
      </c>
      <c r="AM198" s="44">
        <f>'Conversions, Sources &amp; Comments'!$E198*I198/0.467</f>
        <v>0</v>
      </c>
      <c r="AN198" s="44">
        <f>'Conversions, Sources &amp; Comments'!$E198*J198/0.467</f>
        <v>0</v>
      </c>
      <c r="AO198" s="44">
        <f>'Conversions, Sources &amp; Comments'!$E198*K198/0.467</f>
        <v>0</v>
      </c>
      <c r="AP198" s="44">
        <f>'Conversions, Sources &amp; Comments'!$E198*L198/0.467</f>
        <v>0</v>
      </c>
      <c r="AQ198" s="44">
        <f>'Conversions, Sources &amp; Comments'!$E198*M198/0.467</f>
        <v>6.5285398822269807</v>
      </c>
      <c r="AR198" s="44">
        <f>'Conversions, Sources &amp; Comments'!$E198*N198/60</f>
        <v>0.12098524305555557</v>
      </c>
      <c r="AS198" s="44">
        <f>'Conversions, Sources &amp; Comments'!$E198*O198</f>
        <v>0</v>
      </c>
      <c r="AT198" s="44">
        <f>'Conversions, Sources &amp; Comments'!$E198*P198</f>
        <v>0</v>
      </c>
      <c r="AU198" s="44">
        <f>'Conversions, Sources &amp; Comments'!$E198*Q198/0.467</f>
        <v>0</v>
      </c>
      <c r="AV198" s="44">
        <f>'Conversions, Sources &amp; Comments'!$E198*R198/1.204</f>
        <v>0</v>
      </c>
      <c r="AW198" s="44">
        <f>'Conversions, Sources &amp; Comments'!$E198*S198/0.93</f>
        <v>4.495967741935484</v>
      </c>
      <c r="AX198" s="44">
        <f>'Conversions, Sources &amp; Comments'!$E198*T198/0.93</f>
        <v>2.3791162634408605</v>
      </c>
      <c r="AY198" s="44">
        <f>'Conversions, Sources &amp; Comments'!$E198*U198/0.467</f>
        <v>0</v>
      </c>
      <c r="AZ198" s="44">
        <f>'Conversions, Sources &amp; Comments'!$E198*V198/51.4</f>
        <v>0</v>
      </c>
      <c r="BA198" s="44">
        <f>'Conversions, Sources &amp; Comments'!$E198*W198/0.467</f>
        <v>0</v>
      </c>
      <c r="BB198" s="44">
        <f>'Conversions, Sources &amp; Comments'!$E198*X198/0.467</f>
        <v>0</v>
      </c>
      <c r="BC198" s="44">
        <f>'Conversions, Sources &amp; Comments'!$E198*Y198/0.467</f>
        <v>0</v>
      </c>
      <c r="BD198" s="44">
        <f>'Conversions, Sources &amp; Comments'!$E198*Z198/0.467*0.96</f>
        <v>0</v>
      </c>
      <c r="BE198" s="44">
        <f>'Conversions, Sources &amp; Comments'!$E198*AA198/0.467*0.96</f>
        <v>0</v>
      </c>
      <c r="BF198" s="44">
        <f>'Conversions, Sources &amp; Comments'!$E198*AB198/0.467*0.96</f>
        <v>0</v>
      </c>
      <c r="BG198" s="44">
        <f>'Conversions, Sources &amp; Comments'!$E198*AC198/10.274</f>
        <v>2.9562132973200965</v>
      </c>
      <c r="BH198" s="44">
        <f>'Conversions, Sources &amp; Comments'!$E198*AD198/3073</f>
        <v>1.9483624172903787E-2</v>
      </c>
      <c r="BI198" s="44">
        <f>'Conversions, Sources &amp; Comments'!$E198*AE198/0.565</f>
        <v>1.7781618731563422</v>
      </c>
      <c r="BJ198" s="44">
        <f>'Conversions, Sources &amp; Comments'!$E198*AF198/0.565</f>
        <v>0</v>
      </c>
      <c r="BK198" s="44"/>
      <c r="BL198" s="44">
        <v>5.5750000000000002</v>
      </c>
      <c r="BM198" s="44">
        <f t="shared" si="83"/>
        <v>0.3622978870552323</v>
      </c>
      <c r="BN198" s="44">
        <f t="shared" si="69"/>
        <v>0.6859361261614042</v>
      </c>
      <c r="BO198" s="44"/>
      <c r="BP198" s="44">
        <f t="shared" si="70"/>
        <v>0.6859361261614042</v>
      </c>
      <c r="BQ198" s="44">
        <f t="shared" si="88"/>
        <v>0.28584970905275209</v>
      </c>
      <c r="BR198" s="44">
        <v>2.2999999999999998</v>
      </c>
      <c r="BS198" s="44">
        <f t="shared" si="91"/>
        <v>6.5285398822269807</v>
      </c>
      <c r="BT198" s="44">
        <f t="shared" si="72"/>
        <v>6.5779999999999994</v>
      </c>
      <c r="BU198" s="44">
        <f t="shared" si="67"/>
        <v>0.15333333333333332</v>
      </c>
      <c r="BV198" s="44">
        <f t="shared" si="81"/>
        <v>0</v>
      </c>
      <c r="BW198" s="44">
        <f t="shared" si="90"/>
        <v>0.28773754813289781</v>
      </c>
      <c r="BX198" s="44">
        <f t="shared" si="82"/>
        <v>2.9562132973200965</v>
      </c>
      <c r="BY198" s="44">
        <f t="shared" si="61"/>
        <v>1.3</v>
      </c>
      <c r="BZ198" s="44">
        <f t="shared" si="89"/>
        <v>1.7781618731563422</v>
      </c>
      <c r="CA198" s="44">
        <f>1.3*BX198</f>
        <v>3.8430772865161256</v>
      </c>
      <c r="CB198" s="44">
        <f t="shared" si="80"/>
        <v>2.9562132973200965</v>
      </c>
      <c r="CC198" s="44">
        <f t="shared" si="87"/>
        <v>3.9432552464893318</v>
      </c>
      <c r="CD198" s="43"/>
      <c r="CE198" s="44">
        <f t="shared" si="73"/>
        <v>0.92063804972745034</v>
      </c>
      <c r="CG198" s="43">
        <f>CE198/'Conversions, Sources &amp; Comments'!E197</f>
        <v>15.853139511001835</v>
      </c>
    </row>
    <row r="199" spans="1:85" s="7" customFormat="1" ht="12.75" customHeight="1">
      <c r="A199" s="67">
        <v>1737</v>
      </c>
      <c r="C199" s="16">
        <v>590</v>
      </c>
      <c r="D199" s="16">
        <v>626</v>
      </c>
      <c r="E199" s="16">
        <v>546</v>
      </c>
      <c r="F199" s="16">
        <v>331</v>
      </c>
      <c r="G199" s="16">
        <v>266</v>
      </c>
      <c r="H199" s="16">
        <v>485</v>
      </c>
      <c r="M199" s="16">
        <v>52.4</v>
      </c>
      <c r="N199" s="16">
        <v>116</v>
      </c>
      <c r="S199" s="16">
        <v>72</v>
      </c>
      <c r="T199" s="16">
        <v>38.1</v>
      </c>
      <c r="Y199" s="16">
        <v>34.799999999999997</v>
      </c>
      <c r="AB199" s="16">
        <v>19.3</v>
      </c>
      <c r="AC199" s="16">
        <v>532</v>
      </c>
      <c r="AD199" s="16">
        <v>1056</v>
      </c>
      <c r="AE199" s="16">
        <v>23.2</v>
      </c>
      <c r="AH199" s="44">
        <f>F199*'Conversions, Sources &amp; Comments'!$E199/104.83</f>
        <v>0.18336483274507934</v>
      </c>
      <c r="AI199" s="44">
        <f>C199*'Conversions, Sources &amp; Comments'!E199/104.83</f>
        <v>0.32684365957582118</v>
      </c>
      <c r="AJ199" s="44">
        <f>E199*'Conversions, Sources &amp; Comments'!E199/104.83</f>
        <v>0.30246887818372603</v>
      </c>
      <c r="AK199" s="43"/>
      <c r="AL199" s="44">
        <f>'Conversions, Sources &amp; Comments'!$E199*H199/104.83</f>
        <v>0.26867656761741232</v>
      </c>
      <c r="AM199" s="44">
        <f>'Conversions, Sources &amp; Comments'!$E199*I199/0.467</f>
        <v>0</v>
      </c>
      <c r="AN199" s="44">
        <f>'Conversions, Sources &amp; Comments'!$E199*J199/0.467</f>
        <v>0</v>
      </c>
      <c r="AO199" s="44">
        <f>'Conversions, Sources &amp; Comments'!$E199*K199/0.467</f>
        <v>0</v>
      </c>
      <c r="AP199" s="44">
        <f>'Conversions, Sources &amp; Comments'!$E199*L199/0.467</f>
        <v>0</v>
      </c>
      <c r="AQ199" s="44">
        <f>'Conversions, Sources &amp; Comments'!$E199*M199/0.467</f>
        <v>6.5161045681655958</v>
      </c>
      <c r="AR199" s="44">
        <f>'Conversions, Sources &amp; Comments'!$E199*N199/60</f>
        <v>0.11227430555555555</v>
      </c>
      <c r="AS199" s="44">
        <f>'Conversions, Sources &amp; Comments'!$E199*O199</f>
        <v>0</v>
      </c>
      <c r="AT199" s="44">
        <f>'Conversions, Sources &amp; Comments'!$E199*P199</f>
        <v>0</v>
      </c>
      <c r="AU199" s="44">
        <f>'Conversions, Sources &amp; Comments'!$E199*Q199/0.467</f>
        <v>0</v>
      </c>
      <c r="AV199" s="44">
        <f>'Conversions, Sources &amp; Comments'!$E199*R199/1.204</f>
        <v>0</v>
      </c>
      <c r="AW199" s="44">
        <f>'Conversions, Sources &amp; Comments'!$E199*S199/0.93</f>
        <v>4.495967741935484</v>
      </c>
      <c r="AX199" s="44">
        <f>'Conversions, Sources &amp; Comments'!$E199*T199/0.93</f>
        <v>2.3791162634408605</v>
      </c>
      <c r="AY199" s="44">
        <f>'Conversions, Sources &amp; Comments'!$E199*U199/0.467</f>
        <v>0</v>
      </c>
      <c r="AZ199" s="44">
        <f>'Conversions, Sources &amp; Comments'!$E199*V199/51.4</f>
        <v>0</v>
      </c>
      <c r="BA199" s="44">
        <f>'Conversions, Sources &amp; Comments'!$E199*W199/0.467</f>
        <v>0</v>
      </c>
      <c r="BB199" s="44">
        <f>'Conversions, Sources &amp; Comments'!$E199*X199/0.467</f>
        <v>0</v>
      </c>
      <c r="BC199" s="44">
        <f>'Conversions, Sources &amp; Comments'!$E199*Y199/0.467</f>
        <v>4.327489293361884</v>
      </c>
      <c r="BD199" s="44">
        <f>'Conversions, Sources &amp; Comments'!$E199*Z199/0.467*0.96</f>
        <v>0</v>
      </c>
      <c r="BE199" s="44">
        <f>'Conversions, Sources &amp; Comments'!$E199*AA199/0.467*0.96</f>
        <v>0</v>
      </c>
      <c r="BF199" s="44">
        <f>'Conversions, Sources &amp; Comments'!$E199*AB199/0.467*0.96</f>
        <v>2.3040149892933619</v>
      </c>
      <c r="BG199" s="44">
        <f>'Conversions, Sources &amp; Comments'!$E199*AC199/10.274</f>
        <v>3.0070850366621249</v>
      </c>
      <c r="BH199" s="44">
        <f>'Conversions, Sources &amp; Comments'!$E199*AD199/3073</f>
        <v>1.9956068987959649E-2</v>
      </c>
      <c r="BI199" s="44">
        <f>'Conversions, Sources &amp; Comments'!$E199*AE199/0.565</f>
        <v>2.3845870206489681</v>
      </c>
      <c r="BJ199" s="44">
        <f>'Conversions, Sources &amp; Comments'!$E199*AF199/0.565</f>
        <v>0</v>
      </c>
      <c r="BK199" s="44"/>
      <c r="BL199" s="44">
        <v>5.5750000000000002</v>
      </c>
      <c r="BM199" s="44">
        <f t="shared" si="83"/>
        <v>0.30246887818372603</v>
      </c>
      <c r="BN199" s="44">
        <f t="shared" si="69"/>
        <v>0.61148801863016311</v>
      </c>
      <c r="BO199" s="44"/>
      <c r="BP199" s="44">
        <f t="shared" si="70"/>
        <v>0.61148801863016311</v>
      </c>
      <c r="BQ199" s="44">
        <f t="shared" si="88"/>
        <v>0.26867656761741232</v>
      </c>
      <c r="BR199" s="44">
        <v>2.2999999999999998</v>
      </c>
      <c r="BS199" s="44">
        <f t="shared" si="91"/>
        <v>6.5161045681655958</v>
      </c>
      <c r="BT199" s="44">
        <f t="shared" si="72"/>
        <v>6.5779999999999994</v>
      </c>
      <c r="BU199" s="44">
        <f t="shared" si="67"/>
        <v>0.15333333333333332</v>
      </c>
      <c r="BV199" s="44">
        <f t="shared" si="81"/>
        <v>0</v>
      </c>
      <c r="BW199" s="44">
        <f t="shared" si="90"/>
        <v>0.28590034435376627</v>
      </c>
      <c r="BX199" s="44">
        <f t="shared" si="82"/>
        <v>3.0070850366621249</v>
      </c>
      <c r="BY199" s="44">
        <f t="shared" si="61"/>
        <v>1.4390977443609019</v>
      </c>
      <c r="BZ199" s="44">
        <f t="shared" si="89"/>
        <v>2.3845870206489681</v>
      </c>
      <c r="CA199" s="44">
        <f t="shared" ref="CA199:CA213" si="92">BC199</f>
        <v>4.327489293361884</v>
      </c>
      <c r="CB199" s="44">
        <f>BF199</f>
        <v>2.3040149892933619</v>
      </c>
      <c r="CC199" s="44">
        <f t="shared" si="87"/>
        <v>4.0388724930094417</v>
      </c>
      <c r="CD199" s="43"/>
      <c r="CE199" s="44">
        <f t="shared" si="73"/>
        <v>0.89259419339104296</v>
      </c>
      <c r="CG199" s="43">
        <f>CE199/'Conversions, Sources &amp; Comments'!E198</f>
        <v>15.370231850321098</v>
      </c>
    </row>
    <row r="200" spans="1:85" s="7" customFormat="1" ht="12.75" customHeight="1">
      <c r="A200" s="67">
        <v>1738</v>
      </c>
      <c r="C200" s="16">
        <v>606</v>
      </c>
      <c r="D200" s="16">
        <v>563</v>
      </c>
      <c r="E200" s="16">
        <v>467</v>
      </c>
      <c r="F200" s="16">
        <v>292</v>
      </c>
      <c r="G200" s="16">
        <v>586</v>
      </c>
      <c r="H200" s="16">
        <v>468</v>
      </c>
      <c r="M200" s="16">
        <v>53</v>
      </c>
      <c r="N200" s="16">
        <v>124</v>
      </c>
      <c r="S200" s="16">
        <v>72</v>
      </c>
      <c r="T200" s="16">
        <v>38.1</v>
      </c>
      <c r="V200" s="16">
        <v>4680</v>
      </c>
      <c r="W200" s="16">
        <v>120</v>
      </c>
      <c r="Y200" s="16">
        <v>34.799999999999997</v>
      </c>
      <c r="AC200" s="16">
        <v>537</v>
      </c>
      <c r="AD200" s="16">
        <v>1084</v>
      </c>
      <c r="AE200" s="16">
        <v>26.2</v>
      </c>
      <c r="AH200" s="44">
        <f>F200*'Conversions, Sources &amp; Comments'!$E200/104.83</f>
        <v>0.1617599128748132</v>
      </c>
      <c r="AI200" s="44">
        <f>C200*'Conversions, Sources &amp; Comments'!E200/104.83</f>
        <v>0.33570721644567397</v>
      </c>
      <c r="AJ200" s="44">
        <f>E200*'Conversions, Sources &amp; Comments'!E200/104.83</f>
        <v>0.25870506613882793</v>
      </c>
      <c r="AK200" s="43"/>
      <c r="AL200" s="44">
        <f>'Conversions, Sources &amp; Comments'!$E200*H200/104.83</f>
        <v>0.25925903844319376</v>
      </c>
      <c r="AM200" s="44">
        <f>'Conversions, Sources &amp; Comments'!$E200*I200/0.467</f>
        <v>0</v>
      </c>
      <c r="AN200" s="44">
        <f>'Conversions, Sources &amp; Comments'!$E200*J200/0.467</f>
        <v>0</v>
      </c>
      <c r="AO200" s="44">
        <f>'Conversions, Sources &amp; Comments'!$E200*K200/0.467</f>
        <v>0</v>
      </c>
      <c r="AP200" s="44">
        <f>'Conversions, Sources &amp; Comments'!$E200*L200/0.467</f>
        <v>0</v>
      </c>
      <c r="AQ200" s="44">
        <f>'Conversions, Sources &amp; Comments'!$E200*M200/0.467</f>
        <v>6.5907164525339041</v>
      </c>
      <c r="AR200" s="44">
        <f>'Conversions, Sources &amp; Comments'!$E200*N200/60</f>
        <v>0.12001736111111111</v>
      </c>
      <c r="AS200" s="44">
        <f>'Conversions, Sources &amp; Comments'!$E200*O200</f>
        <v>0</v>
      </c>
      <c r="AT200" s="44">
        <f>'Conversions, Sources &amp; Comments'!$E200*P200</f>
        <v>0</v>
      </c>
      <c r="AU200" s="44">
        <f>'Conversions, Sources &amp; Comments'!$E200*Q200/0.467</f>
        <v>0</v>
      </c>
      <c r="AV200" s="44">
        <f>'Conversions, Sources &amp; Comments'!$E200*R200/1.204</f>
        <v>0</v>
      </c>
      <c r="AW200" s="44">
        <f>'Conversions, Sources &amp; Comments'!$E200*S200/0.93</f>
        <v>4.495967741935484</v>
      </c>
      <c r="AX200" s="44">
        <f>'Conversions, Sources &amp; Comments'!$E200*T200/0.93</f>
        <v>2.3791162634408605</v>
      </c>
      <c r="AY200" s="44">
        <f>'Conversions, Sources &amp; Comments'!$E200*U200/0.467</f>
        <v>0</v>
      </c>
      <c r="AZ200" s="44">
        <f>'Conversions, Sources &amp; Comments'!$E200*V200/51.4</f>
        <v>5.287572957198444</v>
      </c>
      <c r="BA200" s="44">
        <f>'Conversions, Sources &amp; Comments'!$E200*W200/0.467</f>
        <v>14.922376873661669</v>
      </c>
      <c r="BB200" s="44">
        <f>'Conversions, Sources &amp; Comments'!$E200*X200/0.467</f>
        <v>0</v>
      </c>
      <c r="BC200" s="44">
        <f>'Conversions, Sources &amp; Comments'!$E200*Y200/0.467</f>
        <v>4.327489293361884</v>
      </c>
      <c r="BD200" s="44">
        <f>'Conversions, Sources &amp; Comments'!$E200*Z200/0.467*0.96</f>
        <v>0</v>
      </c>
      <c r="BE200" s="44">
        <f>'Conversions, Sources &amp; Comments'!$E200*AA200/0.467*0.96</f>
        <v>0</v>
      </c>
      <c r="BF200" s="44">
        <f>'Conversions, Sources &amp; Comments'!$E200*AB200/0.467*0.96</f>
        <v>0</v>
      </c>
      <c r="BG200" s="44">
        <f>'Conversions, Sources &amp; Comments'!$E200*AC200/10.274</f>
        <v>3.0353471140743631</v>
      </c>
      <c r="BH200" s="44">
        <f>'Conversions, Sources &amp; Comments'!$E200*AD200/3073</f>
        <v>2.0485207180822217E-2</v>
      </c>
      <c r="BI200" s="44">
        <f>'Conversions, Sources &amp; Comments'!$E200*AE200/0.565</f>
        <v>2.692938790560472</v>
      </c>
      <c r="BJ200" s="44">
        <f>'Conversions, Sources &amp; Comments'!$E200*AF200/0.565</f>
        <v>0</v>
      </c>
      <c r="BK200" s="44"/>
      <c r="BL200" s="44">
        <v>5.5750000000000002</v>
      </c>
      <c r="BM200" s="44">
        <f t="shared" si="83"/>
        <v>0.25870506613882793</v>
      </c>
      <c r="BN200" s="44">
        <f t="shared" si="69"/>
        <v>0.55703060663971826</v>
      </c>
      <c r="BO200" s="44"/>
      <c r="BP200" s="44">
        <f t="shared" si="70"/>
        <v>0.55703060663971826</v>
      </c>
      <c r="BQ200" s="44">
        <f t="shared" si="88"/>
        <v>0.25925903844319376</v>
      </c>
      <c r="BR200" s="44">
        <v>2.2999999999999998</v>
      </c>
      <c r="BS200" s="44">
        <f t="shared" si="91"/>
        <v>6.5907164525339041</v>
      </c>
      <c r="BT200" s="44">
        <f t="shared" si="72"/>
        <v>6.5779999999999994</v>
      </c>
      <c r="BU200" s="44">
        <f t="shared" si="67"/>
        <v>0.15333333333333332</v>
      </c>
      <c r="BV200" s="44">
        <f t="shared" si="81"/>
        <v>5.287572957198444</v>
      </c>
      <c r="BW200" s="44">
        <f t="shared" si="90"/>
        <v>0.28406314057463466</v>
      </c>
      <c r="BX200" s="44">
        <f t="shared" si="82"/>
        <v>3.0353471140743631</v>
      </c>
      <c r="BY200" s="44">
        <f t="shared" si="61"/>
        <v>1.425698324022346</v>
      </c>
      <c r="BZ200" s="44">
        <f t="shared" si="89"/>
        <v>2.692938790560472</v>
      </c>
      <c r="CA200" s="44">
        <f t="shared" si="92"/>
        <v>4.327489293361884</v>
      </c>
      <c r="CB200" s="44">
        <f>BX200</f>
        <v>3.0353471140743631</v>
      </c>
      <c r="CC200" s="44">
        <f t="shared" si="87"/>
        <v>4.1459638091119642</v>
      </c>
      <c r="CD200" s="43"/>
      <c r="CE200" s="44">
        <f t="shared" si="73"/>
        <v>0.87742135859393544</v>
      </c>
      <c r="CG200" s="43">
        <f>CE200/'Conversions, Sources &amp; Comments'!E199</f>
        <v>15.108959717491983</v>
      </c>
    </row>
    <row r="201" spans="1:85" s="7" customFormat="1" ht="12.75" customHeight="1">
      <c r="A201" s="67">
        <v>1739</v>
      </c>
      <c r="C201" s="16">
        <v>916</v>
      </c>
      <c r="D201" s="16">
        <v>696</v>
      </c>
      <c r="E201" s="16">
        <v>544</v>
      </c>
      <c r="F201" s="16">
        <v>392</v>
      </c>
      <c r="G201" s="16">
        <v>352</v>
      </c>
      <c r="H201" s="16">
        <v>612</v>
      </c>
      <c r="M201" s="16">
        <v>63.2</v>
      </c>
      <c r="N201" s="16">
        <v>158</v>
      </c>
      <c r="S201" s="16">
        <v>72</v>
      </c>
      <c r="T201" s="16">
        <v>38.1</v>
      </c>
      <c r="V201" s="16">
        <v>4968</v>
      </c>
      <c r="Y201" s="16">
        <v>37.700000000000003</v>
      </c>
      <c r="AC201" s="16">
        <v>648</v>
      </c>
      <c r="AD201" s="16">
        <v>1164</v>
      </c>
      <c r="AE201" s="16">
        <v>22.4</v>
      </c>
      <c r="AH201" s="44">
        <f>F201*'Conversions, Sources &amp; Comments'!$E201/104.83</f>
        <v>0.21715714331139307</v>
      </c>
      <c r="AI201" s="44">
        <f>C201*'Conversions, Sources &amp; Comments'!E201/104.83</f>
        <v>0.50743863079907148</v>
      </c>
      <c r="AJ201" s="44">
        <f>E201*'Conversions, Sources &amp; Comments'!E201/104.83</f>
        <v>0.30136093357499444</v>
      </c>
      <c r="AK201" s="43"/>
      <c r="AL201" s="44">
        <f>'Conversions, Sources &amp; Comments'!$E201*H201/104.83</f>
        <v>0.33903105027186875</v>
      </c>
      <c r="AM201" s="44">
        <f>'Conversions, Sources &amp; Comments'!$E201*I201/0.467</f>
        <v>0</v>
      </c>
      <c r="AN201" s="44">
        <f>'Conversions, Sources &amp; Comments'!$E201*J201/0.467</f>
        <v>0</v>
      </c>
      <c r="AO201" s="44">
        <f>'Conversions, Sources &amp; Comments'!$E201*K201/0.467</f>
        <v>0</v>
      </c>
      <c r="AP201" s="44">
        <f>'Conversions, Sources &amp; Comments'!$E201*L201/0.467</f>
        <v>0</v>
      </c>
      <c r="AQ201" s="44">
        <f>'Conversions, Sources &amp; Comments'!$E201*M201/0.467</f>
        <v>7.859118486795146</v>
      </c>
      <c r="AR201" s="44">
        <f>'Conversions, Sources &amp; Comments'!$E201*N201/60</f>
        <v>0.15292534722222223</v>
      </c>
      <c r="AS201" s="44">
        <f>'Conversions, Sources &amp; Comments'!$E201*O201</f>
        <v>0</v>
      </c>
      <c r="AT201" s="44">
        <f>'Conversions, Sources &amp; Comments'!$E201*P201</f>
        <v>0</v>
      </c>
      <c r="AU201" s="44">
        <f>'Conversions, Sources &amp; Comments'!$E201*Q201/0.467</f>
        <v>0</v>
      </c>
      <c r="AV201" s="44">
        <f>'Conversions, Sources &amp; Comments'!$E201*R201/1.204</f>
        <v>0</v>
      </c>
      <c r="AW201" s="44">
        <f>'Conversions, Sources &amp; Comments'!$E201*S201/0.93</f>
        <v>4.495967741935484</v>
      </c>
      <c r="AX201" s="44">
        <f>'Conversions, Sources &amp; Comments'!$E201*T201/0.93</f>
        <v>2.3791162634408605</v>
      </c>
      <c r="AY201" s="44">
        <f>'Conversions, Sources &amp; Comments'!$E201*U201/0.467</f>
        <v>0</v>
      </c>
      <c r="AZ201" s="44">
        <f>'Conversions, Sources &amp; Comments'!$E201*V201/51.4</f>
        <v>5.6129620622568099</v>
      </c>
      <c r="BA201" s="44">
        <f>'Conversions, Sources &amp; Comments'!$E201*W201/0.467</f>
        <v>0</v>
      </c>
      <c r="BB201" s="44">
        <f>'Conversions, Sources &amp; Comments'!$E201*X201/0.467</f>
        <v>0</v>
      </c>
      <c r="BC201" s="44">
        <f>'Conversions, Sources &amp; Comments'!$E201*Y201/0.467</f>
        <v>4.6881134011420418</v>
      </c>
      <c r="BD201" s="44">
        <f>'Conversions, Sources &amp; Comments'!$E201*Z201/0.467*0.96</f>
        <v>0</v>
      </c>
      <c r="BE201" s="44">
        <f>'Conversions, Sources &amp; Comments'!$E201*AA201/0.467*0.96</f>
        <v>0</v>
      </c>
      <c r="BF201" s="44">
        <f>'Conversions, Sources &amp; Comments'!$E201*AB201/0.467*0.96</f>
        <v>0</v>
      </c>
      <c r="BG201" s="44">
        <f>'Conversions, Sources &amp; Comments'!$E201*AC201/10.274</f>
        <v>3.6627652326260467</v>
      </c>
      <c r="BH201" s="44">
        <f>'Conversions, Sources &amp; Comments'!$E201*AD201/3073</f>
        <v>2.1997030589000974E-2</v>
      </c>
      <c r="BI201" s="44">
        <f>'Conversions, Sources &amp; Comments'!$E201*AE201/0.565</f>
        <v>2.3023598820058999</v>
      </c>
      <c r="BJ201" s="44">
        <f>'Conversions, Sources &amp; Comments'!$E201*AF201/0.565</f>
        <v>0</v>
      </c>
      <c r="BK201" s="44"/>
      <c r="BL201" s="44">
        <v>5.5750000000000002</v>
      </c>
      <c r="BM201" s="44">
        <f t="shared" si="83"/>
        <v>0.30136093357499444</v>
      </c>
      <c r="BN201" s="44">
        <f t="shared" si="69"/>
        <v>0.61010934997217725</v>
      </c>
      <c r="BO201" s="44"/>
      <c r="BP201" s="44">
        <f t="shared" si="70"/>
        <v>0.61010934997217725</v>
      </c>
      <c r="BQ201" s="44">
        <f t="shared" si="88"/>
        <v>0.33903105027186875</v>
      </c>
      <c r="BR201" s="44">
        <v>2.2999999999999998</v>
      </c>
      <c r="BS201" s="44">
        <f t="shared" si="91"/>
        <v>7.859118486795146</v>
      </c>
      <c r="BT201" s="44">
        <f t="shared" si="72"/>
        <v>6.5779999999999994</v>
      </c>
      <c r="BU201" s="44">
        <f t="shared" si="67"/>
        <v>0.15333333333333332</v>
      </c>
      <c r="BV201" s="44">
        <f t="shared" si="81"/>
        <v>5.6129620622568099</v>
      </c>
      <c r="BW201" s="44">
        <f t="shared" si="90"/>
        <v>0.28222593679550312</v>
      </c>
      <c r="BX201" s="44">
        <f t="shared" si="82"/>
        <v>3.6627652326260467</v>
      </c>
      <c r="BY201" s="44">
        <f t="shared" ref="BY201:BY264" si="93">CA201/BX201</f>
        <v>1.2799382716049383</v>
      </c>
      <c r="BZ201" s="44">
        <f t="shared" si="89"/>
        <v>2.3023598820058999</v>
      </c>
      <c r="CA201" s="44">
        <f t="shared" si="92"/>
        <v>4.6881134011420418</v>
      </c>
      <c r="CB201" s="44">
        <f>BX201</f>
        <v>3.6627652326260467</v>
      </c>
      <c r="CC201" s="44">
        <f t="shared" si="87"/>
        <v>4.451938997976316</v>
      </c>
      <c r="CD201" s="43"/>
      <c r="CE201" s="44">
        <f t="shared" si="73"/>
        <v>0.93489797563371246</v>
      </c>
      <c r="CG201" s="43">
        <f>CE201/'Conversions, Sources &amp; Comments'!E200</f>
        <v>16.098691598356304</v>
      </c>
    </row>
    <row r="202" spans="1:85" s="7" customFormat="1" ht="12.75" customHeight="1">
      <c r="A202" s="67">
        <v>1740</v>
      </c>
      <c r="C202" s="16">
        <v>1093</v>
      </c>
      <c r="D202" s="16">
        <v>1057</v>
      </c>
      <c r="E202" s="16">
        <v>714</v>
      </c>
      <c r="F202" s="16">
        <v>452</v>
      </c>
      <c r="G202" s="16">
        <v>326</v>
      </c>
      <c r="M202" s="16">
        <v>67</v>
      </c>
      <c r="N202" s="16">
        <v>154</v>
      </c>
      <c r="S202" s="16">
        <v>72</v>
      </c>
      <c r="T202" s="16">
        <v>38.1</v>
      </c>
      <c r="Y202" s="16">
        <v>41.5</v>
      </c>
      <c r="AB202" s="16">
        <v>27.4</v>
      </c>
      <c r="AC202" s="16">
        <v>700</v>
      </c>
      <c r="AD202" s="16">
        <v>1219</v>
      </c>
      <c r="AE202" s="16">
        <v>23.7</v>
      </c>
      <c r="AH202" s="44">
        <f>F202*'Conversions, Sources &amp; Comments'!$E202/104.83</f>
        <v>0.25039548157334096</v>
      </c>
      <c r="AI202" s="44">
        <f>C202*'Conversions, Sources &amp; Comments'!E202/104.83</f>
        <v>0.60549172867181789</v>
      </c>
      <c r="AJ202" s="44">
        <f>E202*'Conversions, Sources &amp; Comments'!E202/104.83</f>
        <v>0.39553622531718025</v>
      </c>
      <c r="AK202" s="43"/>
      <c r="AL202" s="44">
        <f>'Conversions, Sources &amp; Comments'!$E202*H202/104.83</f>
        <v>0</v>
      </c>
      <c r="AM202" s="44">
        <f>'Conversions, Sources &amp; Comments'!$E202*I202/0.467</f>
        <v>0</v>
      </c>
      <c r="AN202" s="44">
        <f>'Conversions, Sources &amp; Comments'!$E202*J202/0.467</f>
        <v>0</v>
      </c>
      <c r="AO202" s="44">
        <f>'Conversions, Sources &amp; Comments'!$E202*K202/0.467</f>
        <v>0</v>
      </c>
      <c r="AP202" s="44">
        <f>'Conversions, Sources &amp; Comments'!$E202*L202/0.467</f>
        <v>0</v>
      </c>
      <c r="AQ202" s="44">
        <f>'Conversions, Sources &amp; Comments'!$E202*M202/0.467</f>
        <v>8.3316604211277667</v>
      </c>
      <c r="AR202" s="44">
        <f>'Conversions, Sources &amp; Comments'!$E202*N202/60</f>
        <v>0.14905381944444446</v>
      </c>
      <c r="AS202" s="44">
        <f>'Conversions, Sources &amp; Comments'!$E202*O202</f>
        <v>0</v>
      </c>
      <c r="AT202" s="44">
        <f>'Conversions, Sources &amp; Comments'!$E202*P202</f>
        <v>0</v>
      </c>
      <c r="AU202" s="44">
        <f>'Conversions, Sources &amp; Comments'!$E202*Q202/0.467</f>
        <v>0</v>
      </c>
      <c r="AV202" s="44">
        <f>'Conversions, Sources &amp; Comments'!$E202*R202/1.204</f>
        <v>0</v>
      </c>
      <c r="AW202" s="44">
        <f>'Conversions, Sources &amp; Comments'!$E202*S202/0.93</f>
        <v>4.495967741935484</v>
      </c>
      <c r="AX202" s="44">
        <f>'Conversions, Sources &amp; Comments'!$E202*T202/0.93</f>
        <v>2.3791162634408605</v>
      </c>
      <c r="AY202" s="44">
        <f>'Conversions, Sources &amp; Comments'!$E202*U202/0.467</f>
        <v>0</v>
      </c>
      <c r="AZ202" s="44">
        <f>'Conversions, Sources &amp; Comments'!$E202*V202/51.4</f>
        <v>0</v>
      </c>
      <c r="BA202" s="44">
        <f>'Conversions, Sources &amp; Comments'!$E202*W202/0.467</f>
        <v>0</v>
      </c>
      <c r="BB202" s="44">
        <f>'Conversions, Sources &amp; Comments'!$E202*X202/0.467</f>
        <v>0</v>
      </c>
      <c r="BC202" s="44">
        <f>'Conversions, Sources &amp; Comments'!$E202*Y202/0.467</f>
        <v>5.1606553354746607</v>
      </c>
      <c r="BD202" s="44">
        <f>'Conversions, Sources &amp; Comments'!$E202*Z202/0.467*0.96</f>
        <v>0</v>
      </c>
      <c r="BE202" s="44">
        <f>'Conversions, Sources &amp; Comments'!$E202*AA202/0.467*0.96</f>
        <v>0</v>
      </c>
      <c r="BF202" s="44">
        <f>'Conversions, Sources &amp; Comments'!$E202*AB202/0.467*0.96</f>
        <v>3.2709850107066374</v>
      </c>
      <c r="BG202" s="44">
        <f>'Conversions, Sources &amp; Comments'!$E202*AC202/10.274</f>
        <v>3.9566908377133223</v>
      </c>
      <c r="BH202" s="44">
        <f>'Conversions, Sources &amp; Comments'!$E202*AD202/3073</f>
        <v>2.3036409182123876E-2</v>
      </c>
      <c r="BI202" s="44">
        <f>'Conversions, Sources &amp; Comments'!$E202*AE202/0.565</f>
        <v>2.4359789823008851</v>
      </c>
      <c r="BJ202" s="44">
        <f>'Conversions, Sources &amp; Comments'!$E202*AF202/0.565</f>
        <v>0</v>
      </c>
      <c r="BK202" s="44"/>
      <c r="BL202" s="44">
        <v>5.5750000000000002</v>
      </c>
      <c r="BM202" s="44">
        <f t="shared" si="83"/>
        <v>0.39553622531718025</v>
      </c>
      <c r="BN202" s="44">
        <f t="shared" si="69"/>
        <v>0.72729618590098266</v>
      </c>
      <c r="BO202" s="44"/>
      <c r="BP202" s="44">
        <f t="shared" si="70"/>
        <v>0.72729618590098266</v>
      </c>
      <c r="BQ202" s="44">
        <v>0.33500000000000002</v>
      </c>
      <c r="BR202" s="44">
        <v>2.2999999999999998</v>
      </c>
      <c r="BS202" s="44">
        <f t="shared" si="91"/>
        <v>8.3316604211277667</v>
      </c>
      <c r="BT202" s="44">
        <f t="shared" si="72"/>
        <v>6.5779999999999994</v>
      </c>
      <c r="BU202" s="44">
        <f t="shared" si="67"/>
        <v>0.15333333333333332</v>
      </c>
      <c r="BV202" s="44">
        <f t="shared" si="81"/>
        <v>0</v>
      </c>
      <c r="BW202" s="44">
        <f t="shared" si="90"/>
        <v>0.28038873301637157</v>
      </c>
      <c r="BX202" s="44">
        <f t="shared" si="82"/>
        <v>3.9566908377133223</v>
      </c>
      <c r="BY202" s="44">
        <f t="shared" si="93"/>
        <v>1.304285714285714</v>
      </c>
      <c r="BZ202" s="44">
        <f t="shared" si="89"/>
        <v>2.4359789823008851</v>
      </c>
      <c r="CA202" s="44">
        <f t="shared" si="92"/>
        <v>5.1606553354746607</v>
      </c>
      <c r="CB202" s="44">
        <f t="shared" ref="CB202:CB210" si="94">BF202</f>
        <v>3.2709850107066374</v>
      </c>
      <c r="CC202" s="44">
        <f t="shared" si="87"/>
        <v>4.6622969403205579</v>
      </c>
      <c r="CD202" s="43"/>
      <c r="CE202" s="44">
        <f t="shared" si="73"/>
        <v>0.9974079539352364</v>
      </c>
      <c r="CG202" s="43">
        <f>CE202/'Conversions, Sources &amp; Comments'!E201</f>
        <v>17.175096605880302</v>
      </c>
    </row>
    <row r="203" spans="1:85" s="7" customFormat="1" ht="12.75" customHeight="1">
      <c r="A203" s="67">
        <v>1741</v>
      </c>
      <c r="C203" s="16">
        <v>711</v>
      </c>
      <c r="D203" s="16">
        <v>677</v>
      </c>
      <c r="E203" s="16">
        <v>552</v>
      </c>
      <c r="F203" s="16">
        <v>327</v>
      </c>
      <c r="G203" s="16">
        <v>247</v>
      </c>
      <c r="H203" s="16">
        <v>603</v>
      </c>
      <c r="M203" s="16">
        <v>61.9</v>
      </c>
      <c r="N203" s="16">
        <v>147</v>
      </c>
      <c r="S203" s="16">
        <v>72</v>
      </c>
      <c r="T203" s="16">
        <v>36.9</v>
      </c>
      <c r="V203" s="16">
        <v>5184</v>
      </c>
      <c r="W203" s="16">
        <v>132</v>
      </c>
      <c r="Y203" s="16">
        <v>45.8</v>
      </c>
      <c r="AB203" s="16">
        <v>24.1</v>
      </c>
      <c r="AC203" s="16">
        <v>619</v>
      </c>
      <c r="AD203" s="16">
        <v>1197</v>
      </c>
      <c r="AH203" s="44">
        <f>F203*'Conversions, Sources &amp; Comments'!$E203/104.83</f>
        <v>0.18114894352761615</v>
      </c>
      <c r="AI203" s="44">
        <f>C203*'Conversions, Sources &amp; Comments'!E203/104.83</f>
        <v>0.39387430840408283</v>
      </c>
      <c r="AJ203" s="44">
        <f>E203*'Conversions, Sources &amp; Comments'!E203/104.83</f>
        <v>0.30579271200992081</v>
      </c>
      <c r="AK203" s="43"/>
      <c r="AL203" s="44">
        <f>'Conversions, Sources &amp; Comments'!$E203*H203/104.83</f>
        <v>0.33404529953257656</v>
      </c>
      <c r="AM203" s="44">
        <f>'Conversions, Sources &amp; Comments'!$E203*I203/0.467</f>
        <v>0</v>
      </c>
      <c r="AN203" s="44">
        <f>'Conversions, Sources &amp; Comments'!$E203*J203/0.467</f>
        <v>0</v>
      </c>
      <c r="AO203" s="44">
        <f>'Conversions, Sources &amp; Comments'!$E203*K203/0.467</f>
        <v>0</v>
      </c>
      <c r="AP203" s="44">
        <f>'Conversions, Sources &amp; Comments'!$E203*L203/0.467</f>
        <v>0</v>
      </c>
      <c r="AQ203" s="44">
        <f>'Conversions, Sources &amp; Comments'!$E203*M203/0.467</f>
        <v>7.6974594039971445</v>
      </c>
      <c r="AR203" s="44">
        <f>'Conversions, Sources &amp; Comments'!$E203*N203/60</f>
        <v>0.14227864583333333</v>
      </c>
      <c r="AS203" s="44">
        <f>'Conversions, Sources &amp; Comments'!$E203*O203</f>
        <v>0</v>
      </c>
      <c r="AT203" s="44">
        <f>'Conversions, Sources &amp; Comments'!$E203*P203</f>
        <v>0</v>
      </c>
      <c r="AU203" s="44">
        <f>'Conversions, Sources &amp; Comments'!$E203*Q203/0.467</f>
        <v>0</v>
      </c>
      <c r="AV203" s="44">
        <f>'Conversions, Sources &amp; Comments'!$E203*R203/1.204</f>
        <v>0</v>
      </c>
      <c r="AW203" s="44">
        <f>'Conversions, Sources &amp; Comments'!$E203*S203/0.93</f>
        <v>4.495967741935484</v>
      </c>
      <c r="AX203" s="44">
        <f>'Conversions, Sources &amp; Comments'!$E203*T203/0.93</f>
        <v>2.3041834677419355</v>
      </c>
      <c r="AY203" s="44">
        <f>'Conversions, Sources &amp; Comments'!$E203*U203/0.467</f>
        <v>0</v>
      </c>
      <c r="AZ203" s="44">
        <f>'Conversions, Sources &amp; Comments'!$E203*V203/51.4</f>
        <v>5.8570038910505842</v>
      </c>
      <c r="BA203" s="44">
        <f>'Conversions, Sources &amp; Comments'!$E203*W203/0.467</f>
        <v>16.414614561027836</v>
      </c>
      <c r="BB203" s="44">
        <f>'Conversions, Sources &amp; Comments'!$E203*X203/0.467</f>
        <v>0</v>
      </c>
      <c r="BC203" s="44">
        <f>'Conversions, Sources &amp; Comments'!$E203*Y203/0.467</f>
        <v>5.695373840114204</v>
      </c>
      <c r="BD203" s="44">
        <f>'Conversions, Sources &amp; Comments'!$E203*Z203/0.467*0.96</f>
        <v>0</v>
      </c>
      <c r="BE203" s="44">
        <f>'Conversions, Sources &amp; Comments'!$E203*AA203/0.467*0.96</f>
        <v>0</v>
      </c>
      <c r="BF203" s="44">
        <f>'Conversions, Sources &amp; Comments'!$E203*AB203/0.467*0.96</f>
        <v>2.8770342612419699</v>
      </c>
      <c r="BG203" s="44">
        <f>'Conversions, Sources &amp; Comments'!$E203*AC203/10.274</f>
        <v>3.4988451836350665</v>
      </c>
      <c r="BH203" s="44">
        <f>'Conversions, Sources &amp; Comments'!$E203*AD203/3073</f>
        <v>2.2620657744874716E-2</v>
      </c>
      <c r="BI203" s="44">
        <f>'Conversions, Sources &amp; Comments'!$E203*AE203/0.565</f>
        <v>0</v>
      </c>
      <c r="BJ203" s="44">
        <f>'Conversions, Sources &amp; Comments'!$E203*AF203/0.565</f>
        <v>0</v>
      </c>
      <c r="BK203" s="44"/>
      <c r="BL203" s="44">
        <v>5.5750000000000002</v>
      </c>
      <c r="BM203" s="44">
        <f t="shared" si="83"/>
        <v>0.30579271200992081</v>
      </c>
      <c r="BN203" s="44">
        <f t="shared" si="69"/>
        <v>0.61562402460412102</v>
      </c>
      <c r="BO203" s="44"/>
      <c r="BP203" s="44">
        <f t="shared" si="70"/>
        <v>0.61562402460412102</v>
      </c>
      <c r="BQ203" s="44">
        <f t="shared" ref="BQ203:BQ212" si="95">AL203</f>
        <v>0.33404529953257656</v>
      </c>
      <c r="BR203" s="44">
        <v>2.2999999999999998</v>
      </c>
      <c r="BS203" s="44">
        <f t="shared" si="91"/>
        <v>7.6974594039971445</v>
      </c>
      <c r="BT203" s="44">
        <f t="shared" si="72"/>
        <v>6.5779999999999994</v>
      </c>
      <c r="BU203" s="44">
        <f t="shared" si="67"/>
        <v>0.15333333333333332</v>
      </c>
      <c r="BV203" s="44">
        <f t="shared" si="81"/>
        <v>5.8570038910505842</v>
      </c>
      <c r="BW203" s="44">
        <f t="shared" si="90"/>
        <v>0.27855152923723997</v>
      </c>
      <c r="BX203" s="44">
        <f t="shared" si="82"/>
        <v>3.4988451836350665</v>
      </c>
      <c r="BY203" s="44">
        <f t="shared" si="93"/>
        <v>1.6277867528271401</v>
      </c>
      <c r="BZ203" s="44">
        <v>2.41</v>
      </c>
      <c r="CA203" s="44">
        <f t="shared" si="92"/>
        <v>5.695373840114204</v>
      </c>
      <c r="CB203" s="44">
        <f t="shared" si="94"/>
        <v>2.8770342612419699</v>
      </c>
      <c r="CC203" s="44">
        <f t="shared" si="87"/>
        <v>4.5781537633828613</v>
      </c>
      <c r="CD203" s="43"/>
      <c r="CE203" s="44">
        <f t="shared" si="73"/>
        <v>0.93623348534674067</v>
      </c>
      <c r="CG203" s="43">
        <f>CE203/'Conversions, Sources &amp; Comments'!E202</f>
        <v>16.12168871628468</v>
      </c>
    </row>
    <row r="204" spans="1:85" s="7" customFormat="1" ht="12.75" customHeight="1">
      <c r="A204" s="67">
        <v>1742</v>
      </c>
      <c r="C204" s="16">
        <v>760</v>
      </c>
      <c r="D204" s="16">
        <v>772</v>
      </c>
      <c r="E204" s="16">
        <v>502</v>
      </c>
      <c r="F204" s="16">
        <v>361</v>
      </c>
      <c r="G204" s="16">
        <v>258</v>
      </c>
      <c r="H204" s="16">
        <v>520</v>
      </c>
      <c r="M204" s="16">
        <v>54.7</v>
      </c>
      <c r="N204" s="16">
        <v>135</v>
      </c>
      <c r="S204" s="16">
        <v>72</v>
      </c>
      <c r="T204" s="16">
        <v>38.1</v>
      </c>
      <c r="V204" s="16">
        <v>5032</v>
      </c>
      <c r="Y204" s="16">
        <v>39.299999999999997</v>
      </c>
      <c r="AB204" s="16">
        <v>20.399999999999999</v>
      </c>
      <c r="AC204" s="16">
        <v>512</v>
      </c>
      <c r="AD204" s="16">
        <v>1145</v>
      </c>
      <c r="AE204" s="16">
        <v>23.4</v>
      </c>
      <c r="AH204" s="44">
        <f>F204*'Conversions, Sources &amp; Comments'!$E204/104.83</f>
        <v>0.19998400187605331</v>
      </c>
      <c r="AI204" s="44">
        <f>C204*'Conversions, Sources &amp; Comments'!E204/104.83</f>
        <v>0.42101895131800698</v>
      </c>
      <c r="AJ204" s="44">
        <f>E204*'Conversions, Sources &amp; Comments'!E204/104.83</f>
        <v>0.27809409679163088</v>
      </c>
      <c r="AK204" s="43"/>
      <c r="AL204" s="44">
        <f>'Conversions, Sources &amp; Comments'!$E204*H204/104.83</f>
        <v>0.28806559827021527</v>
      </c>
      <c r="AM204" s="44">
        <f>'Conversions, Sources &amp; Comments'!$E204*I204/0.467</f>
        <v>0</v>
      </c>
      <c r="AN204" s="44">
        <f>'Conversions, Sources &amp; Comments'!$E204*J204/0.467</f>
        <v>0</v>
      </c>
      <c r="AO204" s="44">
        <f>'Conversions, Sources &amp; Comments'!$E204*K204/0.467</f>
        <v>0</v>
      </c>
      <c r="AP204" s="44">
        <f>'Conversions, Sources &amp; Comments'!$E204*L204/0.467</f>
        <v>0</v>
      </c>
      <c r="AQ204" s="44">
        <f>'Conversions, Sources &amp; Comments'!$E204*M204/0.467</f>
        <v>6.8021167915774443</v>
      </c>
      <c r="AR204" s="44">
        <f>'Conversions, Sources &amp; Comments'!$E204*N204/60</f>
        <v>0.13066406250000001</v>
      </c>
      <c r="AS204" s="44">
        <f>'Conversions, Sources &amp; Comments'!$E204*O204</f>
        <v>0</v>
      </c>
      <c r="AT204" s="44">
        <f>'Conversions, Sources &amp; Comments'!$E204*P204</f>
        <v>0</v>
      </c>
      <c r="AU204" s="44">
        <f>'Conversions, Sources &amp; Comments'!$E204*Q204/0.467</f>
        <v>0</v>
      </c>
      <c r="AV204" s="44">
        <f>'Conversions, Sources &amp; Comments'!$E204*R204/1.204</f>
        <v>0</v>
      </c>
      <c r="AW204" s="44">
        <f>'Conversions, Sources &amp; Comments'!$E204*S204/0.93</f>
        <v>4.495967741935484</v>
      </c>
      <c r="AX204" s="44">
        <f>'Conversions, Sources &amp; Comments'!$E204*T204/0.93</f>
        <v>2.3791162634408605</v>
      </c>
      <c r="AY204" s="44">
        <f>'Conversions, Sources &amp; Comments'!$E204*U204/0.467</f>
        <v>0</v>
      </c>
      <c r="AZ204" s="44">
        <f>'Conversions, Sources &amp; Comments'!$E204*V204/51.4</f>
        <v>5.6852707522697798</v>
      </c>
      <c r="BA204" s="44">
        <f>'Conversions, Sources &amp; Comments'!$E204*W204/0.467</f>
        <v>0</v>
      </c>
      <c r="BB204" s="44">
        <f>'Conversions, Sources &amp; Comments'!$E204*X204/0.467</f>
        <v>0</v>
      </c>
      <c r="BC204" s="44">
        <f>'Conversions, Sources &amp; Comments'!$E204*Y204/0.467</f>
        <v>4.8870784261241971</v>
      </c>
      <c r="BD204" s="44">
        <f>'Conversions, Sources &amp; Comments'!$E204*Z204/0.467*0.96</f>
        <v>0</v>
      </c>
      <c r="BE204" s="44">
        <f>'Conversions, Sources &amp; Comments'!$E204*AA204/0.467*0.96</f>
        <v>0</v>
      </c>
      <c r="BF204" s="44">
        <f>'Conversions, Sources &amp; Comments'!$E204*AB204/0.467*0.96</f>
        <v>2.4353319057815841</v>
      </c>
      <c r="BG204" s="44">
        <f>'Conversions, Sources &amp; Comments'!$E204*AC204/10.274</f>
        <v>2.8940367270131726</v>
      </c>
      <c r="BH204" s="44">
        <f>'Conversions, Sources &amp; Comments'!$E204*AD204/3073</f>
        <v>2.163797252955852E-2</v>
      </c>
      <c r="BI204" s="44">
        <f>'Conversions, Sources &amp; Comments'!$E204*AE204/0.565</f>
        <v>2.4051438053097347</v>
      </c>
      <c r="BJ204" s="44">
        <f>'Conversions, Sources &amp; Comments'!$E204*AF204/0.565</f>
        <v>0</v>
      </c>
      <c r="BK204" s="44"/>
      <c r="BL204" s="44">
        <v>5.5750000000000002</v>
      </c>
      <c r="BM204" s="44">
        <f t="shared" si="83"/>
        <v>0.27809409679163088</v>
      </c>
      <c r="BN204" s="44">
        <f t="shared" si="69"/>
        <v>0.58115730815447231</v>
      </c>
      <c r="BO204" s="44"/>
      <c r="BP204" s="44">
        <f t="shared" si="70"/>
        <v>0.58115730815447231</v>
      </c>
      <c r="BQ204" s="44">
        <f t="shared" si="95"/>
        <v>0.28806559827021527</v>
      </c>
      <c r="BR204" s="44">
        <v>2.2999999999999998</v>
      </c>
      <c r="BS204" s="44">
        <f t="shared" si="91"/>
        <v>6.8021167915774443</v>
      </c>
      <c r="BT204" s="44">
        <f t="shared" si="72"/>
        <v>6.5779999999999994</v>
      </c>
      <c r="BU204" s="44">
        <f t="shared" si="67"/>
        <v>0.15333333333333332</v>
      </c>
      <c r="BV204" s="44">
        <f t="shared" si="81"/>
        <v>5.6852707522697798</v>
      </c>
      <c r="BW204" s="44">
        <f t="shared" si="90"/>
        <v>0.27671432545810842</v>
      </c>
      <c r="BX204" s="44">
        <f t="shared" si="82"/>
        <v>2.8940367270131726</v>
      </c>
      <c r="BY204" s="44">
        <f t="shared" si="93"/>
        <v>1.6886718749999998</v>
      </c>
      <c r="BZ204" s="44">
        <f>BI204</f>
        <v>2.4051438053097347</v>
      </c>
      <c r="CA204" s="44">
        <f t="shared" si="92"/>
        <v>4.8870784261241971</v>
      </c>
      <c r="CB204" s="44">
        <f t="shared" si="94"/>
        <v>2.4353319057815841</v>
      </c>
      <c r="CC204" s="44">
        <f t="shared" si="87"/>
        <v>4.3792698906210328</v>
      </c>
      <c r="CD204" s="43"/>
      <c r="CE204" s="44">
        <f t="shared" si="73"/>
        <v>0.88924554333363792</v>
      </c>
      <c r="CG204" s="43">
        <f>CE204/'Conversions, Sources &amp; Comments'!E203</f>
        <v>15.312568997314662</v>
      </c>
    </row>
    <row r="205" spans="1:85" s="7" customFormat="1" ht="12.75" customHeight="1">
      <c r="A205" s="67">
        <v>1743</v>
      </c>
      <c r="C205" s="16">
        <v>688</v>
      </c>
      <c r="D205" s="16">
        <v>714</v>
      </c>
      <c r="E205" s="16">
        <v>445</v>
      </c>
      <c r="F205" s="16">
        <v>334</v>
      </c>
      <c r="G205" s="16">
        <v>256</v>
      </c>
      <c r="H205" s="16">
        <v>390</v>
      </c>
      <c r="M205" s="16">
        <v>54.7</v>
      </c>
      <c r="N205" s="16">
        <v>149</v>
      </c>
      <c r="S205" s="16">
        <v>72</v>
      </c>
      <c r="T205" s="16">
        <v>48.6</v>
      </c>
      <c r="W205" s="16">
        <v>144</v>
      </c>
      <c r="Y205" s="16">
        <v>34.799999999999997</v>
      </c>
      <c r="AA205" s="16">
        <v>48</v>
      </c>
      <c r="AB205" s="16">
        <v>17.7</v>
      </c>
      <c r="AC205" s="16">
        <v>563</v>
      </c>
      <c r="AD205" s="16">
        <v>1176</v>
      </c>
      <c r="AH205" s="44">
        <f>F205*'Conversions, Sources &amp; Comments'!$E205/104.83</f>
        <v>0.18502674965817675</v>
      </c>
      <c r="AI205" s="44">
        <f>C205*'Conversions, Sources &amp; Comments'!E205/104.83</f>
        <v>0.38113294540366943</v>
      </c>
      <c r="AJ205" s="44">
        <f>E205*'Conversions, Sources &amp; Comments'!E205/104.83</f>
        <v>0.24651767544278039</v>
      </c>
      <c r="AK205" s="43"/>
      <c r="AL205" s="44">
        <f>'Conversions, Sources &amp; Comments'!$E205*H205/104.83</f>
        <v>0.21604919870266145</v>
      </c>
      <c r="AM205" s="44">
        <f>'Conversions, Sources &amp; Comments'!$E205*I205/0.467</f>
        <v>0</v>
      </c>
      <c r="AN205" s="44">
        <f>'Conversions, Sources &amp; Comments'!$E205*J205/0.467</f>
        <v>0</v>
      </c>
      <c r="AO205" s="44">
        <f>'Conversions, Sources &amp; Comments'!$E205*K205/0.467</f>
        <v>0</v>
      </c>
      <c r="AP205" s="44">
        <f>'Conversions, Sources &amp; Comments'!$E205*L205/0.467</f>
        <v>0</v>
      </c>
      <c r="AQ205" s="44">
        <f>'Conversions, Sources &amp; Comments'!$E205*M205/0.467</f>
        <v>6.8021167915774443</v>
      </c>
      <c r="AR205" s="44">
        <f>'Conversions, Sources &amp; Comments'!$E205*N205/60</f>
        <v>0.14421440972222221</v>
      </c>
      <c r="AS205" s="44">
        <f>'Conversions, Sources &amp; Comments'!$E205*O205</f>
        <v>0</v>
      </c>
      <c r="AT205" s="44">
        <f>'Conversions, Sources &amp; Comments'!$E205*P205</f>
        <v>0</v>
      </c>
      <c r="AU205" s="44">
        <f>'Conversions, Sources &amp; Comments'!$E205*Q205/0.467</f>
        <v>0</v>
      </c>
      <c r="AV205" s="44">
        <f>'Conversions, Sources &amp; Comments'!$E205*R205/1.204</f>
        <v>0</v>
      </c>
      <c r="AW205" s="44">
        <f>'Conversions, Sources &amp; Comments'!$E205*S205/0.93</f>
        <v>4.495967741935484</v>
      </c>
      <c r="AX205" s="44">
        <f>'Conversions, Sources &amp; Comments'!$E205*T205/0.93</f>
        <v>3.034778225806452</v>
      </c>
      <c r="AY205" s="44">
        <f>'Conversions, Sources &amp; Comments'!$E205*U205/0.467</f>
        <v>0</v>
      </c>
      <c r="AZ205" s="44">
        <f>'Conversions, Sources &amp; Comments'!$E205*V205/51.4</f>
        <v>0</v>
      </c>
      <c r="BA205" s="44">
        <f>'Conversions, Sources &amp; Comments'!$E205*W205/0.467</f>
        <v>17.906852248394006</v>
      </c>
      <c r="BB205" s="44">
        <f>'Conversions, Sources &amp; Comments'!$E205*X205/0.467</f>
        <v>0</v>
      </c>
      <c r="BC205" s="44">
        <f>'Conversions, Sources &amp; Comments'!$E205*Y205/0.467</f>
        <v>4.327489293361884</v>
      </c>
      <c r="BD205" s="44">
        <f>'Conversions, Sources &amp; Comments'!$E205*Z205/0.467*0.96</f>
        <v>0</v>
      </c>
      <c r="BE205" s="44">
        <f>'Conversions, Sources &amp; Comments'!$E205*AA205/0.467*0.96</f>
        <v>5.7301927194860811</v>
      </c>
      <c r="BF205" s="44">
        <f>'Conversions, Sources &amp; Comments'!$E205*AB205/0.467*0.96</f>
        <v>2.1130085653104924</v>
      </c>
      <c r="BG205" s="44">
        <f>'Conversions, Sources &amp; Comments'!$E205*AC205/10.274</f>
        <v>3.1823099166180007</v>
      </c>
      <c r="BH205" s="44">
        <f>'Conversions, Sources &amp; Comments'!$E205*AD205/3073</f>
        <v>2.2223804100227791E-2</v>
      </c>
      <c r="BI205" s="44">
        <f>'Conversions, Sources &amp; Comments'!$E205*AE205/0.565</f>
        <v>0</v>
      </c>
      <c r="BJ205" s="44">
        <f>'Conversions, Sources &amp; Comments'!$E205*AF205/0.565</f>
        <v>0</v>
      </c>
      <c r="BK205" s="44"/>
      <c r="BL205" s="44">
        <v>5.5750000000000002</v>
      </c>
      <c r="BM205" s="44">
        <f t="shared" si="83"/>
        <v>0.24651767544278039</v>
      </c>
      <c r="BN205" s="44">
        <f t="shared" si="69"/>
        <v>0.54186525140187292</v>
      </c>
      <c r="BO205" s="44"/>
      <c r="BP205" s="44">
        <f t="shared" si="70"/>
        <v>0.54186525140187292</v>
      </c>
      <c r="BQ205" s="44">
        <f t="shared" si="95"/>
        <v>0.21604919870266145</v>
      </c>
      <c r="BR205" s="44">
        <v>2.2999999999999998</v>
      </c>
      <c r="BS205" s="44">
        <f t="shared" si="91"/>
        <v>6.8021167915774443</v>
      </c>
      <c r="BT205" s="44">
        <f t="shared" si="72"/>
        <v>6.5779999999999994</v>
      </c>
      <c r="BU205" s="44">
        <f t="shared" si="67"/>
        <v>0.15333333333333332</v>
      </c>
      <c r="BV205" s="44">
        <f t="shared" si="81"/>
        <v>0</v>
      </c>
      <c r="BW205" s="44">
        <f t="shared" si="90"/>
        <v>0.27487712167897682</v>
      </c>
      <c r="BX205" s="44">
        <f t="shared" si="82"/>
        <v>3.1823099166180007</v>
      </c>
      <c r="BY205" s="44">
        <f t="shared" si="93"/>
        <v>1.3598579040852572</v>
      </c>
      <c r="BZ205" s="44">
        <v>2.44</v>
      </c>
      <c r="CA205" s="44">
        <f t="shared" si="92"/>
        <v>4.327489293361884</v>
      </c>
      <c r="CB205" s="44">
        <f t="shared" si="94"/>
        <v>2.1130085653104924</v>
      </c>
      <c r="CC205" s="44">
        <f t="shared" si="87"/>
        <v>4.4978352763059686</v>
      </c>
      <c r="CD205" s="43"/>
      <c r="CE205" s="44">
        <f t="shared" si="73"/>
        <v>0.86030659406759735</v>
      </c>
      <c r="CG205" s="43">
        <f>CE205/'Conversions, Sources &amp; Comments'!E204</f>
        <v>14.814248077217819</v>
      </c>
    </row>
    <row r="206" spans="1:85" s="7" customFormat="1" ht="12.75" customHeight="1">
      <c r="A206" s="67">
        <v>1744</v>
      </c>
      <c r="C206" s="16">
        <v>809</v>
      </c>
      <c r="D206" s="16">
        <v>702</v>
      </c>
      <c r="E206" s="16">
        <v>426</v>
      </c>
      <c r="F206" s="16">
        <v>282</v>
      </c>
      <c r="G206" s="16">
        <v>264</v>
      </c>
      <c r="H206" s="16">
        <v>816</v>
      </c>
      <c r="M206" s="16">
        <v>61</v>
      </c>
      <c r="N206" s="16">
        <v>159</v>
      </c>
      <c r="S206" s="16">
        <v>84</v>
      </c>
      <c r="T206" s="16">
        <v>48.5</v>
      </c>
      <c r="V206" s="16">
        <v>6048</v>
      </c>
      <c r="Y206" s="16">
        <v>34.5</v>
      </c>
      <c r="AA206" s="16">
        <v>42</v>
      </c>
      <c r="AB206" s="16">
        <v>16.2</v>
      </c>
      <c r="AC206" s="16">
        <v>442</v>
      </c>
      <c r="AD206" s="16">
        <v>1210</v>
      </c>
      <c r="AF206" s="16">
        <v>10</v>
      </c>
      <c r="AH206" s="44">
        <f>F206*'Conversions, Sources &amp; Comments'!$E206/104.83</f>
        <v>0.15622018983115524</v>
      </c>
      <c r="AI206" s="44">
        <f>C206*'Conversions, Sources &amp; Comments'!E206/104.83</f>
        <v>0.44816359423193108</v>
      </c>
      <c r="AJ206" s="44">
        <f>E206*'Conversions, Sources &amp; Comments'!E206/104.83</f>
        <v>0.2359922016598302</v>
      </c>
      <c r="AK206" s="43"/>
      <c r="AL206" s="44">
        <f>'Conversions, Sources &amp; Comments'!$E206*H206/104.83</f>
        <v>0.45204140036249169</v>
      </c>
      <c r="AM206" s="44">
        <f>'Conversions, Sources &amp; Comments'!$E206*I206/0.467</f>
        <v>0</v>
      </c>
      <c r="AN206" s="44">
        <f>'Conversions, Sources &amp; Comments'!$E206*J206/0.467</f>
        <v>0</v>
      </c>
      <c r="AO206" s="44">
        <f>'Conversions, Sources &amp; Comments'!$E206*K206/0.467</f>
        <v>0</v>
      </c>
      <c r="AP206" s="44">
        <f>'Conversions, Sources &amp; Comments'!$E206*L206/0.467</f>
        <v>0</v>
      </c>
      <c r="AQ206" s="44">
        <f>'Conversions, Sources &amp; Comments'!$E206*M206/0.467</f>
        <v>7.5855415774446824</v>
      </c>
      <c r="AR206" s="44">
        <f>'Conversions, Sources &amp; Comments'!$E206*N206/60</f>
        <v>0.15389322916666667</v>
      </c>
      <c r="AS206" s="44">
        <f>'Conversions, Sources &amp; Comments'!$E206*O206</f>
        <v>0</v>
      </c>
      <c r="AT206" s="44">
        <f>'Conversions, Sources &amp; Comments'!$E206*P206</f>
        <v>0</v>
      </c>
      <c r="AU206" s="44">
        <f>'Conversions, Sources &amp; Comments'!$E206*Q206/0.467</f>
        <v>0</v>
      </c>
      <c r="AV206" s="44">
        <f>'Conversions, Sources &amp; Comments'!$E206*R206/1.204</f>
        <v>0</v>
      </c>
      <c r="AW206" s="44">
        <f>'Conversions, Sources &amp; Comments'!$E206*S206/0.93</f>
        <v>5.245295698924731</v>
      </c>
      <c r="AX206" s="44">
        <f>'Conversions, Sources &amp; Comments'!$E206*T206/0.93</f>
        <v>3.0285338261648742</v>
      </c>
      <c r="AY206" s="44">
        <f>'Conversions, Sources &amp; Comments'!$E206*U206/0.467</f>
        <v>0</v>
      </c>
      <c r="AZ206" s="44">
        <f>'Conversions, Sources &amp; Comments'!$E206*V206/51.4</f>
        <v>6.833171206225682</v>
      </c>
      <c r="BA206" s="44">
        <f>'Conversions, Sources &amp; Comments'!$E206*W206/0.467</f>
        <v>0</v>
      </c>
      <c r="BB206" s="44">
        <f>'Conversions, Sources &amp; Comments'!$E206*X206/0.467</f>
        <v>0</v>
      </c>
      <c r="BC206" s="44">
        <f>'Conversions, Sources &amp; Comments'!$E206*Y206/0.467</f>
        <v>4.2901833511777294</v>
      </c>
      <c r="BD206" s="44">
        <f>'Conversions, Sources &amp; Comments'!$E206*Z206/0.467*0.96</f>
        <v>0</v>
      </c>
      <c r="BE206" s="44">
        <f>'Conversions, Sources &amp; Comments'!$E206*AA206/0.467*0.96</f>
        <v>5.0139186295503206</v>
      </c>
      <c r="BF206" s="44">
        <f>'Conversions, Sources &amp; Comments'!$E206*AB206/0.467*0.96</f>
        <v>1.9339400428265523</v>
      </c>
      <c r="BG206" s="44">
        <f>'Conversions, Sources &amp; Comments'!$E206*AC206/10.274</f>
        <v>2.4983676432418402</v>
      </c>
      <c r="BH206" s="44">
        <f>'Conversions, Sources &amp; Comments'!$E206*AD206/3073</f>
        <v>2.2866329048703764E-2</v>
      </c>
      <c r="BI206" s="44">
        <f>'Conversions, Sources &amp; Comments'!$E206*AE206/0.565</f>
        <v>0</v>
      </c>
      <c r="BJ206" s="44">
        <f>'Conversions, Sources &amp; Comments'!$E206*AF206/0.565</f>
        <v>1.0278392330383483</v>
      </c>
      <c r="BK206" s="44"/>
      <c r="BL206" s="44">
        <v>5.5750000000000002</v>
      </c>
      <c r="BM206" s="44">
        <f t="shared" si="83"/>
        <v>0.2359922016598302</v>
      </c>
      <c r="BN206" s="44">
        <f t="shared" si="69"/>
        <v>0.52876789915100642</v>
      </c>
      <c r="BO206" s="44"/>
      <c r="BP206" s="44">
        <f t="shared" si="70"/>
        <v>0.52876789915100642</v>
      </c>
      <c r="BQ206" s="44">
        <f t="shared" si="95"/>
        <v>0.45204140036249169</v>
      </c>
      <c r="BR206" s="44">
        <v>2.2999999999999998</v>
      </c>
      <c r="BS206" s="44">
        <f t="shared" si="91"/>
        <v>7.5855415774446824</v>
      </c>
      <c r="BT206" s="44">
        <f t="shared" si="72"/>
        <v>6.5779999999999994</v>
      </c>
      <c r="BU206" s="44">
        <f t="shared" si="67"/>
        <v>0.15333333333333332</v>
      </c>
      <c r="BV206" s="44">
        <f t="shared" si="81"/>
        <v>6.833171206225682</v>
      </c>
      <c r="BW206" s="44">
        <f t="shared" si="90"/>
        <v>0.27303991789984527</v>
      </c>
      <c r="BX206" s="44">
        <f t="shared" si="82"/>
        <v>2.4983676432418402</v>
      </c>
      <c r="BY206" s="44">
        <f t="shared" si="93"/>
        <v>1.7171945701357463</v>
      </c>
      <c r="BZ206" s="44">
        <v>2.44</v>
      </c>
      <c r="CA206" s="44">
        <f t="shared" si="92"/>
        <v>4.2901833511777294</v>
      </c>
      <c r="CB206" s="44">
        <f t="shared" si="94"/>
        <v>1.9339400428265523</v>
      </c>
      <c r="CC206" s="44">
        <f t="shared" si="87"/>
        <v>4.6278747315733186</v>
      </c>
      <c r="CD206" s="43"/>
      <c r="CE206" s="44">
        <f t="shared" si="73"/>
        <v>0.88907672020388762</v>
      </c>
      <c r="CG206" s="43">
        <f>CE206/'Conversions, Sources &amp; Comments'!E205</f>
        <v>15.309661908443625</v>
      </c>
    </row>
    <row r="207" spans="1:85" s="7" customFormat="1" ht="12.75" customHeight="1">
      <c r="A207" s="67">
        <v>1745</v>
      </c>
      <c r="C207" s="16">
        <v>902</v>
      </c>
      <c r="D207" s="16">
        <v>822</v>
      </c>
      <c r="E207" s="16">
        <v>610</v>
      </c>
      <c r="F207" s="16">
        <v>404</v>
      </c>
      <c r="G207" s="16">
        <v>350</v>
      </c>
      <c r="H207" s="16">
        <v>912</v>
      </c>
      <c r="M207" s="16">
        <v>70.7</v>
      </c>
      <c r="N207" s="16">
        <v>169</v>
      </c>
      <c r="S207" s="16">
        <v>77</v>
      </c>
      <c r="T207" s="16">
        <v>46.6</v>
      </c>
      <c r="Y207" s="16">
        <v>37.4</v>
      </c>
      <c r="AA207" s="16">
        <v>42</v>
      </c>
      <c r="AB207" s="16">
        <v>19.5</v>
      </c>
      <c r="AD207" s="16">
        <v>1056</v>
      </c>
      <c r="AH207" s="44">
        <f>F207*'Conversions, Sources &amp; Comments'!$E207/104.83</f>
        <v>0.22380481096378263</v>
      </c>
      <c r="AI207" s="44">
        <f>C207*'Conversions, Sources &amp; Comments'!E207/104.83</f>
        <v>0.49968301853795033</v>
      </c>
      <c r="AJ207" s="44">
        <f>E207*'Conversions, Sources &amp; Comments'!E207/104.83</f>
        <v>0.3379231056631371</v>
      </c>
      <c r="AK207" s="43"/>
      <c r="AL207" s="44">
        <f>'Conversions, Sources &amp; Comments'!$E207*H207/104.83</f>
        <v>0.50522274158160829</v>
      </c>
      <c r="AM207" s="44">
        <f>'Conversions, Sources &amp; Comments'!$E207*I207/0.467</f>
        <v>0</v>
      </c>
      <c r="AN207" s="44">
        <f>'Conversions, Sources &amp; Comments'!$E207*J207/0.467</f>
        <v>0</v>
      </c>
      <c r="AO207" s="44">
        <f>'Conversions, Sources &amp; Comments'!$E207*K207/0.467</f>
        <v>0</v>
      </c>
      <c r="AP207" s="44">
        <f>'Conversions, Sources &amp; Comments'!$E207*L207/0.467</f>
        <v>0</v>
      </c>
      <c r="AQ207" s="44">
        <f>'Conversions, Sources &amp; Comments'!$E207*M207/0.467</f>
        <v>8.7917670413990017</v>
      </c>
      <c r="AR207" s="44">
        <f>'Conversions, Sources &amp; Comments'!$E207*N207/60</f>
        <v>0.1635720486111111</v>
      </c>
      <c r="AS207" s="44">
        <f>'Conversions, Sources &amp; Comments'!$E207*O207</f>
        <v>0</v>
      </c>
      <c r="AT207" s="44">
        <f>'Conversions, Sources &amp; Comments'!$E207*P207</f>
        <v>0</v>
      </c>
      <c r="AU207" s="44">
        <f>'Conversions, Sources &amp; Comments'!$E207*Q207/0.467</f>
        <v>0</v>
      </c>
      <c r="AV207" s="44">
        <f>'Conversions, Sources &amp; Comments'!$E207*R207/1.204</f>
        <v>0</v>
      </c>
      <c r="AW207" s="44">
        <f>'Conversions, Sources &amp; Comments'!$E207*S207/0.93</f>
        <v>4.8081877240143367</v>
      </c>
      <c r="AX207" s="44">
        <f>'Conversions, Sources &amp; Comments'!$E207*T207/0.93</f>
        <v>2.9098902329749108</v>
      </c>
      <c r="AY207" s="44">
        <f>'Conversions, Sources &amp; Comments'!$E207*U207/0.467</f>
        <v>0</v>
      </c>
      <c r="AZ207" s="44">
        <f>'Conversions, Sources &amp; Comments'!$E207*V207/51.4</f>
        <v>0</v>
      </c>
      <c r="BA207" s="44">
        <f>'Conversions, Sources &amp; Comments'!$E207*W207/0.467</f>
        <v>0</v>
      </c>
      <c r="BB207" s="44">
        <f>'Conversions, Sources &amp; Comments'!$E207*X207/0.467</f>
        <v>0</v>
      </c>
      <c r="BC207" s="44">
        <f>'Conversions, Sources &amp; Comments'!$E207*Y207/0.467</f>
        <v>4.6508074589578872</v>
      </c>
      <c r="BD207" s="44">
        <f>'Conversions, Sources &amp; Comments'!$E207*Z207/0.467*0.96</f>
        <v>0</v>
      </c>
      <c r="BE207" s="44">
        <f>'Conversions, Sources &amp; Comments'!$E207*AA207/0.467*0.96</f>
        <v>5.0139186295503206</v>
      </c>
      <c r="BF207" s="44">
        <f>'Conversions, Sources &amp; Comments'!$E207*AB207/0.467*0.96</f>
        <v>2.3278907922912206</v>
      </c>
      <c r="BG207" s="44">
        <f>'Conversions, Sources &amp; Comments'!$E207*AC207/10.274</f>
        <v>0</v>
      </c>
      <c r="BH207" s="44">
        <f>'Conversions, Sources &amp; Comments'!$E207*AD207/3073</f>
        <v>1.9956068987959649E-2</v>
      </c>
      <c r="BI207" s="44">
        <f>'Conversions, Sources &amp; Comments'!$E207*AE207/0.565</f>
        <v>0</v>
      </c>
      <c r="BJ207" s="44">
        <f>'Conversions, Sources &amp; Comments'!$E207*AF207/0.565</f>
        <v>0</v>
      </c>
      <c r="BK207" s="44"/>
      <c r="BL207" s="44">
        <v>5.5750000000000002</v>
      </c>
      <c r="BM207" s="44">
        <f t="shared" si="83"/>
        <v>0.3379231056631371</v>
      </c>
      <c r="BN207" s="44">
        <f t="shared" si="69"/>
        <v>0.6556054156857134</v>
      </c>
      <c r="BO207" s="44"/>
      <c r="BP207" s="44">
        <f t="shared" si="70"/>
        <v>0.6556054156857134</v>
      </c>
      <c r="BQ207" s="44">
        <f t="shared" si="95"/>
        <v>0.50522274158160829</v>
      </c>
      <c r="BR207" s="44">
        <v>2.2999999999999998</v>
      </c>
      <c r="BS207" s="44">
        <f t="shared" si="91"/>
        <v>8.7917670413990017</v>
      </c>
      <c r="BT207" s="44">
        <f t="shared" si="72"/>
        <v>6.5779999999999994</v>
      </c>
      <c r="BU207" s="44">
        <f t="shared" si="67"/>
        <v>0.15333333333333332</v>
      </c>
      <c r="BV207" s="44">
        <f t="shared" si="81"/>
        <v>0</v>
      </c>
      <c r="BW207" s="44">
        <f t="shared" si="90"/>
        <v>0.27120271412071373</v>
      </c>
      <c r="BX207" s="44">
        <v>3.1</v>
      </c>
      <c r="BY207" s="44">
        <f t="shared" si="93"/>
        <v>1.5002604706315765</v>
      </c>
      <c r="BZ207" s="44">
        <v>2.44</v>
      </c>
      <c r="CA207" s="44">
        <f t="shared" si="92"/>
        <v>4.6508074589578872</v>
      </c>
      <c r="CB207" s="44">
        <f t="shared" si="94"/>
        <v>2.3278907922912206</v>
      </c>
      <c r="CC207" s="44">
        <f t="shared" si="87"/>
        <v>4.0388724930094417</v>
      </c>
      <c r="CD207" s="43"/>
      <c r="CE207" s="44">
        <f t="shared" si="73"/>
        <v>0.96709332194561304</v>
      </c>
      <c r="CG207" s="43">
        <f>CE207/'Conversions, Sources &amp; Comments'!E206</f>
        <v>16.653086799422216</v>
      </c>
    </row>
    <row r="208" spans="1:85" s="7" customFormat="1" ht="12.75" customHeight="1">
      <c r="A208" s="67">
        <v>1746</v>
      </c>
      <c r="C208" s="16">
        <v>846</v>
      </c>
      <c r="D208" s="16">
        <v>901</v>
      </c>
      <c r="E208" s="16">
        <v>610</v>
      </c>
      <c r="F208" s="16">
        <v>536</v>
      </c>
      <c r="G208" s="16">
        <v>457</v>
      </c>
      <c r="H208" s="16">
        <v>888</v>
      </c>
      <c r="M208" s="16">
        <v>80.400000000000006</v>
      </c>
      <c r="N208" s="16">
        <v>194</v>
      </c>
      <c r="S208" s="16">
        <v>72.400000000000006</v>
      </c>
      <c r="Y208" s="16">
        <v>37.799999999999997</v>
      </c>
      <c r="AA208" s="16">
        <v>42</v>
      </c>
      <c r="AB208" s="16">
        <v>20.7</v>
      </c>
      <c r="AC208" s="16">
        <v>643</v>
      </c>
      <c r="AH208" s="44">
        <f>F208*'Conversions, Sources &amp; Comments'!$E208/104.83</f>
        <v>0.29692915514006807</v>
      </c>
      <c r="AI208" s="44">
        <f>C208*'Conversions, Sources &amp; Comments'!E208/104.83</f>
        <v>0.46866056949346563</v>
      </c>
      <c r="AJ208" s="44">
        <f>E208*'Conversions, Sources &amp; Comments'!E208/104.83</f>
        <v>0.3379231056631371</v>
      </c>
      <c r="AK208" s="43"/>
      <c r="AL208" s="44">
        <f>'Conversions, Sources &amp; Comments'!$E208*H208/104.83</f>
        <v>0.49192740627682918</v>
      </c>
      <c r="AM208" s="44">
        <f>'Conversions, Sources &amp; Comments'!$E208*I208/0.467</f>
        <v>0</v>
      </c>
      <c r="AN208" s="44">
        <f>'Conversions, Sources &amp; Comments'!$E208*J208/0.467</f>
        <v>0</v>
      </c>
      <c r="AO208" s="44">
        <f>'Conversions, Sources &amp; Comments'!$E208*K208/0.467</f>
        <v>0</v>
      </c>
      <c r="AP208" s="44">
        <f>'Conversions, Sources &amp; Comments'!$E208*L208/0.467</f>
        <v>0</v>
      </c>
      <c r="AQ208" s="44">
        <f>'Conversions, Sources &amp; Comments'!$E208*M208/0.467</f>
        <v>9.9979925053533201</v>
      </c>
      <c r="AR208" s="44">
        <f>'Conversions, Sources &amp; Comments'!$E208*N208/60</f>
        <v>0.18776909722222221</v>
      </c>
      <c r="AS208" s="44">
        <f>'Conversions, Sources &amp; Comments'!$E208*O208</f>
        <v>0</v>
      </c>
      <c r="AT208" s="44">
        <f>'Conversions, Sources &amp; Comments'!$E208*P208</f>
        <v>0</v>
      </c>
      <c r="AU208" s="44">
        <f>'Conversions, Sources &amp; Comments'!$E208*Q208/0.467</f>
        <v>0</v>
      </c>
      <c r="AV208" s="44">
        <f>'Conversions, Sources &amp; Comments'!$E208*R208/1.204</f>
        <v>0</v>
      </c>
      <c r="AW208" s="44">
        <f>'Conversions, Sources &amp; Comments'!$E208*S208/0.93</f>
        <v>4.5209453405017923</v>
      </c>
      <c r="AX208" s="44">
        <f>'Conversions, Sources &amp; Comments'!$E208*T208/0.93</f>
        <v>0</v>
      </c>
      <c r="AY208" s="44">
        <f>'Conversions, Sources &amp; Comments'!$E208*U208/0.467</f>
        <v>0</v>
      </c>
      <c r="AZ208" s="44">
        <f>'Conversions, Sources &amp; Comments'!$E208*V208/51.4</f>
        <v>0</v>
      </c>
      <c r="BA208" s="44">
        <f>'Conversions, Sources &amp; Comments'!$E208*W208/0.467</f>
        <v>0</v>
      </c>
      <c r="BB208" s="44">
        <f>'Conversions, Sources &amp; Comments'!$E208*X208/0.467</f>
        <v>0</v>
      </c>
      <c r="BC208" s="44">
        <f>'Conversions, Sources &amp; Comments'!$E208*Y208/0.467</f>
        <v>4.7005487152034249</v>
      </c>
      <c r="BD208" s="44">
        <f>'Conversions, Sources &amp; Comments'!$E208*Z208/0.467*0.96</f>
        <v>0</v>
      </c>
      <c r="BE208" s="44">
        <f>'Conversions, Sources &amp; Comments'!$E208*AA208/0.467*0.96</f>
        <v>5.0139186295503206</v>
      </c>
      <c r="BF208" s="44">
        <f>'Conversions, Sources &amp; Comments'!$E208*AB208/0.467*0.96</f>
        <v>2.4711456102783722</v>
      </c>
      <c r="BG208" s="44">
        <f>'Conversions, Sources &amp; Comments'!$E208*AC208/10.274</f>
        <v>3.6345031552138085</v>
      </c>
      <c r="BH208" s="44">
        <f>'Conversions, Sources &amp; Comments'!$E208*AD208/3073</f>
        <v>0</v>
      </c>
      <c r="BI208" s="44">
        <f>'Conversions, Sources &amp; Comments'!$E208*AE208/0.565</f>
        <v>0</v>
      </c>
      <c r="BJ208" s="44">
        <f>'Conversions, Sources &amp; Comments'!$E208*AF208/0.565</f>
        <v>0</v>
      </c>
      <c r="BK208" s="44"/>
      <c r="BL208" s="44">
        <v>5.5750000000000002</v>
      </c>
      <c r="BM208" s="44">
        <f t="shared" si="83"/>
        <v>0.3379231056631371</v>
      </c>
      <c r="BN208" s="44">
        <f t="shared" si="69"/>
        <v>0.6556054156857134</v>
      </c>
      <c r="BO208" s="44"/>
      <c r="BP208" s="44">
        <f t="shared" si="70"/>
        <v>0.6556054156857134</v>
      </c>
      <c r="BQ208" s="44">
        <f t="shared" si="95"/>
        <v>0.49192740627682918</v>
      </c>
      <c r="BR208" s="44">
        <v>2.2999999999999998</v>
      </c>
      <c r="BS208" s="44">
        <f t="shared" si="91"/>
        <v>9.9979925053533201</v>
      </c>
      <c r="BT208" s="44">
        <f t="shared" si="72"/>
        <v>6.5779999999999994</v>
      </c>
      <c r="BU208" s="44">
        <f t="shared" si="67"/>
        <v>0.15333333333333332</v>
      </c>
      <c r="BV208" s="44">
        <f t="shared" si="81"/>
        <v>0</v>
      </c>
      <c r="BW208" s="44">
        <f t="shared" si="90"/>
        <v>0.26936551034158218</v>
      </c>
      <c r="BX208" s="44">
        <f>BG208</f>
        <v>3.6345031552138085</v>
      </c>
      <c r="BY208" s="44">
        <f t="shared" si="93"/>
        <v>1.2933125972006216</v>
      </c>
      <c r="BZ208" s="44">
        <v>2.44</v>
      </c>
      <c r="CA208" s="44">
        <f t="shared" si="92"/>
        <v>4.7005487152034249</v>
      </c>
      <c r="CB208" s="44">
        <f t="shared" si="94"/>
        <v>2.4711456102783722</v>
      </c>
      <c r="CC208" s="44">
        <v>4.0388724930094408</v>
      </c>
      <c r="CD208" s="43"/>
      <c r="CE208" s="44">
        <f t="shared" si="73"/>
        <v>0.98429786340470427</v>
      </c>
      <c r="CG208" s="43">
        <f>CE208/'Conversions, Sources &amp; Comments'!E207</f>
        <v>16.949344374323157</v>
      </c>
    </row>
    <row r="209" spans="1:85" s="7" customFormat="1" ht="12.75" customHeight="1">
      <c r="A209" s="67">
        <v>1747</v>
      </c>
      <c r="C209" s="16">
        <v>836</v>
      </c>
      <c r="D209" s="16">
        <v>764</v>
      </c>
      <c r="E209" s="16">
        <v>546</v>
      </c>
      <c r="F209" s="16">
        <v>358</v>
      </c>
      <c r="G209" s="16">
        <v>295</v>
      </c>
      <c r="H209" s="16">
        <v>696</v>
      </c>
      <c r="M209" s="16">
        <v>77</v>
      </c>
      <c r="N209" s="16">
        <v>192</v>
      </c>
      <c r="S209" s="16">
        <v>78.400000000000006</v>
      </c>
      <c r="V209" s="16">
        <v>6768</v>
      </c>
      <c r="Y209" s="16">
        <v>37.200000000000003</v>
      </c>
      <c r="AA209" s="16">
        <v>44.4</v>
      </c>
      <c r="AB209" s="16">
        <v>26.5</v>
      </c>
      <c r="AC209" s="16">
        <v>627</v>
      </c>
      <c r="AD209" s="16">
        <v>1056</v>
      </c>
      <c r="AH209" s="44">
        <f>F209*'Conversions, Sources &amp; Comments'!$E209/104.83</f>
        <v>0.19832208496295589</v>
      </c>
      <c r="AI209" s="44">
        <f>C209*'Conversions, Sources &amp; Comments'!E209/104.83</f>
        <v>0.46312084644980761</v>
      </c>
      <c r="AJ209" s="44">
        <f>E209*'Conversions, Sources &amp; Comments'!E209/104.83</f>
        <v>0.30246887818372603</v>
      </c>
      <c r="AK209" s="43"/>
      <c r="AL209" s="44">
        <f>'Conversions, Sources &amp; Comments'!$E209*H209/104.83</f>
        <v>0.38556472383859586</v>
      </c>
      <c r="AM209" s="44">
        <f>'Conversions, Sources &amp; Comments'!$E209*I209/0.467</f>
        <v>0</v>
      </c>
      <c r="AN209" s="44">
        <f>'Conversions, Sources &amp; Comments'!$E209*J209/0.467</f>
        <v>0</v>
      </c>
      <c r="AO209" s="44">
        <f>'Conversions, Sources &amp; Comments'!$E209*K209/0.467</f>
        <v>0</v>
      </c>
      <c r="AP209" s="44">
        <f>'Conversions, Sources &amp; Comments'!$E209*L209/0.467</f>
        <v>0</v>
      </c>
      <c r="AQ209" s="44">
        <f>'Conversions, Sources &amp; Comments'!$E209*M209/0.467</f>
        <v>9.575191827266238</v>
      </c>
      <c r="AR209" s="44">
        <f>'Conversions, Sources &amp; Comments'!$E209*N209/60</f>
        <v>0.18583333333333335</v>
      </c>
      <c r="AS209" s="44">
        <f>'Conversions, Sources &amp; Comments'!$E209*O209</f>
        <v>0</v>
      </c>
      <c r="AT209" s="44">
        <f>'Conversions, Sources &amp; Comments'!$E209*P209</f>
        <v>0</v>
      </c>
      <c r="AU209" s="44">
        <f>'Conversions, Sources &amp; Comments'!$E209*Q209/0.467</f>
        <v>0</v>
      </c>
      <c r="AV209" s="44">
        <f>'Conversions, Sources &amp; Comments'!$E209*R209/1.204</f>
        <v>0</v>
      </c>
      <c r="AW209" s="44">
        <f>'Conversions, Sources &amp; Comments'!$E209*S209/0.93</f>
        <v>4.8956093189964163</v>
      </c>
      <c r="AX209" s="44">
        <f>'Conversions, Sources &amp; Comments'!$E209*T209/0.93</f>
        <v>0</v>
      </c>
      <c r="AY209" s="44">
        <f>'Conversions, Sources &amp; Comments'!$E209*U209/0.467</f>
        <v>0</v>
      </c>
      <c r="AZ209" s="44">
        <f>'Conversions, Sources &amp; Comments'!$E209*V209/51.4</f>
        <v>7.6466439688715964</v>
      </c>
      <c r="BA209" s="44">
        <f>'Conversions, Sources &amp; Comments'!$E209*W209/0.467</f>
        <v>0</v>
      </c>
      <c r="BB209" s="44">
        <f>'Conversions, Sources &amp; Comments'!$E209*X209/0.467</f>
        <v>0</v>
      </c>
      <c r="BC209" s="44">
        <f>'Conversions, Sources &amp; Comments'!$E209*Y209/0.467</f>
        <v>4.6259368308351183</v>
      </c>
      <c r="BD209" s="44">
        <f>'Conversions, Sources &amp; Comments'!$E209*Z209/0.467*0.96</f>
        <v>0</v>
      </c>
      <c r="BE209" s="44">
        <f>'Conversions, Sources &amp; Comments'!$E209*AA209/0.467*0.96</f>
        <v>5.3004282655246255</v>
      </c>
      <c r="BF209" s="44">
        <f>'Conversions, Sources &amp; Comments'!$E209*AB209/0.467*0.96</f>
        <v>3.1635438972162739</v>
      </c>
      <c r="BG209" s="44">
        <f>'Conversions, Sources &amp; Comments'!$E209*AC209/10.274</f>
        <v>3.5440645074946469</v>
      </c>
      <c r="BH209" s="44">
        <f>'Conversions, Sources &amp; Comments'!$E209*AD209/3073</f>
        <v>1.9956068987959649E-2</v>
      </c>
      <c r="BI209" s="44">
        <f>'Conversions, Sources &amp; Comments'!$E209*AE209/0.565</f>
        <v>0</v>
      </c>
      <c r="BJ209" s="44">
        <f>'Conversions, Sources &amp; Comments'!$E209*AF209/0.565</f>
        <v>0</v>
      </c>
      <c r="BK209" s="44"/>
      <c r="BL209" s="44">
        <v>5.5750000000000002</v>
      </c>
      <c r="BM209" s="44">
        <f t="shared" si="83"/>
        <v>0.30246887818372603</v>
      </c>
      <c r="BN209" s="44">
        <f t="shared" si="69"/>
        <v>0.61148801863016311</v>
      </c>
      <c r="BO209" s="44"/>
      <c r="BP209" s="44">
        <f t="shared" si="70"/>
        <v>0.61148801863016311</v>
      </c>
      <c r="BQ209" s="44">
        <f t="shared" si="95"/>
        <v>0.38556472383859586</v>
      </c>
      <c r="BR209" s="44">
        <v>2.2999999999999998</v>
      </c>
      <c r="BS209" s="44">
        <f t="shared" si="91"/>
        <v>9.575191827266238</v>
      </c>
      <c r="BT209" s="44">
        <f t="shared" si="72"/>
        <v>6.5779999999999994</v>
      </c>
      <c r="BU209" s="44">
        <f t="shared" si="67"/>
        <v>0.15333333333333332</v>
      </c>
      <c r="BV209" s="44">
        <f t="shared" si="81"/>
        <v>7.6466439688715964</v>
      </c>
      <c r="BW209" s="44">
        <f t="shared" si="90"/>
        <v>0.26752830656245058</v>
      </c>
      <c r="BX209" s="44">
        <f>BG209</f>
        <v>3.5440645074946469</v>
      </c>
      <c r="BY209" s="44">
        <f t="shared" si="93"/>
        <v>1.3052631578947369</v>
      </c>
      <c r="BZ209" s="44">
        <v>2.44</v>
      </c>
      <c r="CA209" s="44">
        <f t="shared" si="92"/>
        <v>4.6259368308351183</v>
      </c>
      <c r="CB209" s="44">
        <f t="shared" si="94"/>
        <v>3.1635438972162739</v>
      </c>
      <c r="CC209" s="44">
        <f>1000*BH209/4.941</f>
        <v>4.0388724930094417</v>
      </c>
      <c r="CD209" s="43"/>
      <c r="CE209" s="44">
        <f t="shared" si="73"/>
        <v>0.94881436778964923</v>
      </c>
      <c r="CG209" s="43">
        <f>CE209/'Conversions, Sources &amp; Comments'!E208</f>
        <v>16.338328126960775</v>
      </c>
    </row>
    <row r="210" spans="1:85" s="7" customFormat="1" ht="12.75" customHeight="1">
      <c r="A210" s="67">
        <v>1748</v>
      </c>
      <c r="C210" s="16">
        <v>876</v>
      </c>
      <c r="D210" s="16">
        <v>870</v>
      </c>
      <c r="E210" s="16">
        <v>696</v>
      </c>
      <c r="F210" s="16">
        <v>530</v>
      </c>
      <c r="G210" s="16">
        <v>499</v>
      </c>
      <c r="H210" s="16">
        <v>732</v>
      </c>
      <c r="M210" s="16">
        <v>75</v>
      </c>
      <c r="N210" s="16">
        <v>190</v>
      </c>
      <c r="S210" s="16">
        <v>78</v>
      </c>
      <c r="V210" s="16">
        <v>7920</v>
      </c>
      <c r="Y210" s="16">
        <v>37.5</v>
      </c>
      <c r="AA210" s="16">
        <v>43.5</v>
      </c>
      <c r="AB210" s="16">
        <v>27.2</v>
      </c>
      <c r="AC210" s="16">
        <v>625</v>
      </c>
      <c r="AD210" s="16">
        <v>1056</v>
      </c>
      <c r="AH210" s="44">
        <f>F210*'Conversions, Sources &amp; Comments'!$E210/104.83</f>
        <v>0.29360532131387329</v>
      </c>
      <c r="AI210" s="44">
        <f>C210*'Conversions, Sources &amp; Comments'!E210/104.83</f>
        <v>0.48527973862443963</v>
      </c>
      <c r="AJ210" s="44">
        <f>E210*'Conversions, Sources &amp; Comments'!E210/104.83</f>
        <v>0.38556472383859586</v>
      </c>
      <c r="AK210" s="43"/>
      <c r="AL210" s="44">
        <f>'Conversions, Sources &amp; Comments'!$E210*H210/104.83</f>
        <v>0.40550772679576458</v>
      </c>
      <c r="AM210" s="44">
        <f>'Conversions, Sources &amp; Comments'!$E210*I210/0.467</f>
        <v>0</v>
      </c>
      <c r="AN210" s="44">
        <f>'Conversions, Sources &amp; Comments'!$E210*J210/0.467</f>
        <v>0</v>
      </c>
      <c r="AO210" s="44">
        <f>'Conversions, Sources &amp; Comments'!$E210*K210/0.467</f>
        <v>0</v>
      </c>
      <c r="AP210" s="44">
        <f>'Conversions, Sources &amp; Comments'!$E210*L210/0.467</f>
        <v>0</v>
      </c>
      <c r="AQ210" s="44">
        <f>'Conversions, Sources &amp; Comments'!$E210*M210/0.467</f>
        <v>9.3264855460385441</v>
      </c>
      <c r="AR210" s="44">
        <f>'Conversions, Sources &amp; Comments'!$E210*N210/60</f>
        <v>0.18389756944444446</v>
      </c>
      <c r="AS210" s="44">
        <f>'Conversions, Sources &amp; Comments'!$E210*O210</f>
        <v>0</v>
      </c>
      <c r="AT210" s="44">
        <f>'Conversions, Sources &amp; Comments'!$E210*P210</f>
        <v>0</v>
      </c>
      <c r="AU210" s="44">
        <f>'Conversions, Sources &amp; Comments'!$E210*Q210/0.467</f>
        <v>0</v>
      </c>
      <c r="AV210" s="44">
        <f>'Conversions, Sources &amp; Comments'!$E210*R210/1.204</f>
        <v>0</v>
      </c>
      <c r="AW210" s="44">
        <f>'Conversions, Sources &amp; Comments'!$E210*S210/0.93</f>
        <v>4.8706317204301079</v>
      </c>
      <c r="AX210" s="44">
        <f>'Conversions, Sources &amp; Comments'!$E210*T210/0.93</f>
        <v>0</v>
      </c>
      <c r="AY210" s="44">
        <f>'Conversions, Sources &amp; Comments'!$E210*U210/0.467</f>
        <v>0</v>
      </c>
      <c r="AZ210" s="44">
        <f>'Conversions, Sources &amp; Comments'!$E210*V210/51.4</f>
        <v>8.9482003891050592</v>
      </c>
      <c r="BA210" s="44">
        <f>'Conversions, Sources &amp; Comments'!$E210*W210/0.467</f>
        <v>0</v>
      </c>
      <c r="BB210" s="44">
        <f>'Conversions, Sources &amp; Comments'!$E210*X210/0.467</f>
        <v>0</v>
      </c>
      <c r="BC210" s="44">
        <f>'Conversions, Sources &amp; Comments'!$E210*Y210/0.467</f>
        <v>4.663242773019272</v>
      </c>
      <c r="BD210" s="44">
        <f>'Conversions, Sources &amp; Comments'!$E210*Z210/0.467*0.96</f>
        <v>0</v>
      </c>
      <c r="BE210" s="44">
        <f>'Conversions, Sources &amp; Comments'!$E210*AA210/0.467*0.96</f>
        <v>5.1929871520342612</v>
      </c>
      <c r="BF210" s="44">
        <f>'Conversions, Sources &amp; Comments'!$E210*AB210/0.467*0.96</f>
        <v>3.2471092077087795</v>
      </c>
      <c r="BG210" s="44">
        <f>'Conversions, Sources &amp; Comments'!$E210*AC210/10.274</f>
        <v>3.5327596765297518</v>
      </c>
      <c r="BH210" s="44">
        <f>'Conversions, Sources &amp; Comments'!$E210*AD210/3073</f>
        <v>1.9956068987959649E-2</v>
      </c>
      <c r="BI210" s="44">
        <f>'Conversions, Sources &amp; Comments'!$E210*AE210/0.565</f>
        <v>0</v>
      </c>
      <c r="BJ210" s="44">
        <f>'Conversions, Sources &amp; Comments'!$E210*AF210/0.565</f>
        <v>0</v>
      </c>
      <c r="BK210" s="44"/>
      <c r="BL210" s="44">
        <v>5.5750000000000002</v>
      </c>
      <c r="BM210" s="44">
        <f t="shared" si="83"/>
        <v>0.38556472383859586</v>
      </c>
      <c r="BN210" s="44">
        <f t="shared" si="69"/>
        <v>0.71488816797910915</v>
      </c>
      <c r="BO210" s="44"/>
      <c r="BP210" s="44">
        <f t="shared" si="70"/>
        <v>0.71488816797910915</v>
      </c>
      <c r="BQ210" s="44">
        <f t="shared" si="95"/>
        <v>0.40550772679576458</v>
      </c>
      <c r="BR210" s="44">
        <v>2.2999999999999998</v>
      </c>
      <c r="BS210" s="44">
        <f t="shared" si="91"/>
        <v>9.3264855460385441</v>
      </c>
      <c r="BT210" s="44">
        <f t="shared" si="72"/>
        <v>6.5779999999999994</v>
      </c>
      <c r="BU210" s="44">
        <f t="shared" si="67"/>
        <v>0.15333333333333332</v>
      </c>
      <c r="BV210" s="44">
        <f t="shared" si="81"/>
        <v>8.9482003891050592</v>
      </c>
      <c r="BW210" s="44">
        <f t="shared" si="90"/>
        <v>0.26569110278331903</v>
      </c>
      <c r="BX210" s="44">
        <f>BG210</f>
        <v>3.5327596765297518</v>
      </c>
      <c r="BY210" s="44">
        <f t="shared" si="93"/>
        <v>1.3199999999999998</v>
      </c>
      <c r="BZ210" s="44">
        <v>2.44</v>
      </c>
      <c r="CA210" s="44">
        <f t="shared" si="92"/>
        <v>4.663242773019272</v>
      </c>
      <c r="CB210" s="44">
        <f t="shared" si="94"/>
        <v>3.2471092077087795</v>
      </c>
      <c r="CC210" s="44">
        <f>1000*BH210/4.941</f>
        <v>4.0388724930094417</v>
      </c>
      <c r="CD210" s="43"/>
      <c r="CE210" s="44">
        <f t="shared" si="73"/>
        <v>0.9934351204734867</v>
      </c>
      <c r="CG210" s="43">
        <f>CE210/'Conversions, Sources &amp; Comments'!E209</f>
        <v>17.106685482592773</v>
      </c>
    </row>
    <row r="211" spans="1:85" s="7" customFormat="1" ht="12.75" customHeight="1">
      <c r="A211" s="67">
        <v>1749</v>
      </c>
      <c r="C211" s="16">
        <v>751</v>
      </c>
      <c r="D211" s="16">
        <v>845</v>
      </c>
      <c r="E211" s="16">
        <v>633</v>
      </c>
      <c r="F211" s="16">
        <v>354</v>
      </c>
      <c r="G211" s="16">
        <v>296</v>
      </c>
      <c r="H211" s="16">
        <v>504</v>
      </c>
      <c r="M211" s="16">
        <v>60</v>
      </c>
      <c r="N211" s="16">
        <v>169</v>
      </c>
      <c r="S211" s="16">
        <v>77.400000000000006</v>
      </c>
      <c r="V211" s="16">
        <v>4896</v>
      </c>
      <c r="Y211" s="16">
        <v>36.5</v>
      </c>
      <c r="AA211" s="16">
        <v>42</v>
      </c>
      <c r="AC211" s="16">
        <v>580</v>
      </c>
      <c r="AD211" s="16">
        <v>1056</v>
      </c>
      <c r="AF211" s="16">
        <v>10.4</v>
      </c>
      <c r="AH211" s="44">
        <f>F211*'Conversions, Sources &amp; Comments'!$E211/104.83</f>
        <v>0.19610619574549271</v>
      </c>
      <c r="AI211" s="44">
        <f>C211*'Conversions, Sources &amp; Comments'!E211/104.83</f>
        <v>0.41603320057871473</v>
      </c>
      <c r="AJ211" s="44">
        <f>E211*'Conversions, Sources &amp; Comments'!E211/104.83</f>
        <v>0.35066446866355055</v>
      </c>
      <c r="AK211" s="43"/>
      <c r="AL211" s="44">
        <f>'Conversions, Sources &amp; Comments'!$E211*H211/104.83</f>
        <v>0.27920204140036248</v>
      </c>
      <c r="AM211" s="44">
        <f>'Conversions, Sources &amp; Comments'!$E211*I211/0.467</f>
        <v>0</v>
      </c>
      <c r="AN211" s="44">
        <f>'Conversions, Sources &amp; Comments'!$E211*J211/0.467</f>
        <v>0</v>
      </c>
      <c r="AO211" s="44">
        <f>'Conversions, Sources &amp; Comments'!$E211*K211/0.467</f>
        <v>0</v>
      </c>
      <c r="AP211" s="44">
        <f>'Conversions, Sources &amp; Comments'!$E211*L211/0.467</f>
        <v>0</v>
      </c>
      <c r="AQ211" s="44">
        <f>'Conversions, Sources &amp; Comments'!$E211*M211/0.467</f>
        <v>7.4611884368308345</v>
      </c>
      <c r="AR211" s="44">
        <f>'Conversions, Sources &amp; Comments'!$E211*N211/60</f>
        <v>0.1635720486111111</v>
      </c>
      <c r="AS211" s="44">
        <f>'Conversions, Sources &amp; Comments'!$E211*O211</f>
        <v>0</v>
      </c>
      <c r="AT211" s="44">
        <f>'Conversions, Sources &amp; Comments'!$E211*P211</f>
        <v>0</v>
      </c>
      <c r="AU211" s="44">
        <f>'Conversions, Sources &amp; Comments'!$E211*Q211/0.467</f>
        <v>0</v>
      </c>
      <c r="AV211" s="44">
        <f>'Conversions, Sources &amp; Comments'!$E211*R211/1.204</f>
        <v>0</v>
      </c>
      <c r="AW211" s="44">
        <f>'Conversions, Sources &amp; Comments'!$E211*S211/0.93</f>
        <v>4.833165322580645</v>
      </c>
      <c r="AX211" s="44">
        <f>'Conversions, Sources &amp; Comments'!$E211*T211/0.93</f>
        <v>0</v>
      </c>
      <c r="AY211" s="44">
        <f>'Conversions, Sources &amp; Comments'!$E211*U211/0.467</f>
        <v>0</v>
      </c>
      <c r="AZ211" s="44">
        <f>'Conversions, Sources &amp; Comments'!$E211*V211/51.4</f>
        <v>5.5316147859922182</v>
      </c>
      <c r="BA211" s="44">
        <f>'Conversions, Sources &amp; Comments'!$E211*W211/0.467</f>
        <v>0</v>
      </c>
      <c r="BB211" s="44">
        <f>'Conversions, Sources &amp; Comments'!$E211*X211/0.467</f>
        <v>0</v>
      </c>
      <c r="BC211" s="44">
        <f>'Conversions, Sources &amp; Comments'!$E211*Y211/0.467</f>
        <v>4.5388896324054242</v>
      </c>
      <c r="BD211" s="44">
        <f>'Conversions, Sources &amp; Comments'!$E211*Z211/0.467*0.96</f>
        <v>0</v>
      </c>
      <c r="BE211" s="44">
        <f>'Conversions, Sources &amp; Comments'!$E211*AA211/0.467*0.96</f>
        <v>5.0139186295503206</v>
      </c>
      <c r="BF211" s="43"/>
      <c r="BG211" s="44">
        <f>'Conversions, Sources &amp; Comments'!$E211*AC211/10.274</f>
        <v>3.2784009798196094</v>
      </c>
      <c r="BH211" s="44">
        <f>'Conversions, Sources &amp; Comments'!$E211*AD211/3073</f>
        <v>1.9956068987959649E-2</v>
      </c>
      <c r="BI211" s="44">
        <f>'Conversions, Sources &amp; Comments'!$E211*AE211/0.565</f>
        <v>0</v>
      </c>
      <c r="BJ211" s="44">
        <f>'Conversions, Sources &amp; Comments'!$E211*AF211/0.565</f>
        <v>1.0689528023598822</v>
      </c>
      <c r="BK211" s="44"/>
      <c r="BL211" s="44">
        <v>5.5750000000000002</v>
      </c>
      <c r="BM211" s="44">
        <f t="shared" si="83"/>
        <v>0.35066446866355055</v>
      </c>
      <c r="BN211" s="44">
        <f t="shared" si="69"/>
        <v>0.67146010525255184</v>
      </c>
      <c r="BO211" s="44"/>
      <c r="BP211" s="44">
        <f t="shared" si="70"/>
        <v>0.67146010525255184</v>
      </c>
      <c r="BQ211" s="44">
        <f t="shared" si="95"/>
        <v>0.27920204140036248</v>
      </c>
      <c r="BR211" s="44">
        <v>2.2999999999999998</v>
      </c>
      <c r="BS211" s="44">
        <f t="shared" si="91"/>
        <v>7.4611884368308345</v>
      </c>
      <c r="BT211" s="44">
        <f t="shared" si="72"/>
        <v>6.5779999999999994</v>
      </c>
      <c r="BU211" s="44">
        <f t="shared" si="67"/>
        <v>0.15333333333333332</v>
      </c>
      <c r="BV211" s="44">
        <f t="shared" ref="BV211:BV242" si="96">AZ211</f>
        <v>5.5316147859922182</v>
      </c>
      <c r="BW211" s="44">
        <f t="shared" si="90"/>
        <v>0.26385389900418743</v>
      </c>
      <c r="BX211" s="44">
        <f>BG211</f>
        <v>3.2784009798196094</v>
      </c>
      <c r="BY211" s="44">
        <f t="shared" si="93"/>
        <v>1.3844827586206894</v>
      </c>
      <c r="BZ211" s="44">
        <v>2.44</v>
      </c>
      <c r="CA211" s="44">
        <f t="shared" si="92"/>
        <v>4.5388896324054242</v>
      </c>
      <c r="CB211" s="44">
        <f t="shared" ref="CB211:CB223" si="97">BX211</f>
        <v>3.2784009798196094</v>
      </c>
      <c r="CC211" s="44">
        <f>1000*BH211/4.941</f>
        <v>4.0388724930094417</v>
      </c>
      <c r="CD211" s="43"/>
      <c r="CE211" s="44">
        <f t="shared" si="73"/>
        <v>0.93219363843936465</v>
      </c>
      <c r="CG211" s="43">
        <f>CE211/'Conversions, Sources &amp; Comments'!E210</f>
        <v>16.052123639493992</v>
      </c>
    </row>
    <row r="212" spans="1:85" s="7" customFormat="1" ht="12.75" customHeight="1">
      <c r="A212" s="67">
        <v>1750</v>
      </c>
      <c r="C212" s="16">
        <v>678</v>
      </c>
      <c r="D212" s="16">
        <v>726</v>
      </c>
      <c r="E212" s="16">
        <v>424</v>
      </c>
      <c r="F212" s="16">
        <v>283</v>
      </c>
      <c r="G212" s="16">
        <v>241</v>
      </c>
      <c r="H212" s="16">
        <v>485</v>
      </c>
      <c r="M212" s="16">
        <v>64.2</v>
      </c>
      <c r="N212" s="16">
        <v>172</v>
      </c>
      <c r="S212" s="16">
        <v>75.2</v>
      </c>
      <c r="V212" s="16">
        <v>4896</v>
      </c>
      <c r="Y212" s="16">
        <v>38.700000000000003</v>
      </c>
      <c r="AA212" s="16">
        <v>39</v>
      </c>
      <c r="AD212" s="16">
        <v>1056</v>
      </c>
      <c r="AH212" s="44">
        <f>F212*'Conversions, Sources &amp; Comments'!$E212/104.83</f>
        <v>0.15677416213552101</v>
      </c>
      <c r="AI212" s="44">
        <f>C212*'Conversions, Sources &amp; Comments'!E212/104.83</f>
        <v>0.37559322236001147</v>
      </c>
      <c r="AJ212" s="44">
        <f>E212*'Conversions, Sources &amp; Comments'!E212/104.83</f>
        <v>0.23488425705109864</v>
      </c>
      <c r="AK212" s="43"/>
      <c r="AL212" s="44">
        <f>'Conversions, Sources &amp; Comments'!$E212*H212/104.83</f>
        <v>0.26867656761741232</v>
      </c>
      <c r="AM212" s="44">
        <f>'Conversions, Sources &amp; Comments'!$E212*I212/0.467</f>
        <v>0</v>
      </c>
      <c r="AN212" s="44">
        <f>'Conversions, Sources &amp; Comments'!$E212*J212/0.467</f>
        <v>0</v>
      </c>
      <c r="AO212" s="44">
        <f>'Conversions, Sources &amp; Comments'!$E212*K212/0.467</f>
        <v>0</v>
      </c>
      <c r="AP212" s="44">
        <f>'Conversions, Sources &amp; Comments'!$E212*L212/0.467</f>
        <v>0</v>
      </c>
      <c r="AQ212" s="44">
        <f>'Conversions, Sources &amp; Comments'!$E212*M212/0.467</f>
        <v>7.9834716274089939</v>
      </c>
      <c r="AR212" s="44">
        <f>'Conversions, Sources &amp; Comments'!$E212*N212/60</f>
        <v>0.16647569444444443</v>
      </c>
      <c r="AS212" s="44">
        <f>'Conversions, Sources &amp; Comments'!$E212*O212</f>
        <v>0</v>
      </c>
      <c r="AT212" s="44">
        <f>'Conversions, Sources &amp; Comments'!$E212*P212</f>
        <v>0</v>
      </c>
      <c r="AU212" s="44">
        <f>'Conversions, Sources &amp; Comments'!$E212*Q212/0.467</f>
        <v>0</v>
      </c>
      <c r="AV212" s="44">
        <f>'Conversions, Sources &amp; Comments'!$E212*R212/1.204</f>
        <v>0</v>
      </c>
      <c r="AW212" s="44">
        <f>'Conversions, Sources &amp; Comments'!$E212*S212/0.93</f>
        <v>4.6957885304659497</v>
      </c>
      <c r="AX212" s="44">
        <f>'Conversions, Sources &amp; Comments'!$E212*T212/0.93</f>
        <v>0</v>
      </c>
      <c r="AY212" s="44">
        <f>'Conversions, Sources &amp; Comments'!$E212*U212/0.467</f>
        <v>0</v>
      </c>
      <c r="AZ212" s="44">
        <f>'Conversions, Sources &amp; Comments'!$E212*V212/51.4</f>
        <v>5.5316147859922182</v>
      </c>
      <c r="BA212" s="44">
        <f>'Conversions, Sources &amp; Comments'!$E212*W212/0.467</f>
        <v>0</v>
      </c>
      <c r="BB212" s="44">
        <f>'Conversions, Sources &amp; Comments'!$E212*X212/0.467</f>
        <v>0</v>
      </c>
      <c r="BC212" s="44">
        <f>'Conversions, Sources &amp; Comments'!$E212*Y212/0.467</f>
        <v>4.8124665417558887</v>
      </c>
      <c r="BD212" s="44">
        <f>'Conversions, Sources &amp; Comments'!$E212*Z212/0.467*0.96</f>
        <v>0</v>
      </c>
      <c r="BE212" s="44">
        <f>'Conversions, Sources &amp; Comments'!$E212*AA212/0.467*0.96</f>
        <v>4.6557815845824413</v>
      </c>
      <c r="BF212" s="43"/>
      <c r="BG212" s="44">
        <f>'Conversions, Sources &amp; Comments'!$E212*AC212/10.274</f>
        <v>0</v>
      </c>
      <c r="BH212" s="44">
        <f>'Conversions, Sources &amp; Comments'!$E212*AD212/3073</f>
        <v>1.9956068987959649E-2</v>
      </c>
      <c r="BI212" s="44">
        <f>'Conversions, Sources &amp; Comments'!$E212*AE212/0.565</f>
        <v>0</v>
      </c>
      <c r="BJ212" s="44">
        <f>'Conversions, Sources &amp; Comments'!$E212*AF212/0.565</f>
        <v>0</v>
      </c>
      <c r="BK212" s="44"/>
      <c r="BL212" s="44">
        <v>5.5750000000000002</v>
      </c>
      <c r="BM212" s="44">
        <f t="shared" si="83"/>
        <v>0.23488425705109864</v>
      </c>
      <c r="BN212" s="44">
        <f t="shared" si="69"/>
        <v>0.52738923049302056</v>
      </c>
      <c r="BO212" s="44"/>
      <c r="BP212" s="44">
        <f t="shared" si="70"/>
        <v>0.52738923049302056</v>
      </c>
      <c r="BQ212" s="44">
        <f t="shared" si="95"/>
        <v>0.26867656761741232</v>
      </c>
      <c r="BR212" s="44">
        <v>2.2999999999999998</v>
      </c>
      <c r="BS212" s="44">
        <f t="shared" si="91"/>
        <v>7.9834716274089939</v>
      </c>
      <c r="BT212" s="44">
        <f t="shared" si="72"/>
        <v>6.5779999999999994</v>
      </c>
      <c r="BU212" s="44">
        <f t="shared" si="67"/>
        <v>0.15333333333333332</v>
      </c>
      <c r="BV212" s="44">
        <f t="shared" si="96"/>
        <v>5.5316147859922182</v>
      </c>
      <c r="BW212" s="44">
        <f t="shared" si="90"/>
        <v>0.26201669522505588</v>
      </c>
      <c r="BX212" s="44">
        <v>3.25</v>
      </c>
      <c r="BY212" s="44">
        <f t="shared" si="93"/>
        <v>1.4807589359248889</v>
      </c>
      <c r="BZ212" s="44">
        <v>2.44</v>
      </c>
      <c r="CA212" s="44">
        <f t="shared" si="92"/>
        <v>4.8124665417558887</v>
      </c>
      <c r="CB212" s="44">
        <f t="shared" si="97"/>
        <v>3.25</v>
      </c>
      <c r="CC212" s="44">
        <f>1000*BH212/4.941</f>
        <v>4.0388724930094417</v>
      </c>
      <c r="CD212" s="43"/>
      <c r="CE212" s="44">
        <f t="shared" si="73"/>
        <v>0.87477454440389413</v>
      </c>
      <c r="CG212" s="43">
        <f>CE212/'Conversions, Sources &amp; Comments'!E211</f>
        <v>15.063382289286785</v>
      </c>
    </row>
    <row r="213" spans="1:85" s="7" customFormat="1" ht="12.75" customHeight="1">
      <c r="A213" s="67">
        <v>1751</v>
      </c>
      <c r="C213" s="16">
        <v>570</v>
      </c>
      <c r="D213" s="16">
        <v>636</v>
      </c>
      <c r="E213" s="16">
        <v>395</v>
      </c>
      <c r="F213" s="16">
        <v>287</v>
      </c>
      <c r="G213" s="16">
        <v>277</v>
      </c>
      <c r="M213" s="16">
        <v>66.7</v>
      </c>
      <c r="N213" s="16">
        <v>171</v>
      </c>
      <c r="S213" s="16">
        <v>77.2</v>
      </c>
      <c r="Y213" s="16">
        <v>38.700000000000003</v>
      </c>
      <c r="AC213" s="16">
        <v>569</v>
      </c>
      <c r="AE213" s="16">
        <v>24</v>
      </c>
      <c r="AH213" s="44">
        <f>F213*'Conversions, Sources &amp; Comments'!$E213/104.83</f>
        <v>0.15899005135298422</v>
      </c>
      <c r="AI213" s="44">
        <f>C213*'Conversions, Sources &amp; Comments'!E213/104.83</f>
        <v>0.3157642134885052</v>
      </c>
      <c r="AJ213" s="44">
        <f>E213*'Conversions, Sources &amp; Comments'!E213/104.83</f>
        <v>0.21881906022449046</v>
      </c>
      <c r="AK213" s="43"/>
      <c r="AL213" s="44">
        <f>'Conversions, Sources &amp; Comments'!$E213*H213/104.83</f>
        <v>0</v>
      </c>
      <c r="AM213" s="44">
        <f>'Conversions, Sources &amp; Comments'!$E213*I213/0.467</f>
        <v>0</v>
      </c>
      <c r="AN213" s="44">
        <f>'Conversions, Sources &amp; Comments'!$E213*J213/0.467</f>
        <v>0</v>
      </c>
      <c r="AO213" s="44">
        <f>'Conversions, Sources &amp; Comments'!$E213*K213/0.467</f>
        <v>0</v>
      </c>
      <c r="AP213" s="44">
        <f>'Conversions, Sources &amp; Comments'!$E213*L213/0.467</f>
        <v>0</v>
      </c>
      <c r="AQ213" s="44">
        <f>'Conversions, Sources &amp; Comments'!$E213*M213/0.467</f>
        <v>8.2943544789436121</v>
      </c>
      <c r="AR213" s="44">
        <f>'Conversions, Sources &amp; Comments'!$E213*N213/60</f>
        <v>0.16550781250000002</v>
      </c>
      <c r="AS213" s="44">
        <f>'Conversions, Sources &amp; Comments'!$E213*O213</f>
        <v>0</v>
      </c>
      <c r="AT213" s="44">
        <f>'Conversions, Sources &amp; Comments'!$E213*P213</f>
        <v>0</v>
      </c>
      <c r="AU213" s="44">
        <f>'Conversions, Sources &amp; Comments'!$E213*Q213/0.467</f>
        <v>0</v>
      </c>
      <c r="AV213" s="44">
        <f>'Conversions, Sources &amp; Comments'!$E213*R213/1.204</f>
        <v>0</v>
      </c>
      <c r="AW213" s="44">
        <f>'Conversions, Sources &amp; Comments'!$E213*S213/0.93</f>
        <v>4.8206765232974913</v>
      </c>
      <c r="AX213" s="44">
        <f>'Conversions, Sources &amp; Comments'!$E213*T213/0.93</f>
        <v>0</v>
      </c>
      <c r="AY213" s="44">
        <f>'Conversions, Sources &amp; Comments'!$E213*U213/0.467</f>
        <v>0</v>
      </c>
      <c r="AZ213" s="44">
        <f>'Conversions, Sources &amp; Comments'!$E213*V213/51.4</f>
        <v>0</v>
      </c>
      <c r="BA213" s="44">
        <f>'Conversions, Sources &amp; Comments'!$E213*W213/0.467</f>
        <v>0</v>
      </c>
      <c r="BB213" s="44">
        <f>'Conversions, Sources &amp; Comments'!$E213*X213/0.467</f>
        <v>0</v>
      </c>
      <c r="BC213" s="44">
        <f>'Conversions, Sources &amp; Comments'!$E213*Y213/0.467</f>
        <v>4.8124665417558887</v>
      </c>
      <c r="BD213" s="44">
        <f>'Conversions, Sources &amp; Comments'!$E213*Z213/0.467*0.96</f>
        <v>0</v>
      </c>
      <c r="BE213" s="44">
        <f>'Conversions, Sources &amp; Comments'!$E213*AA213/0.467*0.96</f>
        <v>0</v>
      </c>
      <c r="BF213" s="43"/>
      <c r="BG213" s="44">
        <f>'Conversions, Sources &amp; Comments'!$E213*AC213/10.274</f>
        <v>3.216224409512686</v>
      </c>
      <c r="BH213" s="44">
        <f>'Conversions, Sources &amp; Comments'!$E213*AD213/3073</f>
        <v>0</v>
      </c>
      <c r="BI213" s="44">
        <f>'Conversions, Sources &amp; Comments'!$E213*AE213/0.565</f>
        <v>2.4668141592920358</v>
      </c>
      <c r="BJ213" s="44">
        <f>'Conversions, Sources &amp; Comments'!$E213*AF213/0.565</f>
        <v>0</v>
      </c>
      <c r="BK213" s="44"/>
      <c r="BL213" s="44">
        <v>5.5750000000000002</v>
      </c>
      <c r="BM213" s="44">
        <f t="shared" si="83"/>
        <v>0.21881906022449046</v>
      </c>
      <c r="BN213" s="44">
        <f t="shared" si="69"/>
        <v>0.50739853495222431</v>
      </c>
      <c r="BO213" s="44"/>
      <c r="BP213" s="44">
        <f t="shared" si="70"/>
        <v>0.50739853495222431</v>
      </c>
      <c r="BQ213" s="44">
        <v>0.28000000000000003</v>
      </c>
      <c r="BR213" s="44">
        <v>2.2999999999999998</v>
      </c>
      <c r="BS213" s="44">
        <f t="shared" si="91"/>
        <v>8.2943544789436121</v>
      </c>
      <c r="BT213" s="44">
        <f t="shared" si="72"/>
        <v>6.5779999999999994</v>
      </c>
      <c r="BU213" s="44">
        <f t="shared" si="67"/>
        <v>0.15333333333333332</v>
      </c>
      <c r="BV213" s="44">
        <f t="shared" si="96"/>
        <v>0</v>
      </c>
      <c r="BW213" s="44">
        <f t="shared" si="90"/>
        <v>0.26017949144592434</v>
      </c>
      <c r="BX213" s="44">
        <f t="shared" ref="BX213:BX244" si="98">BG213</f>
        <v>3.216224409512686</v>
      </c>
      <c r="BY213" s="44">
        <f t="shared" si="93"/>
        <v>1.4963093145869946</v>
      </c>
      <c r="BZ213" s="44">
        <f>BI213</f>
        <v>2.4668141592920358</v>
      </c>
      <c r="CA213" s="44">
        <f t="shared" si="92"/>
        <v>4.8124665417558887</v>
      </c>
      <c r="CB213" s="44">
        <f t="shared" si="97"/>
        <v>3.216224409512686</v>
      </c>
      <c r="CC213" s="44">
        <v>4.0388724930094408</v>
      </c>
      <c r="CD213" s="43"/>
      <c r="CE213" s="44">
        <f t="shared" si="73"/>
        <v>0.87041485217437875</v>
      </c>
      <c r="CG213" s="43">
        <f>CE213/'Conversions, Sources &amp; Comments'!E212</f>
        <v>14.988309562105893</v>
      </c>
    </row>
    <row r="214" spans="1:85" s="7" customFormat="1" ht="12.75" customHeight="1">
      <c r="A214" s="67">
        <v>1752</v>
      </c>
      <c r="C214" s="16">
        <v>573</v>
      </c>
      <c r="D214" s="16">
        <v>588</v>
      </c>
      <c r="E214" s="16">
        <v>425</v>
      </c>
      <c r="F214" s="16">
        <v>294</v>
      </c>
      <c r="G214" s="16">
        <v>266</v>
      </c>
      <c r="M214" s="16">
        <v>65.2</v>
      </c>
      <c r="N214" s="16">
        <v>170</v>
      </c>
      <c r="S214" s="16">
        <v>77.400000000000006</v>
      </c>
      <c r="AC214" s="16">
        <v>547</v>
      </c>
      <c r="AE214" s="16">
        <v>25.8</v>
      </c>
      <c r="AF214" s="16">
        <v>11.6</v>
      </c>
      <c r="AH214" s="44">
        <f>F214*'Conversions, Sources &amp; Comments'!$E214/104.83</f>
        <v>0.16286785748354479</v>
      </c>
      <c r="AI214" s="44">
        <f>C214*'Conversions, Sources &amp; Comments'!E214/104.83</f>
        <v>0.31742613040160261</v>
      </c>
      <c r="AJ214" s="44">
        <f>E214*'Conversions, Sources &amp; Comments'!E214/104.83</f>
        <v>0.23543822935546443</v>
      </c>
      <c r="AK214" s="43"/>
      <c r="AL214" s="44">
        <f>'Conversions, Sources &amp; Comments'!$E214*H214/104.83</f>
        <v>0</v>
      </c>
      <c r="AM214" s="44">
        <f>'Conversions, Sources &amp; Comments'!$E214*I214/0.467</f>
        <v>0</v>
      </c>
      <c r="AN214" s="44">
        <f>'Conversions, Sources &amp; Comments'!$E214*J214/0.467</f>
        <v>0</v>
      </c>
      <c r="AO214" s="44">
        <f>'Conversions, Sources &amp; Comments'!$E214*K214/0.467</f>
        <v>0</v>
      </c>
      <c r="AP214" s="44">
        <f>'Conversions, Sources &amp; Comments'!$E214*L214/0.467</f>
        <v>0</v>
      </c>
      <c r="AQ214" s="44">
        <f>'Conversions, Sources &amp; Comments'!$E214*M214/0.467</f>
        <v>8.1078247680228408</v>
      </c>
      <c r="AR214" s="44">
        <f>'Conversions, Sources &amp; Comments'!$E214*N214/60</f>
        <v>0.16453993055555557</v>
      </c>
      <c r="AS214" s="44">
        <f>'Conversions, Sources &amp; Comments'!$E214*O214</f>
        <v>0</v>
      </c>
      <c r="AT214" s="44">
        <f>'Conversions, Sources &amp; Comments'!$E214*P214</f>
        <v>0</v>
      </c>
      <c r="AU214" s="44">
        <f>'Conversions, Sources &amp; Comments'!$E214*Q214/0.467</f>
        <v>0</v>
      </c>
      <c r="AV214" s="44">
        <f>'Conversions, Sources &amp; Comments'!$E214*R214/1.204</f>
        <v>0</v>
      </c>
      <c r="AW214" s="44">
        <f>'Conversions, Sources &amp; Comments'!$E214*S214/0.93</f>
        <v>4.833165322580645</v>
      </c>
      <c r="AX214" s="44">
        <f>'Conversions, Sources &amp; Comments'!$E214*T214/0.93</f>
        <v>0</v>
      </c>
      <c r="AY214" s="44">
        <f>'Conversions, Sources &amp; Comments'!$E214*U214/0.467</f>
        <v>0</v>
      </c>
      <c r="AZ214" s="44">
        <f>'Conversions, Sources &amp; Comments'!$E214*V214/51.4</f>
        <v>0</v>
      </c>
      <c r="BA214" s="44">
        <f>'Conversions, Sources &amp; Comments'!$E214*W214/0.467</f>
        <v>0</v>
      </c>
      <c r="BB214" s="44">
        <f>'Conversions, Sources &amp; Comments'!$E214*X214/0.467</f>
        <v>0</v>
      </c>
      <c r="BC214" s="44">
        <f>'Conversions, Sources &amp; Comments'!$E214*Y214/0.467</f>
        <v>0</v>
      </c>
      <c r="BD214" s="44">
        <f>'Conversions, Sources &amp; Comments'!$E214*Z214/0.467*0.96</f>
        <v>0</v>
      </c>
      <c r="BE214" s="44">
        <f>'Conversions, Sources &amp; Comments'!$E214*AA214/0.467*0.96</f>
        <v>0</v>
      </c>
      <c r="BF214" s="43"/>
      <c r="BG214" s="44">
        <f>'Conversions, Sources &amp; Comments'!$E214*AC214/10.274</f>
        <v>3.0918712688988386</v>
      </c>
      <c r="BH214" s="44">
        <f>'Conversions, Sources &amp; Comments'!$E214*AD214/3073</f>
        <v>0</v>
      </c>
      <c r="BI214" s="44">
        <f>'Conversions, Sources &amp; Comments'!$E214*AE214/0.565</f>
        <v>2.6518252212389384</v>
      </c>
      <c r="BJ214" s="44">
        <f>'Conversions, Sources &amp; Comments'!$E214*AF214/0.565</f>
        <v>1.1922935103244841</v>
      </c>
      <c r="BK214" s="44"/>
      <c r="BL214" s="44">
        <v>5.5750000000000002</v>
      </c>
      <c r="BM214" s="44">
        <f t="shared" ref="BM214:BM228" si="99">AJ214</f>
        <v>0.23543822935546443</v>
      </c>
      <c r="BN214" s="44">
        <f t="shared" si="69"/>
        <v>0.52807856482201354</v>
      </c>
      <c r="BO214" s="44"/>
      <c r="BP214" s="44">
        <f t="shared" si="70"/>
        <v>0.52807856482201354</v>
      </c>
      <c r="BQ214" s="44">
        <v>0.28000000000000003</v>
      </c>
      <c r="BR214" s="44">
        <v>2.2999999999999998</v>
      </c>
      <c r="BS214" s="44">
        <f t="shared" si="91"/>
        <v>8.1078247680228408</v>
      </c>
      <c r="BT214" s="44">
        <f t="shared" si="72"/>
        <v>6.5779999999999994</v>
      </c>
      <c r="BU214" s="44">
        <f t="shared" si="67"/>
        <v>0.15333333333333332</v>
      </c>
      <c r="BV214" s="44">
        <f t="shared" si="96"/>
        <v>0</v>
      </c>
      <c r="BW214" s="44">
        <f t="shared" si="90"/>
        <v>0.25834228766679274</v>
      </c>
      <c r="BX214" s="44">
        <f t="shared" si="98"/>
        <v>3.0918712688988386</v>
      </c>
      <c r="BY214" s="44">
        <f t="shared" si="93"/>
        <v>1.3000000000000003</v>
      </c>
      <c r="BZ214" s="44">
        <f>BI214</f>
        <v>2.6518252212389384</v>
      </c>
      <c r="CA214" s="44">
        <f>1.3*BX214</f>
        <v>4.0194326495684907</v>
      </c>
      <c r="CB214" s="44">
        <f t="shared" si="97"/>
        <v>3.0918712688988386</v>
      </c>
      <c r="CC214" s="44">
        <v>4.0388724930094408</v>
      </c>
      <c r="CD214" s="43"/>
      <c r="CE214" s="44">
        <f t="shared" si="73"/>
        <v>0.87204409495235535</v>
      </c>
      <c r="CG214" s="43">
        <f>CE214/'Conversions, Sources &amp; Comments'!E213</f>
        <v>15.016364684381365</v>
      </c>
    </row>
    <row r="215" spans="1:85" s="7" customFormat="1" ht="12.75" customHeight="1">
      <c r="A215" s="67">
        <v>1753</v>
      </c>
      <c r="C215" s="16">
        <v>744</v>
      </c>
      <c r="D215" s="16">
        <v>744</v>
      </c>
      <c r="E215" s="16">
        <v>558</v>
      </c>
      <c r="F215" s="16">
        <v>392</v>
      </c>
      <c r="G215" s="16">
        <v>323</v>
      </c>
      <c r="H215" s="16">
        <v>528</v>
      </c>
      <c r="M215" s="16">
        <v>75</v>
      </c>
      <c r="N215" s="16">
        <v>168</v>
      </c>
      <c r="S215" s="16">
        <v>72</v>
      </c>
      <c r="Y215" s="16">
        <v>38.700000000000003</v>
      </c>
      <c r="AB215" s="16">
        <v>4378</v>
      </c>
      <c r="AC215" s="16">
        <v>547</v>
      </c>
      <c r="AD215" s="16">
        <v>1056</v>
      </c>
      <c r="AH215" s="44">
        <f>F215*'Conversions, Sources &amp; Comments'!$E215/104.83</f>
        <v>0.21715714331139307</v>
      </c>
      <c r="AI215" s="44">
        <f>C215*'Conversions, Sources &amp; Comments'!E215/104.83</f>
        <v>0.41215539444815419</v>
      </c>
      <c r="AJ215" s="44">
        <f>E215*'Conversions, Sources &amp; Comments'!E215/104.83</f>
        <v>0.30911654583611564</v>
      </c>
      <c r="AK215" s="43"/>
      <c r="AL215" s="44">
        <f>'Conversions, Sources &amp; Comments'!$E215*H215/104.83</f>
        <v>0.2924973767051417</v>
      </c>
      <c r="AM215" s="44">
        <f>'Conversions, Sources &amp; Comments'!$E215*I215/0.467</f>
        <v>0</v>
      </c>
      <c r="AN215" s="44">
        <f>'Conversions, Sources &amp; Comments'!$E215*J215/0.467</f>
        <v>0</v>
      </c>
      <c r="AO215" s="44">
        <f>'Conversions, Sources &amp; Comments'!$E215*K215/0.467</f>
        <v>0</v>
      </c>
      <c r="AP215" s="44">
        <f>'Conversions, Sources &amp; Comments'!$E215*L215/0.467</f>
        <v>0</v>
      </c>
      <c r="AQ215" s="44">
        <f>'Conversions, Sources &amp; Comments'!$E215*M215/0.467</f>
        <v>9.3264855460385441</v>
      </c>
      <c r="AR215" s="44">
        <f>'Conversions, Sources &amp; Comments'!$E215*N215/60</f>
        <v>0.16260416666666666</v>
      </c>
      <c r="AS215" s="44">
        <f>'Conversions, Sources &amp; Comments'!$E215*O215</f>
        <v>0</v>
      </c>
      <c r="AT215" s="44">
        <f>'Conversions, Sources &amp; Comments'!$E215*P215</f>
        <v>0</v>
      </c>
      <c r="AU215" s="44">
        <f>'Conversions, Sources &amp; Comments'!$E215*Q215/0.467</f>
        <v>0</v>
      </c>
      <c r="AV215" s="44">
        <f>'Conversions, Sources &amp; Comments'!$E215*R215/1.204</f>
        <v>0</v>
      </c>
      <c r="AW215" s="44">
        <f>'Conversions, Sources &amp; Comments'!$E215*S215/0.93</f>
        <v>4.495967741935484</v>
      </c>
      <c r="AX215" s="44">
        <f>'Conversions, Sources &amp; Comments'!$E215*T215/0.93</f>
        <v>0</v>
      </c>
      <c r="AY215" s="44">
        <f>'Conversions, Sources &amp; Comments'!$E215*U215/0.467</f>
        <v>0</v>
      </c>
      <c r="AZ215" s="44">
        <f>'Conversions, Sources &amp; Comments'!$E215*V215/51.4</f>
        <v>0</v>
      </c>
      <c r="BA215" s="44">
        <f>'Conversions, Sources &amp; Comments'!$E215*W215/0.467</f>
        <v>0</v>
      </c>
      <c r="BB215" s="44">
        <f>'Conversions, Sources &amp; Comments'!$E215*X215/0.467</f>
        <v>0</v>
      </c>
      <c r="BC215" s="44">
        <f>'Conversions, Sources &amp; Comments'!$E215*Y215/0.467</f>
        <v>4.8124665417558887</v>
      </c>
      <c r="BD215" s="44">
        <f>'Conversions, Sources &amp; Comments'!$E215*Z215/0.467*0.96</f>
        <v>0</v>
      </c>
      <c r="BE215" s="44">
        <f>'Conversions, Sources &amp; Comments'!$E215*AA215/0.467*0.96</f>
        <v>0</v>
      </c>
      <c r="BF215" s="43"/>
      <c r="BG215" s="44">
        <f>'Conversions, Sources &amp; Comments'!$E215*AC215/10.274</f>
        <v>3.0918712688988386</v>
      </c>
      <c r="BH215" s="44">
        <f>'Conversions, Sources &amp; Comments'!$E215*AD215/3073</f>
        <v>1.9956068987959649E-2</v>
      </c>
      <c r="BI215" s="44">
        <f>'Conversions, Sources &amp; Comments'!$E215*AE215/0.565</f>
        <v>0</v>
      </c>
      <c r="BJ215" s="44">
        <f>'Conversions, Sources &amp; Comments'!$E215*AF215/0.565</f>
        <v>0</v>
      </c>
      <c r="BK215" s="44"/>
      <c r="BL215" s="44">
        <v>5.5750000000000002</v>
      </c>
      <c r="BM215" s="44">
        <f t="shared" si="99"/>
        <v>0.30911654583611564</v>
      </c>
      <c r="BN215" s="44">
        <f t="shared" si="69"/>
        <v>0.61976003057807882</v>
      </c>
      <c r="BO215" s="44"/>
      <c r="BP215" s="44">
        <f t="shared" si="70"/>
        <v>0.61976003057807882</v>
      </c>
      <c r="BQ215" s="44">
        <f t="shared" ref="BQ215:BQ246" si="100">AL215</f>
        <v>0.2924973767051417</v>
      </c>
      <c r="BR215" s="44">
        <v>2.2999999999999998</v>
      </c>
      <c r="BS215" s="44">
        <f t="shared" si="91"/>
        <v>9.3264855460385441</v>
      </c>
      <c r="BT215" s="44">
        <f t="shared" si="72"/>
        <v>6.5779999999999994</v>
      </c>
      <c r="BU215" s="44">
        <f t="shared" si="67"/>
        <v>0.15333333333333332</v>
      </c>
      <c r="BV215" s="44">
        <f t="shared" si="96"/>
        <v>0</v>
      </c>
      <c r="BW215" s="44">
        <f t="shared" si="90"/>
        <v>0.25650508388766119</v>
      </c>
      <c r="BX215" s="44">
        <f t="shared" si="98"/>
        <v>3.0918712688988386</v>
      </c>
      <c r="BY215" s="44">
        <f t="shared" si="93"/>
        <v>1.5564899451553931</v>
      </c>
      <c r="BZ215" s="44">
        <v>2.5499999999999998</v>
      </c>
      <c r="CA215" s="44">
        <f t="shared" ref="CA215:CA231" si="101">BC215</f>
        <v>4.8124665417558887</v>
      </c>
      <c r="CB215" s="44">
        <f t="shared" si="97"/>
        <v>3.0918712688988386</v>
      </c>
      <c r="CC215" s="44">
        <f>1000*BH215/4.941</f>
        <v>4.0388724930094417</v>
      </c>
      <c r="CD215" s="43"/>
      <c r="CE215" s="44">
        <f t="shared" si="73"/>
        <v>0.93203781710102329</v>
      </c>
      <c r="CG215" s="43">
        <f>CE215/'Conversions, Sources &amp; Comments'!E214</f>
        <v>16.049440437972777</v>
      </c>
    </row>
    <row r="216" spans="1:85" s="7" customFormat="1" ht="12.75" customHeight="1">
      <c r="A216" s="67">
        <v>1754</v>
      </c>
      <c r="C216" s="16">
        <v>796</v>
      </c>
      <c r="D216" s="16">
        <v>884</v>
      </c>
      <c r="E216" s="16">
        <v>635</v>
      </c>
      <c r="F216" s="16">
        <v>352</v>
      </c>
      <c r="G216" s="16">
        <v>276</v>
      </c>
      <c r="H216" s="16">
        <v>504</v>
      </c>
      <c r="M216" s="16">
        <v>79.2</v>
      </c>
      <c r="N216" s="16">
        <v>171</v>
      </c>
      <c r="S216" s="16">
        <v>72</v>
      </c>
      <c r="Y216" s="16">
        <v>38.700000000000003</v>
      </c>
      <c r="AB216" s="16">
        <v>4032</v>
      </c>
      <c r="AC216" s="16">
        <v>552</v>
      </c>
      <c r="AD216" s="16">
        <v>1056</v>
      </c>
      <c r="AE216" s="16">
        <v>24</v>
      </c>
      <c r="AH216" s="44">
        <f>F216*'Conversions, Sources &amp; Comments'!$E216/104.83</f>
        <v>0.19499825113676111</v>
      </c>
      <c r="AI216" s="44">
        <f>C216*'Conversions, Sources &amp; Comments'!E216/104.83</f>
        <v>0.4409619542751757</v>
      </c>
      <c r="AJ216" s="44">
        <f>E216*'Conversions, Sources &amp; Comments'!E216/104.83</f>
        <v>0.35177241327228215</v>
      </c>
      <c r="AK216" s="43"/>
      <c r="AL216" s="44">
        <f>'Conversions, Sources &amp; Comments'!$E216*H216/104.83</f>
        <v>0.27920204140036248</v>
      </c>
      <c r="AM216" s="44">
        <f>'Conversions, Sources &amp; Comments'!$E216*I216/0.467</f>
        <v>0</v>
      </c>
      <c r="AN216" s="44">
        <f>'Conversions, Sources &amp; Comments'!$E216*J216/0.467</f>
        <v>0</v>
      </c>
      <c r="AO216" s="44">
        <f>'Conversions, Sources &amp; Comments'!$E216*K216/0.467</f>
        <v>0</v>
      </c>
      <c r="AP216" s="44">
        <f>'Conversions, Sources &amp; Comments'!$E216*L216/0.467</f>
        <v>0</v>
      </c>
      <c r="AQ216" s="44">
        <f>'Conversions, Sources &amp; Comments'!$E216*M216/0.467</f>
        <v>9.8487687366167016</v>
      </c>
      <c r="AR216" s="44">
        <f>'Conversions, Sources &amp; Comments'!$E216*N216/60</f>
        <v>0.16550781250000002</v>
      </c>
      <c r="AS216" s="44">
        <f>'Conversions, Sources &amp; Comments'!$E216*O216</f>
        <v>0</v>
      </c>
      <c r="AT216" s="44">
        <f>'Conversions, Sources &amp; Comments'!$E216*P216</f>
        <v>0</v>
      </c>
      <c r="AU216" s="44">
        <f>'Conversions, Sources &amp; Comments'!$E216*Q216/0.467</f>
        <v>0</v>
      </c>
      <c r="AV216" s="44">
        <f>'Conversions, Sources &amp; Comments'!$E216*R216/1.204</f>
        <v>0</v>
      </c>
      <c r="AW216" s="44">
        <f>'Conversions, Sources &amp; Comments'!$E216*S216/0.93</f>
        <v>4.495967741935484</v>
      </c>
      <c r="AX216" s="44">
        <f>'Conversions, Sources &amp; Comments'!$E216*T216/0.93</f>
        <v>0</v>
      </c>
      <c r="AY216" s="44">
        <f>'Conversions, Sources &amp; Comments'!$E216*U216/0.467</f>
        <v>0</v>
      </c>
      <c r="AZ216" s="44">
        <f>'Conversions, Sources &amp; Comments'!$E216*V216/51.4</f>
        <v>0</v>
      </c>
      <c r="BA216" s="44">
        <f>'Conversions, Sources &amp; Comments'!$E216*W216/0.467</f>
        <v>0</v>
      </c>
      <c r="BB216" s="44">
        <f>'Conversions, Sources &amp; Comments'!$E216*X216/0.467</f>
        <v>0</v>
      </c>
      <c r="BC216" s="44">
        <f>'Conversions, Sources &amp; Comments'!$E216*Y216/0.467</f>
        <v>4.8124665417558887</v>
      </c>
      <c r="BD216" s="44">
        <f>'Conversions, Sources &amp; Comments'!$E216*Z216/0.467*0.96</f>
        <v>0</v>
      </c>
      <c r="BE216" s="44">
        <f>'Conversions, Sources &amp; Comments'!$E216*AA216/0.467*0.96</f>
        <v>0</v>
      </c>
      <c r="BF216" s="43"/>
      <c r="BG216" s="44">
        <f>'Conversions, Sources &amp; Comments'!$E216*AC216/10.274</f>
        <v>3.1201333463110767</v>
      </c>
      <c r="BH216" s="44">
        <f>'Conversions, Sources &amp; Comments'!$E216*AD216/3073</f>
        <v>1.9956068987959649E-2</v>
      </c>
      <c r="BI216" s="44">
        <f>'Conversions, Sources &amp; Comments'!$E216*AE216/0.565</f>
        <v>2.4668141592920358</v>
      </c>
      <c r="BJ216" s="44">
        <f>'Conversions, Sources &amp; Comments'!$E216*AF216/0.565</f>
        <v>0</v>
      </c>
      <c r="BK216" s="44"/>
      <c r="BL216" s="44">
        <v>5.5750000000000002</v>
      </c>
      <c r="BM216" s="44">
        <f t="shared" si="99"/>
        <v>0.35177241327228215</v>
      </c>
      <c r="BN216" s="44">
        <f t="shared" si="69"/>
        <v>0.67283877391053781</v>
      </c>
      <c r="BO216" s="44"/>
      <c r="BP216" s="44">
        <f t="shared" si="70"/>
        <v>0.67283877391053781</v>
      </c>
      <c r="BQ216" s="44">
        <f t="shared" si="100"/>
        <v>0.27920204140036248</v>
      </c>
      <c r="BR216" s="44">
        <v>2.2999999999999998</v>
      </c>
      <c r="BS216" s="44">
        <f t="shared" si="91"/>
        <v>9.8487687366167016</v>
      </c>
      <c r="BT216" s="44">
        <f t="shared" si="72"/>
        <v>6.5779999999999994</v>
      </c>
      <c r="BU216" s="44">
        <f t="shared" si="67"/>
        <v>0.15333333333333332</v>
      </c>
      <c r="BV216" s="44">
        <f t="shared" si="96"/>
        <v>0</v>
      </c>
      <c r="BW216" s="44">
        <f t="shared" si="90"/>
        <v>0.25466788010852964</v>
      </c>
      <c r="BX216" s="44">
        <f t="shared" si="98"/>
        <v>3.1201333463110767</v>
      </c>
      <c r="BY216" s="44">
        <f t="shared" si="93"/>
        <v>1.5423913043478259</v>
      </c>
      <c r="BZ216" s="44">
        <f>BI216</f>
        <v>2.4668141592920358</v>
      </c>
      <c r="CA216" s="44">
        <f t="shared" si="101"/>
        <v>4.8124665417558887</v>
      </c>
      <c r="CB216" s="44">
        <f t="shared" si="97"/>
        <v>3.1201333463110767</v>
      </c>
      <c r="CC216" s="44">
        <f>1000*BH216/4.941</f>
        <v>4.0388724930094417</v>
      </c>
      <c r="CD216" s="43"/>
      <c r="CE216" s="44">
        <f t="shared" si="73"/>
        <v>0.95874676787109636</v>
      </c>
      <c r="CG216" s="43">
        <f>CE216/'Conversions, Sources &amp; Comments'!E215</f>
        <v>16.509361383968653</v>
      </c>
    </row>
    <row r="217" spans="1:85" s="7" customFormat="1" ht="12.75" customHeight="1">
      <c r="A217" s="67">
        <v>1755</v>
      </c>
      <c r="C217" s="16">
        <v>947</v>
      </c>
      <c r="D217" s="16">
        <v>812</v>
      </c>
      <c r="E217" s="16">
        <v>593</v>
      </c>
      <c r="F217" s="16">
        <v>378</v>
      </c>
      <c r="G217" s="16">
        <v>282</v>
      </c>
      <c r="H217" s="16">
        <v>876</v>
      </c>
      <c r="M217" s="16">
        <v>79.2</v>
      </c>
      <c r="N217" s="16">
        <v>178</v>
      </c>
      <c r="S217" s="16">
        <v>72</v>
      </c>
      <c r="Y217" s="16">
        <v>38.700000000000003</v>
      </c>
      <c r="AB217" s="16">
        <v>4032</v>
      </c>
      <c r="AC217" s="16">
        <v>591</v>
      </c>
      <c r="AH217" s="44">
        <f>F217*'Conversions, Sources &amp; Comments'!$E217/104.83</f>
        <v>0.20940153105027187</v>
      </c>
      <c r="AI217" s="44">
        <f>C217*'Conversions, Sources &amp; Comments'!E217/104.83</f>
        <v>0.52461177223441124</v>
      </c>
      <c r="AJ217" s="44">
        <f>E217*'Conversions, Sources &amp; Comments'!E217/104.83</f>
        <v>0.32850557648891859</v>
      </c>
      <c r="AK217" s="43"/>
      <c r="AL217" s="44">
        <f>'Conversions, Sources &amp; Comments'!$E217*H217/104.83</f>
        <v>0.48527973862443963</v>
      </c>
      <c r="AM217" s="44">
        <f>'Conversions, Sources &amp; Comments'!$E217*I217/0.467</f>
        <v>0</v>
      </c>
      <c r="AN217" s="44">
        <f>'Conversions, Sources &amp; Comments'!$E217*J217/0.467</f>
        <v>0</v>
      </c>
      <c r="AO217" s="44">
        <f>'Conversions, Sources &amp; Comments'!$E217*K217/0.467</f>
        <v>0</v>
      </c>
      <c r="AP217" s="44">
        <f>'Conversions, Sources &amp; Comments'!$E217*L217/0.467</f>
        <v>0</v>
      </c>
      <c r="AQ217" s="44">
        <f>'Conversions, Sources &amp; Comments'!$E217*M217/0.467</f>
        <v>9.8487687366167016</v>
      </c>
      <c r="AR217" s="44">
        <f>'Conversions, Sources &amp; Comments'!$E217*N217/60</f>
        <v>0.17228298611111112</v>
      </c>
      <c r="AS217" s="44">
        <f>'Conversions, Sources &amp; Comments'!$E217*O217</f>
        <v>0</v>
      </c>
      <c r="AT217" s="44">
        <f>'Conversions, Sources &amp; Comments'!$E217*P217</f>
        <v>0</v>
      </c>
      <c r="AU217" s="44">
        <f>'Conversions, Sources &amp; Comments'!$E217*Q217/0.467</f>
        <v>0</v>
      </c>
      <c r="AV217" s="44">
        <f>'Conversions, Sources &amp; Comments'!$E217*R217/1.204</f>
        <v>0</v>
      </c>
      <c r="AW217" s="44">
        <f>'Conversions, Sources &amp; Comments'!$E217*S217/0.93</f>
        <v>4.495967741935484</v>
      </c>
      <c r="AX217" s="44">
        <f>'Conversions, Sources &amp; Comments'!$E217*T217/0.93</f>
        <v>0</v>
      </c>
      <c r="AY217" s="44">
        <f>'Conversions, Sources &amp; Comments'!$E217*U217/0.467</f>
        <v>0</v>
      </c>
      <c r="AZ217" s="44">
        <f>'Conversions, Sources &amp; Comments'!$E217*V217/51.4</f>
        <v>0</v>
      </c>
      <c r="BA217" s="44">
        <f>'Conversions, Sources &amp; Comments'!$E217*W217/0.467</f>
        <v>0</v>
      </c>
      <c r="BB217" s="44">
        <f>'Conversions, Sources &amp; Comments'!$E217*X217/0.467</f>
        <v>0</v>
      </c>
      <c r="BC217" s="44">
        <f>'Conversions, Sources &amp; Comments'!$E217*Y217/0.467</f>
        <v>4.8124665417558887</v>
      </c>
      <c r="BD217" s="44">
        <f>'Conversions, Sources &amp; Comments'!$E217*Z217/0.467*0.96</f>
        <v>0</v>
      </c>
      <c r="BE217" s="44">
        <f>'Conversions, Sources &amp; Comments'!$E217*AA217/0.467*0.96</f>
        <v>0</v>
      </c>
      <c r="BF217" s="43"/>
      <c r="BG217" s="44">
        <f>'Conversions, Sources &amp; Comments'!$E217*AC217/10.274</f>
        <v>3.3405775501265333</v>
      </c>
      <c r="BH217" s="44">
        <f>'Conversions, Sources &amp; Comments'!$E217*AD217/3073</f>
        <v>0</v>
      </c>
      <c r="BI217" s="44">
        <f>'Conversions, Sources &amp; Comments'!$E217*AE217/0.565</f>
        <v>0</v>
      </c>
      <c r="BJ217" s="44">
        <f>'Conversions, Sources &amp; Comments'!$E217*AF217/0.565</f>
        <v>0</v>
      </c>
      <c r="BK217" s="44"/>
      <c r="BL217" s="44">
        <v>5.5750000000000002</v>
      </c>
      <c r="BM217" s="44">
        <f t="shared" si="99"/>
        <v>0.32850557648891859</v>
      </c>
      <c r="BN217" s="44">
        <f t="shared" si="69"/>
        <v>0.64388673209283287</v>
      </c>
      <c r="BO217" s="44"/>
      <c r="BP217" s="44">
        <f t="shared" si="70"/>
        <v>0.64388673209283287</v>
      </c>
      <c r="BQ217" s="44">
        <f t="shared" si="100"/>
        <v>0.48527973862443963</v>
      </c>
      <c r="BR217" s="44">
        <v>2.2999999999999998</v>
      </c>
      <c r="BS217" s="44">
        <f t="shared" si="91"/>
        <v>9.8487687366167016</v>
      </c>
      <c r="BT217" s="44">
        <f t="shared" si="72"/>
        <v>6.5779999999999994</v>
      </c>
      <c r="BU217" s="44">
        <f t="shared" si="67"/>
        <v>0.15333333333333332</v>
      </c>
      <c r="BV217" s="44">
        <f t="shared" si="96"/>
        <v>0</v>
      </c>
      <c r="BW217" s="44">
        <f t="shared" si="90"/>
        <v>0.25283067632939804</v>
      </c>
      <c r="BX217" s="44">
        <f t="shared" si="98"/>
        <v>3.3405775501265333</v>
      </c>
      <c r="BY217" s="44">
        <f t="shared" si="93"/>
        <v>1.4406091370558374</v>
      </c>
      <c r="BZ217" s="44">
        <v>2.4668141592920358</v>
      </c>
      <c r="CA217" s="44">
        <f t="shared" si="101"/>
        <v>4.8124665417558887</v>
      </c>
      <c r="CB217" s="44">
        <f t="shared" si="97"/>
        <v>3.3405775501265333</v>
      </c>
      <c r="CC217" s="44">
        <v>4.0388724930094408</v>
      </c>
      <c r="CD217" s="43"/>
      <c r="CE217" s="44">
        <f t="shared" si="73"/>
        <v>0.97383167273309801</v>
      </c>
      <c r="CG217" s="43">
        <f>CE217/'Conversions, Sources &amp; Comments'!E216</f>
        <v>16.769119386973525</v>
      </c>
    </row>
    <row r="218" spans="1:85" s="7" customFormat="1" ht="12.75" customHeight="1">
      <c r="A218" s="67">
        <v>1756</v>
      </c>
      <c r="C218" s="16">
        <v>1212</v>
      </c>
      <c r="D218" s="16">
        <v>1287</v>
      </c>
      <c r="E218" s="16">
        <v>1110</v>
      </c>
      <c r="F218" s="16">
        <v>740</v>
      </c>
      <c r="G218" s="16">
        <v>460</v>
      </c>
      <c r="H218" s="16">
        <v>1172</v>
      </c>
      <c r="M218" s="16">
        <v>69</v>
      </c>
      <c r="N218" s="16">
        <v>183</v>
      </c>
      <c r="S218" s="16">
        <v>72</v>
      </c>
      <c r="T218" s="16">
        <v>53.3</v>
      </c>
      <c r="Y218" s="16">
        <v>38.700000000000003</v>
      </c>
      <c r="AB218" s="16">
        <v>5976</v>
      </c>
      <c r="AC218" s="16">
        <v>604</v>
      </c>
      <c r="AD218" s="16">
        <v>1056</v>
      </c>
      <c r="AE218" s="16">
        <v>24</v>
      </c>
      <c r="AF218" s="16">
        <v>10.8</v>
      </c>
      <c r="AH218" s="44">
        <f>F218*'Conversions, Sources &amp; Comments'!$E218/104.83</f>
        <v>0.409939505230691</v>
      </c>
      <c r="AI218" s="44">
        <f>C218*'Conversions, Sources &amp; Comments'!E218/104.83</f>
        <v>0.67141443289134795</v>
      </c>
      <c r="AJ218" s="44">
        <f>E218*'Conversions, Sources &amp; Comments'!E218/104.83</f>
        <v>0.61490925784603645</v>
      </c>
      <c r="AK218" s="43"/>
      <c r="AL218" s="44">
        <f>'Conversions, Sources &amp; Comments'!$E218*H218/104.83</f>
        <v>0.64925554071671598</v>
      </c>
      <c r="AM218" s="44">
        <f>'Conversions, Sources &amp; Comments'!$E218*I218/0.467</f>
        <v>0</v>
      </c>
      <c r="AN218" s="44">
        <f>'Conversions, Sources &amp; Comments'!$E218*J218/0.467</f>
        <v>0</v>
      </c>
      <c r="AO218" s="44">
        <f>'Conversions, Sources &amp; Comments'!$E218*K218/0.467</f>
        <v>0</v>
      </c>
      <c r="AP218" s="44">
        <f>'Conversions, Sources &amp; Comments'!$E218*L218/0.467</f>
        <v>0</v>
      </c>
      <c r="AQ218" s="44">
        <f>'Conversions, Sources &amp; Comments'!$E218*M218/0.467</f>
        <v>8.5803667023554588</v>
      </c>
      <c r="AR218" s="44">
        <f>'Conversions, Sources &amp; Comments'!$E218*N218/60</f>
        <v>0.17712239583333333</v>
      </c>
      <c r="AS218" s="44">
        <f>'Conversions, Sources &amp; Comments'!$E218*O218</f>
        <v>0</v>
      </c>
      <c r="AT218" s="44">
        <f>'Conversions, Sources &amp; Comments'!$E218*P218</f>
        <v>0</v>
      </c>
      <c r="AU218" s="44">
        <f>'Conversions, Sources &amp; Comments'!$E218*Q218/0.467</f>
        <v>0</v>
      </c>
      <c r="AV218" s="44">
        <f>'Conversions, Sources &amp; Comments'!$E218*R218/1.204</f>
        <v>0</v>
      </c>
      <c r="AW218" s="44">
        <f>'Conversions, Sources &amp; Comments'!$E218*S218/0.93</f>
        <v>4.495967741935484</v>
      </c>
      <c r="AX218" s="44">
        <f>'Conversions, Sources &amp; Comments'!$E218*T218/0.93</f>
        <v>3.3282650089605732</v>
      </c>
      <c r="AY218" s="44">
        <f>'Conversions, Sources &amp; Comments'!$E218*U218/0.467</f>
        <v>0</v>
      </c>
      <c r="AZ218" s="44">
        <f>'Conversions, Sources &amp; Comments'!$E218*V218/51.4</f>
        <v>0</v>
      </c>
      <c r="BA218" s="44">
        <f>'Conversions, Sources &amp; Comments'!$E218*W218/0.467</f>
        <v>0</v>
      </c>
      <c r="BB218" s="44">
        <f>'Conversions, Sources &amp; Comments'!$E218*X218/0.467</f>
        <v>0</v>
      </c>
      <c r="BC218" s="44">
        <f>'Conversions, Sources &amp; Comments'!$E218*Y218/0.467</f>
        <v>4.8124665417558887</v>
      </c>
      <c r="BD218" s="44">
        <f>'Conversions, Sources &amp; Comments'!$E218*Z218/0.467*0.96</f>
        <v>0</v>
      </c>
      <c r="BE218" s="44">
        <f>'Conversions, Sources &amp; Comments'!$E218*AA218/0.467*0.96</f>
        <v>0</v>
      </c>
      <c r="BF218" s="43"/>
      <c r="BG218" s="44">
        <f>'Conversions, Sources &amp; Comments'!$E218*AC218/10.274</f>
        <v>3.4140589513983524</v>
      </c>
      <c r="BH218" s="44">
        <f>'Conversions, Sources &amp; Comments'!$E218*AD218/3073</f>
        <v>1.9956068987959649E-2</v>
      </c>
      <c r="BI218" s="44">
        <f>'Conversions, Sources &amp; Comments'!$E218*AE218/0.565</f>
        <v>2.4668141592920358</v>
      </c>
      <c r="BJ218" s="44">
        <f>'Conversions, Sources &amp; Comments'!$E218*AF218/0.565</f>
        <v>1.1100663716814161</v>
      </c>
      <c r="BK218" s="44"/>
      <c r="BL218" s="44">
        <v>5.5750000000000002</v>
      </c>
      <c r="BM218" s="44">
        <f t="shared" si="99"/>
        <v>0.61490925784603645</v>
      </c>
      <c r="BN218" s="44">
        <f t="shared" si="69"/>
        <v>1.0002725801821999</v>
      </c>
      <c r="BO218" s="44"/>
      <c r="BP218" s="44">
        <f t="shared" si="70"/>
        <v>1.0002725801821999</v>
      </c>
      <c r="BQ218" s="44">
        <f t="shared" si="100"/>
        <v>0.64925554071671598</v>
      </c>
      <c r="BR218" s="44">
        <v>2.2999999999999998</v>
      </c>
      <c r="BS218" s="44">
        <f t="shared" si="91"/>
        <v>8.5803667023554588</v>
      </c>
      <c r="BT218" s="44">
        <f t="shared" si="72"/>
        <v>6.5779999999999994</v>
      </c>
      <c r="BU218" s="44">
        <f t="shared" ref="BU218:BU272" si="102">BR218/15</f>
        <v>0.15333333333333332</v>
      </c>
      <c r="BV218" s="44">
        <f t="shared" si="96"/>
        <v>0</v>
      </c>
      <c r="BW218" s="44">
        <f t="shared" si="90"/>
        <v>0.25099347255026649</v>
      </c>
      <c r="BX218" s="44">
        <f t="shared" si="98"/>
        <v>3.4140589513983524</v>
      </c>
      <c r="BY218" s="44">
        <f t="shared" si="93"/>
        <v>1.4096026490066222</v>
      </c>
      <c r="BZ218" s="44">
        <f>BI218</f>
        <v>2.4668141592920358</v>
      </c>
      <c r="CA218" s="44">
        <f t="shared" si="101"/>
        <v>4.8124665417558887</v>
      </c>
      <c r="CB218" s="44">
        <f t="shared" si="97"/>
        <v>3.4140589513983524</v>
      </c>
      <c r="CC218" s="44">
        <f>1000*BH218/4.941</f>
        <v>4.0388724930094417</v>
      </c>
      <c r="CD218" s="43"/>
      <c r="CE218" s="44">
        <f t="shared" si="73"/>
        <v>1.1349336662599905</v>
      </c>
      <c r="CG218" s="43">
        <f>CE218/'Conversions, Sources &amp; Comments'!E217</f>
        <v>19.543252369678758</v>
      </c>
    </row>
    <row r="219" spans="1:85" s="7" customFormat="1" ht="12.75" customHeight="1">
      <c r="A219" s="67">
        <v>1757</v>
      </c>
      <c r="C219" s="16">
        <v>888</v>
      </c>
      <c r="D219" s="16">
        <v>1053</v>
      </c>
      <c r="E219" s="16">
        <v>738</v>
      </c>
      <c r="F219" s="16">
        <v>532</v>
      </c>
      <c r="G219" s="16">
        <v>412</v>
      </c>
      <c r="H219" s="16">
        <v>721</v>
      </c>
      <c r="M219" s="16">
        <v>72</v>
      </c>
      <c r="N219" s="16">
        <v>181</v>
      </c>
      <c r="S219" s="16">
        <v>72</v>
      </c>
      <c r="T219" s="16">
        <v>53.3</v>
      </c>
      <c r="Y219" s="16">
        <v>39.6</v>
      </c>
      <c r="AB219" s="16">
        <v>5568</v>
      </c>
      <c r="AC219" s="16">
        <v>624</v>
      </c>
      <c r="AD219" s="16">
        <v>1056</v>
      </c>
      <c r="AH219" s="44">
        <f>F219*'Conversions, Sources &amp; Comments'!$E219/104.83</f>
        <v>0.29471326592260483</v>
      </c>
      <c r="AI219" s="44">
        <f>C219*'Conversions, Sources &amp; Comments'!E219/104.83</f>
        <v>0.49192740627682918</v>
      </c>
      <c r="AJ219" s="44">
        <f>E219*'Conversions, Sources &amp; Comments'!E219/104.83</f>
        <v>0.40883156062195936</v>
      </c>
      <c r="AK219" s="43"/>
      <c r="AL219" s="44">
        <f>'Conversions, Sources &amp; Comments'!$E219*H219/104.83</f>
        <v>0.39941403144774079</v>
      </c>
      <c r="AM219" s="44">
        <f>'Conversions, Sources &amp; Comments'!$E219*I219/0.467</f>
        <v>0</v>
      </c>
      <c r="AN219" s="44">
        <f>'Conversions, Sources &amp; Comments'!$E219*J219/0.467</f>
        <v>0</v>
      </c>
      <c r="AO219" s="44">
        <f>'Conversions, Sources &amp; Comments'!$E219*K219/0.467</f>
        <v>0</v>
      </c>
      <c r="AP219" s="44">
        <f>'Conversions, Sources &amp; Comments'!$E219*L219/0.467</f>
        <v>0</v>
      </c>
      <c r="AQ219" s="44">
        <f>'Conversions, Sources &amp; Comments'!$E219*M219/0.467</f>
        <v>8.9534261241970032</v>
      </c>
      <c r="AR219" s="44">
        <f>'Conversions, Sources &amp; Comments'!$E219*N219/60</f>
        <v>0.17518663194444445</v>
      </c>
      <c r="AS219" s="44">
        <f>'Conversions, Sources &amp; Comments'!$E219*O219</f>
        <v>0</v>
      </c>
      <c r="AT219" s="44">
        <f>'Conversions, Sources &amp; Comments'!$E219*P219</f>
        <v>0</v>
      </c>
      <c r="AU219" s="44">
        <f>'Conversions, Sources &amp; Comments'!$E219*Q219/0.467</f>
        <v>0</v>
      </c>
      <c r="AV219" s="44">
        <f>'Conversions, Sources &amp; Comments'!$E219*R219/1.204</f>
        <v>0</v>
      </c>
      <c r="AW219" s="44">
        <f>'Conversions, Sources &amp; Comments'!$E219*S219/0.93</f>
        <v>4.495967741935484</v>
      </c>
      <c r="AX219" s="44">
        <f>'Conversions, Sources &amp; Comments'!$E219*T219/0.93</f>
        <v>3.3282650089605732</v>
      </c>
      <c r="AY219" s="44">
        <f>'Conversions, Sources &amp; Comments'!$E219*U219/0.467</f>
        <v>0</v>
      </c>
      <c r="AZ219" s="44">
        <f>'Conversions, Sources &amp; Comments'!$E219*V219/51.4</f>
        <v>0</v>
      </c>
      <c r="BA219" s="44">
        <f>'Conversions, Sources &amp; Comments'!$E219*W219/0.467</f>
        <v>0</v>
      </c>
      <c r="BB219" s="44">
        <f>'Conversions, Sources &amp; Comments'!$E219*X219/0.467</f>
        <v>0</v>
      </c>
      <c r="BC219" s="44">
        <f>'Conversions, Sources &amp; Comments'!$E219*Y219/0.467</f>
        <v>4.9243843683083508</v>
      </c>
      <c r="BD219" s="44">
        <f>'Conversions, Sources &amp; Comments'!$E219*Z219/0.467*0.96</f>
        <v>0</v>
      </c>
      <c r="BE219" s="44">
        <f>'Conversions, Sources &amp; Comments'!$E219*AA219/0.467*0.96</f>
        <v>0</v>
      </c>
      <c r="BF219" s="43"/>
      <c r="BG219" s="44">
        <f>'Conversions, Sources &amp; Comments'!$E219*AC219/10.274</f>
        <v>3.5271072610473047</v>
      </c>
      <c r="BH219" s="44">
        <f>'Conversions, Sources &amp; Comments'!$E219*AD219/3073</f>
        <v>1.9956068987959649E-2</v>
      </c>
      <c r="BI219" s="44">
        <f>'Conversions, Sources &amp; Comments'!$E219*AE219/0.565</f>
        <v>0</v>
      </c>
      <c r="BJ219" s="44">
        <f>'Conversions, Sources &amp; Comments'!$E219*AF219/0.565</f>
        <v>0</v>
      </c>
      <c r="BK219" s="44"/>
      <c r="BL219" s="44">
        <v>5.5750000000000002</v>
      </c>
      <c r="BM219" s="44">
        <f t="shared" si="99"/>
        <v>0.40883156062195936</v>
      </c>
      <c r="BN219" s="44">
        <f t="shared" ref="BN219:BN258" si="103">1.244348*BM219+(0.011645+0.017128)*BL219+0.074702</f>
        <v>0.74384020979681398</v>
      </c>
      <c r="BO219" s="44"/>
      <c r="BP219" s="44">
        <f t="shared" ref="BP219:BP258" si="104">BN219</f>
        <v>0.74384020979681398</v>
      </c>
      <c r="BQ219" s="44">
        <f t="shared" si="100"/>
        <v>0.39941403144774079</v>
      </c>
      <c r="BR219" s="44">
        <v>2.2999999999999998</v>
      </c>
      <c r="BS219" s="44">
        <f t="shared" si="91"/>
        <v>8.9534261241970032</v>
      </c>
      <c r="BT219" s="44">
        <f t="shared" ref="BT219:BT272" si="105">2.86*BR219</f>
        <v>6.5779999999999994</v>
      </c>
      <c r="BU219" s="44">
        <f t="shared" si="102"/>
        <v>0.15333333333333332</v>
      </c>
      <c r="BV219" s="44">
        <f t="shared" si="96"/>
        <v>0</v>
      </c>
      <c r="BW219" s="44">
        <f t="shared" si="90"/>
        <v>0.24915626877113492</v>
      </c>
      <c r="BX219" s="44">
        <f t="shared" si="98"/>
        <v>3.5271072610473047</v>
      </c>
      <c r="BY219" s="44">
        <f t="shared" si="93"/>
        <v>1.3961538461538456</v>
      </c>
      <c r="BZ219" s="44">
        <v>2.6</v>
      </c>
      <c r="CA219" s="44">
        <f t="shared" si="101"/>
        <v>4.9243843683083508</v>
      </c>
      <c r="CB219" s="44">
        <f t="shared" si="97"/>
        <v>3.5271072610473047</v>
      </c>
      <c r="CC219" s="44">
        <f>1000*BH219/4.941</f>
        <v>4.0388724930094417</v>
      </c>
      <c r="CD219" s="43"/>
      <c r="CE219" s="44">
        <f t="shared" ref="CE219:CE258" si="106">(182*$BP219+$BQ$4*$BQ219+$BR$4*$BR219+$BS$4*$BS219+$BT$4*$BT219+$BU$4*$BU219+$BW$4*$BW219+$BX$4*$BX219+$BZ$4*$BZ219+$CA$4*$CA219+$CB$4*$CB219+5*$CC219)/414.8987</f>
        <v>0.99872657468895887</v>
      </c>
      <c r="CG219" s="43">
        <f>CE219/'Conversions, Sources &amp; Comments'!E218</f>
        <v>17.197802900473551</v>
      </c>
    </row>
    <row r="220" spans="1:85" s="7" customFormat="1" ht="12.75" customHeight="1">
      <c r="A220" s="67">
        <v>1758</v>
      </c>
      <c r="C220" s="16"/>
      <c r="D220" s="16">
        <v>748</v>
      </c>
      <c r="E220" s="16">
        <v>502</v>
      </c>
      <c r="F220" s="16">
        <v>359</v>
      </c>
      <c r="G220" s="16">
        <v>331</v>
      </c>
      <c r="H220" s="16">
        <v>648</v>
      </c>
      <c r="M220" s="16">
        <v>72</v>
      </c>
      <c r="N220" s="16">
        <v>191</v>
      </c>
      <c r="S220" s="16">
        <v>72</v>
      </c>
      <c r="T220" s="16">
        <v>53.3</v>
      </c>
      <c r="Y220" s="16">
        <v>39.4</v>
      </c>
      <c r="AB220" s="16">
        <v>5760</v>
      </c>
      <c r="AC220" s="16">
        <v>679</v>
      </c>
      <c r="AD220" s="16">
        <v>1056</v>
      </c>
      <c r="AE220" s="16">
        <v>26.4</v>
      </c>
      <c r="AH220" s="44">
        <f>F220*'Conversions, Sources &amp; Comments'!$E220/104.83</f>
        <v>0.19887605726732169</v>
      </c>
      <c r="AI220" s="43"/>
      <c r="AJ220" s="44">
        <f>E220*'Conversions, Sources &amp; Comments'!E220/104.83</f>
        <v>0.27809409679163088</v>
      </c>
      <c r="AK220" s="43"/>
      <c r="AL220" s="44">
        <f>'Conversions, Sources &amp; Comments'!$E220*H220/104.83</f>
        <v>0.35897405322903753</v>
      </c>
      <c r="AM220" s="44">
        <f>'Conversions, Sources &amp; Comments'!$E220*I220/0.467</f>
        <v>0</v>
      </c>
      <c r="AN220" s="44">
        <f>'Conversions, Sources &amp; Comments'!$E220*J220/0.467</f>
        <v>0</v>
      </c>
      <c r="AO220" s="44">
        <f>'Conversions, Sources &amp; Comments'!$E220*K220/0.467</f>
        <v>0</v>
      </c>
      <c r="AP220" s="44">
        <f>'Conversions, Sources &amp; Comments'!$E220*L220/0.467</f>
        <v>0</v>
      </c>
      <c r="AQ220" s="44">
        <f>'Conversions, Sources &amp; Comments'!$E220*M220/0.467</f>
        <v>8.9534261241970032</v>
      </c>
      <c r="AR220" s="44">
        <f>'Conversions, Sources &amp; Comments'!$E220*N220/60</f>
        <v>0.18486545138888888</v>
      </c>
      <c r="AS220" s="44">
        <f>'Conversions, Sources &amp; Comments'!$E220*O220</f>
        <v>0</v>
      </c>
      <c r="AT220" s="44">
        <f>'Conversions, Sources &amp; Comments'!$E220*P220</f>
        <v>0</v>
      </c>
      <c r="AU220" s="44">
        <f>'Conversions, Sources &amp; Comments'!$E220*Q220/0.467</f>
        <v>0</v>
      </c>
      <c r="AV220" s="44">
        <f>'Conversions, Sources &amp; Comments'!$E220*R220/1.204</f>
        <v>0</v>
      </c>
      <c r="AW220" s="44">
        <f>'Conversions, Sources &amp; Comments'!$E220*S220/0.93</f>
        <v>4.495967741935484</v>
      </c>
      <c r="AX220" s="44">
        <f>'Conversions, Sources &amp; Comments'!$E220*T220/0.93</f>
        <v>3.3282650089605732</v>
      </c>
      <c r="AY220" s="44">
        <f>'Conversions, Sources &amp; Comments'!$E220*U220/0.467</f>
        <v>0</v>
      </c>
      <c r="AZ220" s="44">
        <f>'Conversions, Sources &amp; Comments'!$E220*V220/51.4</f>
        <v>0</v>
      </c>
      <c r="BA220" s="44">
        <f>'Conversions, Sources &amp; Comments'!$E220*W220/0.467</f>
        <v>0</v>
      </c>
      <c r="BB220" s="44">
        <f>'Conversions, Sources &amp; Comments'!$E220*X220/0.467</f>
        <v>0</v>
      </c>
      <c r="BC220" s="44">
        <f>'Conversions, Sources &amp; Comments'!$E220*Y220/0.467</f>
        <v>4.8995137401855811</v>
      </c>
      <c r="BD220" s="44">
        <f>'Conversions, Sources &amp; Comments'!$E220*Z220/0.467*0.96</f>
        <v>0</v>
      </c>
      <c r="BE220" s="44">
        <f>'Conversions, Sources &amp; Comments'!$E220*AA220/0.467*0.96</f>
        <v>0</v>
      </c>
      <c r="BF220" s="43"/>
      <c r="BG220" s="44">
        <f>'Conversions, Sources &amp; Comments'!$E220*AC220/10.274</f>
        <v>3.8379901125819225</v>
      </c>
      <c r="BH220" s="44">
        <f>'Conversions, Sources &amp; Comments'!$E220*AD220/3073</f>
        <v>1.9956068987959649E-2</v>
      </c>
      <c r="BI220" s="44">
        <f>'Conversions, Sources &amp; Comments'!$E220*AE220/0.565</f>
        <v>2.7134955752212395</v>
      </c>
      <c r="BJ220" s="44">
        <f>'Conversions, Sources &amp; Comments'!$E220*AF220/0.565</f>
        <v>0</v>
      </c>
      <c r="BK220" s="44"/>
      <c r="BL220" s="44">
        <v>5.5750000000000002</v>
      </c>
      <c r="BM220" s="44">
        <f t="shared" si="99"/>
        <v>0.27809409679163088</v>
      </c>
      <c r="BN220" s="44">
        <f t="shared" si="103"/>
        <v>0.58115730815447231</v>
      </c>
      <c r="BO220" s="44"/>
      <c r="BP220" s="44">
        <f t="shared" si="104"/>
        <v>0.58115730815447231</v>
      </c>
      <c r="BQ220" s="44">
        <f t="shared" si="100"/>
        <v>0.35897405322903753</v>
      </c>
      <c r="BR220" s="44">
        <v>2.2999999999999998</v>
      </c>
      <c r="BS220" s="44">
        <f t="shared" si="91"/>
        <v>8.9534261241970032</v>
      </c>
      <c r="BT220" s="44">
        <f t="shared" si="105"/>
        <v>6.5779999999999994</v>
      </c>
      <c r="BU220" s="44">
        <f t="shared" si="102"/>
        <v>0.15333333333333332</v>
      </c>
      <c r="BV220" s="44">
        <f t="shared" si="96"/>
        <v>0</v>
      </c>
      <c r="BW220" s="44">
        <f t="shared" si="90"/>
        <v>0.24731906499200335</v>
      </c>
      <c r="BX220" s="44">
        <f t="shared" si="98"/>
        <v>3.8379901125819225</v>
      </c>
      <c r="BY220" s="44">
        <f t="shared" si="93"/>
        <v>1.2765832106038288</v>
      </c>
      <c r="BZ220" s="44">
        <f>BI220</f>
        <v>2.7134955752212395</v>
      </c>
      <c r="CA220" s="44">
        <f t="shared" si="101"/>
        <v>4.8995137401855811</v>
      </c>
      <c r="CB220" s="44">
        <f t="shared" si="97"/>
        <v>3.8379901125819225</v>
      </c>
      <c r="CC220" s="44">
        <f>1000*BH220/4.941</f>
        <v>4.0388724930094417</v>
      </c>
      <c r="CD220" s="43"/>
      <c r="CE220" s="44">
        <f t="shared" si="106"/>
        <v>0.92659780450213081</v>
      </c>
      <c r="CG220" s="43">
        <f>CE220/'Conversions, Sources &amp; Comments'!E219</f>
        <v>15.955764884700368</v>
      </c>
    </row>
    <row r="221" spans="1:85" s="7" customFormat="1" ht="12.75" customHeight="1">
      <c r="A221" s="67">
        <v>1759</v>
      </c>
      <c r="C221" s="16">
        <v>901</v>
      </c>
      <c r="D221" s="16">
        <v>870</v>
      </c>
      <c r="E221" s="16">
        <v>498</v>
      </c>
      <c r="F221" s="16">
        <v>387</v>
      </c>
      <c r="G221" s="16">
        <v>307</v>
      </c>
      <c r="H221" s="16">
        <v>768</v>
      </c>
      <c r="M221" s="16">
        <v>95.1</v>
      </c>
      <c r="N221" s="16">
        <v>186</v>
      </c>
      <c r="S221" s="16">
        <v>72</v>
      </c>
      <c r="Y221" s="16">
        <v>46.9</v>
      </c>
      <c r="AB221" s="16">
        <v>6855</v>
      </c>
      <c r="AC221" s="16">
        <v>850</v>
      </c>
      <c r="AD221" s="16">
        <v>1056</v>
      </c>
      <c r="AF221" s="16">
        <v>14.4</v>
      </c>
      <c r="AH221" s="44">
        <f>F221*'Conversions, Sources &amp; Comments'!$E221/104.83</f>
        <v>0.21438728178956409</v>
      </c>
      <c r="AI221" s="44">
        <f>C221*'Conversions, Sources &amp; Comments'!E221/104.83</f>
        <v>0.49912904623358456</v>
      </c>
      <c r="AJ221" s="44">
        <f>E221*'Conversions, Sources &amp; Comments'!E221/104.83</f>
        <v>0.2758782075741677</v>
      </c>
      <c r="AK221" s="43"/>
      <c r="AL221" s="44">
        <f>'Conversions, Sources &amp; Comments'!$E221*H221/104.83</f>
        <v>0.42545072975293335</v>
      </c>
      <c r="AM221" s="44">
        <f>'Conversions, Sources &amp; Comments'!$E221*I221/0.467</f>
        <v>0</v>
      </c>
      <c r="AN221" s="44">
        <f>'Conversions, Sources &amp; Comments'!$E221*J221/0.467</f>
        <v>0</v>
      </c>
      <c r="AO221" s="44">
        <f>'Conversions, Sources &amp; Comments'!$E221*K221/0.467</f>
        <v>0</v>
      </c>
      <c r="AP221" s="44">
        <f>'Conversions, Sources &amp; Comments'!$E221*L221/0.467</f>
        <v>0</v>
      </c>
      <c r="AQ221" s="44">
        <f>'Conversions, Sources &amp; Comments'!$E221*M221/0.467</f>
        <v>11.825983672376873</v>
      </c>
      <c r="AR221" s="44">
        <f>'Conversions, Sources &amp; Comments'!$E221*N221/60</f>
        <v>0.18002604166666669</v>
      </c>
      <c r="AS221" s="44">
        <f>'Conversions, Sources &amp; Comments'!$E221*O221</f>
        <v>0</v>
      </c>
      <c r="AT221" s="44">
        <f>'Conversions, Sources &amp; Comments'!$E221*P221</f>
        <v>0</v>
      </c>
      <c r="AU221" s="44">
        <f>'Conversions, Sources &amp; Comments'!$E221*Q221/0.467</f>
        <v>0</v>
      </c>
      <c r="AV221" s="44">
        <f>'Conversions, Sources &amp; Comments'!$E221*R221/1.204</f>
        <v>0</v>
      </c>
      <c r="AW221" s="44">
        <f>'Conversions, Sources &amp; Comments'!$E221*S221/0.93</f>
        <v>4.495967741935484</v>
      </c>
      <c r="AX221" s="44">
        <f>'Conversions, Sources &amp; Comments'!$E221*T221/0.93</f>
        <v>0</v>
      </c>
      <c r="AY221" s="44">
        <f>'Conversions, Sources &amp; Comments'!$E221*U221/0.467</f>
        <v>0</v>
      </c>
      <c r="AZ221" s="44">
        <f>'Conversions, Sources &amp; Comments'!$E221*V221/51.4</f>
        <v>0</v>
      </c>
      <c r="BA221" s="44">
        <f>'Conversions, Sources &amp; Comments'!$E221*W221/0.467</f>
        <v>0</v>
      </c>
      <c r="BB221" s="44">
        <f>'Conversions, Sources &amp; Comments'!$E221*X221/0.467</f>
        <v>0</v>
      </c>
      <c r="BC221" s="44">
        <f>'Conversions, Sources &amp; Comments'!$E221*Y221/0.467</f>
        <v>5.8321622947894358</v>
      </c>
      <c r="BD221" s="44">
        <f>'Conversions, Sources &amp; Comments'!$E221*Z221/0.467*0.96</f>
        <v>0</v>
      </c>
      <c r="BE221" s="44">
        <f>'Conversions, Sources &amp; Comments'!$E221*AA221/0.467*0.96</f>
        <v>0</v>
      </c>
      <c r="BF221" s="43"/>
      <c r="BG221" s="44">
        <f>'Conversions, Sources &amp; Comments'!$E221*AC221/10.274</f>
        <v>4.804553160080463</v>
      </c>
      <c r="BH221" s="44">
        <f>'Conversions, Sources &amp; Comments'!$E221*AD221/3073</f>
        <v>1.9956068987959649E-2</v>
      </c>
      <c r="BI221" s="44">
        <f>'Conversions, Sources &amp; Comments'!$E221*AE221/0.565</f>
        <v>0</v>
      </c>
      <c r="BJ221" s="44">
        <f>'Conversions, Sources &amp; Comments'!$E221*AF221/0.565</f>
        <v>1.4800884955752214</v>
      </c>
      <c r="BK221" s="44"/>
      <c r="BL221" s="44">
        <v>5.5750000000000002</v>
      </c>
      <c r="BM221" s="44">
        <f t="shared" si="99"/>
        <v>0.2758782075741677</v>
      </c>
      <c r="BN221" s="44">
        <f t="shared" si="103"/>
        <v>0.57839997083850048</v>
      </c>
      <c r="BO221" s="44"/>
      <c r="BP221" s="44">
        <f t="shared" si="104"/>
        <v>0.57839997083850048</v>
      </c>
      <c r="BQ221" s="44">
        <f t="shared" si="100"/>
        <v>0.42545072975293335</v>
      </c>
      <c r="BR221" s="44">
        <v>2.2999999999999998</v>
      </c>
      <c r="BS221" s="44">
        <f t="shared" si="91"/>
        <v>11.825983672376873</v>
      </c>
      <c r="BT221" s="44">
        <f t="shared" si="105"/>
        <v>6.5779999999999994</v>
      </c>
      <c r="BU221" s="44">
        <f t="shared" si="102"/>
        <v>0.15333333333333332</v>
      </c>
      <c r="BV221" s="44">
        <f t="shared" si="96"/>
        <v>0</v>
      </c>
      <c r="BW221" s="44">
        <f t="shared" si="90"/>
        <v>0.2454818612128718</v>
      </c>
      <c r="BX221" s="44">
        <f t="shared" si="98"/>
        <v>4.804553160080463</v>
      </c>
      <c r="BY221" s="44">
        <f t="shared" si="93"/>
        <v>1.2138823529411762</v>
      </c>
      <c r="BZ221" s="44">
        <v>2.6</v>
      </c>
      <c r="CA221" s="44">
        <f t="shared" si="101"/>
        <v>5.8321622947894358</v>
      </c>
      <c r="CB221" s="44">
        <f t="shared" si="97"/>
        <v>4.804553160080463</v>
      </c>
      <c r="CC221" s="44">
        <f>1000*BH221/4.941</f>
        <v>4.0388724930094417</v>
      </c>
      <c r="CD221" s="43"/>
      <c r="CE221" s="44">
        <f t="shared" si="106"/>
        <v>0.98550716277036676</v>
      </c>
      <c r="CG221" s="43">
        <f>CE221/'Conversions, Sources &amp; Comments'!E220</f>
        <v>16.970168184027841</v>
      </c>
    </row>
    <row r="222" spans="1:85" s="7" customFormat="1" ht="12.75" customHeight="1">
      <c r="A222" s="67">
        <v>1760</v>
      </c>
      <c r="C222" s="16">
        <v>1200</v>
      </c>
      <c r="D222" s="16">
        <v>1127</v>
      </c>
      <c r="E222" s="16">
        <v>621</v>
      </c>
      <c r="F222" s="16">
        <v>540</v>
      </c>
      <c r="G222" s="16">
        <v>439</v>
      </c>
      <c r="H222" s="16">
        <v>1032</v>
      </c>
      <c r="M222" s="16">
        <v>135</v>
      </c>
      <c r="N222" s="16">
        <v>201</v>
      </c>
      <c r="S222" s="16">
        <v>88</v>
      </c>
      <c r="Y222" s="16">
        <v>70.7</v>
      </c>
      <c r="AC222" s="16">
        <v>1332</v>
      </c>
      <c r="AH222" s="44">
        <f>F222*'Conversions, Sources &amp; Comments'!$E222/104.83</f>
        <v>0.29914504435753125</v>
      </c>
      <c r="AI222" s="44">
        <f>C222*'Conversions, Sources &amp; Comments'!E222/104.83</f>
        <v>0.66476676523895828</v>
      </c>
      <c r="AJ222" s="44">
        <f>E222*'Conversions, Sources &amp; Comments'!E222/104.83</f>
        <v>0.34401680101116094</v>
      </c>
      <c r="AK222" s="43"/>
      <c r="AL222" s="44">
        <f>'Conversions, Sources &amp; Comments'!$E222*H222/104.83</f>
        <v>0.57169941810550418</v>
      </c>
      <c r="AM222" s="44">
        <f>'Conversions, Sources &amp; Comments'!$E222*I222/0.467</f>
        <v>0</v>
      </c>
      <c r="AN222" s="44">
        <f>'Conversions, Sources &amp; Comments'!$E222*J222/0.467</f>
        <v>0</v>
      </c>
      <c r="AO222" s="44">
        <f>'Conversions, Sources &amp; Comments'!$E222*K222/0.467</f>
        <v>0</v>
      </c>
      <c r="AP222" s="44">
        <f>'Conversions, Sources &amp; Comments'!$E222*L222/0.467</f>
        <v>0</v>
      </c>
      <c r="AQ222" s="44">
        <f>'Conversions, Sources &amp; Comments'!$E222*M222/0.467</f>
        <v>16.787673982869379</v>
      </c>
      <c r="AR222" s="44">
        <f>'Conversions, Sources &amp; Comments'!$E222*N222/60</f>
        <v>0.19454427083333334</v>
      </c>
      <c r="AS222" s="44">
        <f>'Conversions, Sources &amp; Comments'!$E222*O222</f>
        <v>0</v>
      </c>
      <c r="AT222" s="44">
        <f>'Conversions, Sources &amp; Comments'!$E222*P222</f>
        <v>0</v>
      </c>
      <c r="AU222" s="44">
        <f>'Conversions, Sources &amp; Comments'!$E222*Q222/0.467</f>
        <v>0</v>
      </c>
      <c r="AV222" s="44">
        <f>'Conversions, Sources &amp; Comments'!$E222*R222/1.204</f>
        <v>0</v>
      </c>
      <c r="AW222" s="44">
        <f>'Conversions, Sources &amp; Comments'!$E222*S222/0.93</f>
        <v>5.4950716845878134</v>
      </c>
      <c r="AX222" s="44">
        <f>'Conversions, Sources &amp; Comments'!$E222*T222/0.93</f>
        <v>0</v>
      </c>
      <c r="AY222" s="44">
        <f>'Conversions, Sources &amp; Comments'!$E222*U222/0.467</f>
        <v>0</v>
      </c>
      <c r="AZ222" s="44">
        <f>'Conversions, Sources &amp; Comments'!$E222*V222/51.4</f>
        <v>0</v>
      </c>
      <c r="BA222" s="44">
        <f>'Conversions, Sources &amp; Comments'!$E222*W222/0.467</f>
        <v>0</v>
      </c>
      <c r="BB222" s="44">
        <f>'Conversions, Sources &amp; Comments'!$E222*X222/0.467</f>
        <v>0</v>
      </c>
      <c r="BC222" s="44">
        <f>'Conversions, Sources &amp; Comments'!$E222*Y222/0.467</f>
        <v>8.7917670413990017</v>
      </c>
      <c r="BD222" s="44">
        <f>'Conversions, Sources &amp; Comments'!$E222*Z222/0.467*0.96</f>
        <v>0</v>
      </c>
      <c r="BE222" s="44">
        <f>'Conversions, Sources &amp; Comments'!$E222*AA222/0.467*0.96</f>
        <v>0</v>
      </c>
      <c r="BF222" s="43"/>
      <c r="BG222" s="44">
        <f>'Conversions, Sources &amp; Comments'!$E222*AC222/10.274</f>
        <v>7.5290174226202078</v>
      </c>
      <c r="BH222" s="44">
        <f>'Conversions, Sources &amp; Comments'!$E222*AD222/3073</f>
        <v>0</v>
      </c>
      <c r="BI222" s="44">
        <f>'Conversions, Sources &amp; Comments'!$E222*AE222/0.565</f>
        <v>0</v>
      </c>
      <c r="BJ222" s="44">
        <f>'Conversions, Sources &amp; Comments'!$E222*AF222/0.565</f>
        <v>0</v>
      </c>
      <c r="BK222" s="44"/>
      <c r="BL222" s="44">
        <v>5.5750000000000002</v>
      </c>
      <c r="BM222" s="44">
        <f t="shared" si="99"/>
        <v>0.34401680101116094</v>
      </c>
      <c r="BN222" s="44">
        <f t="shared" si="103"/>
        <v>0.66318809330463613</v>
      </c>
      <c r="BO222" s="44"/>
      <c r="BP222" s="44">
        <f t="shared" si="104"/>
        <v>0.66318809330463613</v>
      </c>
      <c r="BQ222" s="44">
        <f t="shared" si="100"/>
        <v>0.57169941810550418</v>
      </c>
      <c r="BR222" s="44">
        <v>4</v>
      </c>
      <c r="BS222" s="44">
        <f t="shared" si="91"/>
        <v>16.787673982869379</v>
      </c>
      <c r="BT222" s="44">
        <f t="shared" si="105"/>
        <v>11.44</v>
      </c>
      <c r="BU222" s="44">
        <f t="shared" si="102"/>
        <v>0.26666666666666666</v>
      </c>
      <c r="BV222" s="44">
        <f t="shared" si="96"/>
        <v>0</v>
      </c>
      <c r="BW222" s="44">
        <v>0.4</v>
      </c>
      <c r="BX222" s="44">
        <f t="shared" si="98"/>
        <v>7.5290174226202078</v>
      </c>
      <c r="BY222" s="44">
        <f t="shared" si="93"/>
        <v>1.1677177177177176</v>
      </c>
      <c r="BZ222" s="44">
        <v>7</v>
      </c>
      <c r="CA222" s="44">
        <f t="shared" si="101"/>
        <v>8.7917670413990017</v>
      </c>
      <c r="CB222" s="44">
        <f t="shared" si="97"/>
        <v>7.5290174226202078</v>
      </c>
      <c r="CC222" s="44">
        <v>3.2</v>
      </c>
      <c r="CD222" s="43"/>
      <c r="CE222" s="44">
        <f t="shared" si="106"/>
        <v>1.4482779989568053</v>
      </c>
      <c r="CG222" s="43">
        <f>CE222/'Conversions, Sources &amp; Comments'!E221</f>
        <v>24.938957470825706</v>
      </c>
    </row>
    <row r="223" spans="1:85" s="7" customFormat="1" ht="12.75" customHeight="1">
      <c r="A223" s="67">
        <v>1761</v>
      </c>
      <c r="C223" s="16">
        <v>2688</v>
      </c>
      <c r="D223" s="16">
        <v>1801</v>
      </c>
      <c r="E223" s="16">
        <v>1320</v>
      </c>
      <c r="F223" s="16">
        <v>1133</v>
      </c>
      <c r="G223" s="16">
        <v>970</v>
      </c>
      <c r="H223" s="16">
        <v>2880</v>
      </c>
      <c r="M223" s="16">
        <v>215</v>
      </c>
      <c r="N223" s="16">
        <v>245</v>
      </c>
      <c r="S223" s="16">
        <v>84</v>
      </c>
      <c r="V223" s="16">
        <v>19584</v>
      </c>
      <c r="Y223" s="16">
        <v>100.3</v>
      </c>
      <c r="AB223" s="16">
        <v>7488</v>
      </c>
      <c r="AC223" s="16">
        <v>1930</v>
      </c>
      <c r="AH223" s="44">
        <f>F223*'Conversions, Sources &amp; Comments'!$E223/104.83</f>
        <v>0.62765062084644985</v>
      </c>
      <c r="AI223" s="44">
        <f>C223*'Conversions, Sources &amp; Comments'!E223/104.83</f>
        <v>1.4890775541352665</v>
      </c>
      <c r="AJ223" s="44">
        <f>E223*'Conversions, Sources &amp; Comments'!E223/104.83</f>
        <v>0.73124344176285416</v>
      </c>
      <c r="AK223" s="43"/>
      <c r="AL223" s="44">
        <f>'Conversions, Sources &amp; Comments'!$E223*H223/104.83</f>
        <v>1.5954402365734999</v>
      </c>
      <c r="AM223" s="44">
        <f>'Conversions, Sources &amp; Comments'!$E223*I223/0.467</f>
        <v>0</v>
      </c>
      <c r="AN223" s="44">
        <f>'Conversions, Sources &amp; Comments'!$E223*J223/0.467</f>
        <v>0</v>
      </c>
      <c r="AO223" s="44">
        <f>'Conversions, Sources &amp; Comments'!$E223*K223/0.467</f>
        <v>0</v>
      </c>
      <c r="AP223" s="44">
        <f>'Conversions, Sources &amp; Comments'!$E223*L223/0.467</f>
        <v>0</v>
      </c>
      <c r="AQ223" s="44">
        <f>'Conversions, Sources &amp; Comments'!$E223*M223/0.467</f>
        <v>26.735925231977159</v>
      </c>
      <c r="AR223" s="44">
        <f>'Conversions, Sources &amp; Comments'!$E223*N223/60</f>
        <v>0.23713107638888889</v>
      </c>
      <c r="AS223" s="44">
        <f>'Conversions, Sources &amp; Comments'!$E223*O223</f>
        <v>0</v>
      </c>
      <c r="AT223" s="44">
        <f>'Conversions, Sources &amp; Comments'!$E223*P223</f>
        <v>0</v>
      </c>
      <c r="AU223" s="44">
        <f>'Conversions, Sources &amp; Comments'!$E223*Q223/0.467</f>
        <v>0</v>
      </c>
      <c r="AV223" s="44">
        <f>'Conversions, Sources &amp; Comments'!$E223*R223/1.204</f>
        <v>0</v>
      </c>
      <c r="AW223" s="44">
        <f>'Conversions, Sources &amp; Comments'!$E223*S223/0.93</f>
        <v>5.245295698924731</v>
      </c>
      <c r="AX223" s="44">
        <f>'Conversions, Sources &amp; Comments'!$E223*T223/0.93</f>
        <v>0</v>
      </c>
      <c r="AY223" s="44">
        <f>'Conversions, Sources &amp; Comments'!$E223*U223/0.467</f>
        <v>0</v>
      </c>
      <c r="AZ223" s="44">
        <f>'Conversions, Sources &amp; Comments'!$E223*V223/51.4</f>
        <v>22.126459143968873</v>
      </c>
      <c r="BA223" s="44">
        <f>'Conversions, Sources &amp; Comments'!$E223*W223/0.467</f>
        <v>0</v>
      </c>
      <c r="BB223" s="44">
        <f>'Conversions, Sources &amp; Comments'!$E223*X223/0.467</f>
        <v>0</v>
      </c>
      <c r="BC223" s="44">
        <f>'Conversions, Sources &amp; Comments'!$E223*Y223/0.467</f>
        <v>12.472620003568879</v>
      </c>
      <c r="BD223" s="44">
        <f>'Conversions, Sources &amp; Comments'!$E223*Z223/0.467*0.96</f>
        <v>0</v>
      </c>
      <c r="BE223" s="44">
        <f>'Conversions, Sources &amp; Comments'!$E223*AA223/0.467*0.96</f>
        <v>0</v>
      </c>
      <c r="BF223" s="43"/>
      <c r="BG223" s="44">
        <f>'Conversions, Sources &amp; Comments'!$E223*AC223/10.274</f>
        <v>10.909161881123874</v>
      </c>
      <c r="BH223" s="44">
        <f>'Conversions, Sources &amp; Comments'!$E223*AD223/3073</f>
        <v>0</v>
      </c>
      <c r="BI223" s="44">
        <f>'Conversions, Sources &amp; Comments'!$E223*AE223/0.565</f>
        <v>0</v>
      </c>
      <c r="BJ223" s="44">
        <f>'Conversions, Sources &amp; Comments'!$E223*AF223/0.565</f>
        <v>0</v>
      </c>
      <c r="BK223" s="44"/>
      <c r="BL223" s="44">
        <v>5.0999999999999996</v>
      </c>
      <c r="BM223" s="44">
        <f t="shared" si="99"/>
        <v>0.73124344176285416</v>
      </c>
      <c r="BN223" s="44">
        <f t="shared" si="103"/>
        <v>1.131365614270724</v>
      </c>
      <c r="BO223" s="44"/>
      <c r="BP223" s="44">
        <f t="shared" si="104"/>
        <v>1.131365614270724</v>
      </c>
      <c r="BQ223" s="44">
        <f t="shared" si="100"/>
        <v>1.5954402365734999</v>
      </c>
      <c r="BR223" s="44">
        <v>5</v>
      </c>
      <c r="BS223" s="44">
        <f t="shared" si="91"/>
        <v>26.735925231977159</v>
      </c>
      <c r="BT223" s="44">
        <f t="shared" si="105"/>
        <v>14.299999999999999</v>
      </c>
      <c r="BU223" s="44">
        <f t="shared" si="102"/>
        <v>0.33333333333333331</v>
      </c>
      <c r="BV223" s="44">
        <f t="shared" si="96"/>
        <v>22.126459143968873</v>
      </c>
      <c r="BW223" s="44">
        <v>0.5</v>
      </c>
      <c r="BX223" s="44">
        <f t="shared" si="98"/>
        <v>10.909161881123874</v>
      </c>
      <c r="BY223" s="44">
        <f t="shared" si="93"/>
        <v>1.1433160621761658</v>
      </c>
      <c r="BZ223" s="44">
        <v>10</v>
      </c>
      <c r="CA223" s="44">
        <f t="shared" si="101"/>
        <v>12.472620003568879</v>
      </c>
      <c r="CB223" s="44">
        <f t="shared" si="97"/>
        <v>10.909161881123874</v>
      </c>
      <c r="CC223" s="44">
        <v>3.2</v>
      </c>
      <c r="CD223" s="43"/>
      <c r="CE223" s="44">
        <f t="shared" si="106"/>
        <v>2.1589559871598332</v>
      </c>
      <c r="CG223" s="43">
        <f>CE223/'Conversions, Sources &amp; Comments'!E222</f>
        <v>37.17664121387336</v>
      </c>
    </row>
    <row r="224" spans="1:85" s="7" customFormat="1" ht="12.75" customHeight="1">
      <c r="A224" s="67">
        <v>1762</v>
      </c>
      <c r="C224" s="16">
        <v>1152</v>
      </c>
      <c r="D224" s="16">
        <v>2482</v>
      </c>
      <c r="E224" s="16">
        <v>2157</v>
      </c>
      <c r="F224" s="16">
        <v>1496</v>
      </c>
      <c r="G224" s="16">
        <v>1112</v>
      </c>
      <c r="H224" s="16">
        <v>2880</v>
      </c>
      <c r="I224" s="16">
        <v>40.5</v>
      </c>
      <c r="J224" s="16">
        <v>39</v>
      </c>
      <c r="K224" s="16">
        <v>58.5</v>
      </c>
      <c r="L224" s="16">
        <v>34.5</v>
      </c>
      <c r="M224" s="16">
        <v>126</v>
      </c>
      <c r="O224" s="16">
        <v>39</v>
      </c>
      <c r="R224" s="16">
        <v>8</v>
      </c>
      <c r="S224" s="16">
        <v>72</v>
      </c>
      <c r="W224" s="16">
        <v>360</v>
      </c>
      <c r="Y224" s="16">
        <v>50.4</v>
      </c>
      <c r="Z224" s="16">
        <v>84</v>
      </c>
      <c r="AA224" s="16">
        <v>96</v>
      </c>
      <c r="AC224" s="16">
        <v>835</v>
      </c>
      <c r="AE224" s="16">
        <v>24</v>
      </c>
      <c r="AF224" s="16">
        <v>12</v>
      </c>
      <c r="AH224" s="44">
        <f>F224*'Conversions, Sources &amp; Comments'!$E224/104.83</f>
        <v>0.82874256733123475</v>
      </c>
      <c r="AI224" s="44">
        <f>C224*'Conversions, Sources &amp; Comments'!E224/104.83</f>
        <v>0.63817609462940006</v>
      </c>
      <c r="AJ224" s="44">
        <f>E224*'Conversions, Sources &amp; Comments'!E224/104.83</f>
        <v>1.1949182605170277</v>
      </c>
      <c r="AK224" s="43"/>
      <c r="AL224" s="44">
        <f>'Conversions, Sources &amp; Comments'!$E224*H224/104.83</f>
        <v>1.5954402365734999</v>
      </c>
      <c r="AM224" s="44">
        <f>'Conversions, Sources &amp; Comments'!$E224*I224/0.467</f>
        <v>5.0363021948608138</v>
      </c>
      <c r="AN224" s="44">
        <f>'Conversions, Sources &amp; Comments'!$E224*J224/0.467</f>
        <v>4.8497724839400433</v>
      </c>
      <c r="AO224" s="44">
        <f>'Conversions, Sources &amp; Comments'!$E224*K224/0.467</f>
        <v>7.2746587259100641</v>
      </c>
      <c r="AP224" s="44">
        <f>'Conversions, Sources &amp; Comments'!$E224*L224/0.467</f>
        <v>4.2901833511777294</v>
      </c>
      <c r="AQ224" s="44">
        <f>'Conversions, Sources &amp; Comments'!$E224*M224/0.467</f>
        <v>15.668495717344753</v>
      </c>
      <c r="AR224" s="44">
        <f>'Conversions, Sources &amp; Comments'!$E224*N224/60</f>
        <v>0</v>
      </c>
      <c r="AS224" s="44">
        <f>'Conversions, Sources &amp; Comments'!$E224*O224</f>
        <v>2.2648437500000003</v>
      </c>
      <c r="AT224" s="44">
        <f>'Conversions, Sources &amp; Comments'!$E224*P224</f>
        <v>0</v>
      </c>
      <c r="AU224" s="44">
        <f>'Conversions, Sources &amp; Comments'!$E224*Q224/0.467</f>
        <v>0</v>
      </c>
      <c r="AV224" s="44">
        <f>'Conversions, Sources &amp; Comments'!$E224*R224/1.204</f>
        <v>0.38586655592469549</v>
      </c>
      <c r="AW224" s="44">
        <f>'Conversions, Sources &amp; Comments'!$E224*S224/0.93</f>
        <v>4.495967741935484</v>
      </c>
      <c r="AX224" s="44">
        <f>'Conversions, Sources &amp; Comments'!$E224*T224/0.93</f>
        <v>0</v>
      </c>
      <c r="AY224" s="44">
        <f>'Conversions, Sources &amp; Comments'!$E224*U224/0.467</f>
        <v>0</v>
      </c>
      <c r="AZ224" s="44">
        <f>'Conversions, Sources &amp; Comments'!$E224*V224/51.4</f>
        <v>0</v>
      </c>
      <c r="BA224" s="44">
        <f>'Conversions, Sources &amp; Comments'!$E224*W224/0.467</f>
        <v>44.767130620985007</v>
      </c>
      <c r="BB224" s="44">
        <f>'Conversions, Sources &amp; Comments'!$E224*X224/0.467</f>
        <v>0</v>
      </c>
      <c r="BC224" s="44">
        <f>'Conversions, Sources &amp; Comments'!$E224*Y224/0.467</f>
        <v>6.267398286937901</v>
      </c>
      <c r="BD224" s="44">
        <f>'Conversions, Sources &amp; Comments'!$E224*Z224/0.93</f>
        <v>5.245295698924731</v>
      </c>
      <c r="BE224" s="44">
        <f>'Conversions, Sources &amp; Comments'!$E224*AA224/0.93</f>
        <v>5.9946236559139781</v>
      </c>
      <c r="BF224" s="44">
        <f>'Conversions, Sources &amp; Comments'!$E224*AB224/0.93</f>
        <v>0</v>
      </c>
      <c r="BG224" s="44">
        <f>'Conversions, Sources &amp; Comments'!$E224*AC224/10.274</f>
        <v>4.7197669278437484</v>
      </c>
      <c r="BH224" s="44">
        <f>'Conversions, Sources &amp; Comments'!$E224*AD224/3073</f>
        <v>0</v>
      </c>
      <c r="BI224" s="44">
        <f>'Conversions, Sources &amp; Comments'!$E224*AE224/0.565</f>
        <v>2.4668141592920358</v>
      </c>
      <c r="BJ224" s="44">
        <f>'Conversions, Sources &amp; Comments'!$E224*AF224/0.565</f>
        <v>1.2334070796460179</v>
      </c>
      <c r="BK224" s="44"/>
      <c r="BL224" s="44">
        <v>5.0999999999999996</v>
      </c>
      <c r="BM224" s="44">
        <f t="shared" si="99"/>
        <v>1.1949182605170277</v>
      </c>
      <c r="BN224" s="44">
        <f t="shared" si="103"/>
        <v>1.7083384476378425</v>
      </c>
      <c r="BO224" s="44"/>
      <c r="BP224" s="44">
        <f t="shared" si="104"/>
        <v>1.7083384476378425</v>
      </c>
      <c r="BQ224" s="44">
        <f t="shared" si="100"/>
        <v>1.5954402365734999</v>
      </c>
      <c r="BR224" s="44">
        <f t="shared" ref="BR224:BR255" si="107">AM224</f>
        <v>5.0363021948608138</v>
      </c>
      <c r="BS224" s="44">
        <f t="shared" si="91"/>
        <v>15.668495717344753</v>
      </c>
      <c r="BT224" s="44">
        <f t="shared" si="105"/>
        <v>14.403824277301927</v>
      </c>
      <c r="BU224" s="44">
        <f t="shared" si="102"/>
        <v>0.33575347965738761</v>
      </c>
      <c r="BV224" s="44">
        <f t="shared" si="96"/>
        <v>0</v>
      </c>
      <c r="BW224" s="44">
        <f t="shared" ref="BW224:BW255" si="108">AV224</f>
        <v>0.38586655592469549</v>
      </c>
      <c r="BX224" s="44">
        <f t="shared" si="98"/>
        <v>4.7197669278437484</v>
      </c>
      <c r="BY224" s="44">
        <f t="shared" si="93"/>
        <v>1.3279041916167662</v>
      </c>
      <c r="BZ224" s="44">
        <f>BI224</f>
        <v>2.4668141592920358</v>
      </c>
      <c r="CA224" s="44">
        <f t="shared" si="101"/>
        <v>6.267398286937901</v>
      </c>
      <c r="CB224" s="44">
        <f t="shared" ref="CB224:CB255" si="109">BD224</f>
        <v>5.245295698924731</v>
      </c>
      <c r="CC224" s="44">
        <v>3.2</v>
      </c>
      <c r="CD224" s="43"/>
      <c r="CE224" s="44">
        <f t="shared" si="106"/>
        <v>2.0232065660919849</v>
      </c>
      <c r="CG224" s="43">
        <f>CE224/'Conversions, Sources &amp; Comments'!E223</f>
        <v>34.839072707592926</v>
      </c>
    </row>
    <row r="225" spans="1:85" s="7" customFormat="1" ht="12.75" customHeight="1">
      <c r="A225" s="67">
        <v>1763</v>
      </c>
      <c r="C225" s="16">
        <v>918</v>
      </c>
      <c r="D225" s="16">
        <v>976</v>
      </c>
      <c r="E225" s="16">
        <v>537</v>
      </c>
      <c r="F225" s="16">
        <v>340</v>
      </c>
      <c r="G225" s="16">
        <v>295</v>
      </c>
      <c r="H225" s="16">
        <v>576</v>
      </c>
      <c r="I225" s="16">
        <v>28.2</v>
      </c>
      <c r="J225" s="16">
        <v>32.5</v>
      </c>
      <c r="K225" s="16">
        <v>29.7</v>
      </c>
      <c r="L225" s="16">
        <v>27.4</v>
      </c>
      <c r="M225" s="16">
        <v>93</v>
      </c>
      <c r="N225" s="16">
        <v>191</v>
      </c>
      <c r="O225" s="16">
        <v>40</v>
      </c>
      <c r="R225" s="16">
        <v>6.17</v>
      </c>
      <c r="S225" s="16">
        <v>72</v>
      </c>
      <c r="Y225" s="16">
        <v>48.2</v>
      </c>
      <c r="Z225" s="16">
        <v>72</v>
      </c>
      <c r="AA225" s="16">
        <v>105</v>
      </c>
      <c r="AB225" s="16">
        <v>79.5</v>
      </c>
      <c r="AC225" s="16">
        <v>691</v>
      </c>
      <c r="AE225" s="16">
        <v>28.8</v>
      </c>
      <c r="AF225" s="16">
        <v>12</v>
      </c>
      <c r="AH225" s="44">
        <f>F225*'Conversions, Sources &amp; Comments'!$E225/104.83</f>
        <v>0.15071425164552132</v>
      </c>
      <c r="AI225" s="44">
        <f>C225*'Conversions, Sources &amp; Comments'!E225/104.83</f>
        <v>0.40692847944290755</v>
      </c>
      <c r="AJ225" s="44">
        <f>E225*'Conversions, Sources &amp; Comments'!E225/104.83</f>
        <v>0.23803986215777928</v>
      </c>
      <c r="AK225" s="43"/>
      <c r="AL225" s="44">
        <f>'Conversions, Sources &amp; Comments'!$E225*H225/104.83</f>
        <v>0.25532767337594203</v>
      </c>
      <c r="AM225" s="44">
        <f>'Conversions, Sources &amp; Comments'!$E225*I225/0.467</f>
        <v>2.8060358672376871</v>
      </c>
      <c r="AN225" s="44">
        <f>'Conversions, Sources &amp; Comments'!$E225*J225/0.467</f>
        <v>3.2339065845824408</v>
      </c>
      <c r="AO225" s="44">
        <f>'Conversions, Sources &amp; Comments'!$E225*K225/0.467</f>
        <v>2.9552930942184155</v>
      </c>
      <c r="AP225" s="44">
        <f>'Conversions, Sources &amp; Comments'!$E225*L225/0.467</f>
        <v>2.7264320128479658</v>
      </c>
      <c r="AQ225" s="44">
        <f>'Conversions, Sources &amp; Comments'!$E225*M225/0.467</f>
        <v>9.2539480728051391</v>
      </c>
      <c r="AR225" s="44">
        <f>'Conversions, Sources &amp; Comments'!$E225*N225/60</f>
        <v>0.14792552083333332</v>
      </c>
      <c r="AS225" s="44">
        <f>'Conversions, Sources &amp; Comments'!$E225*O225</f>
        <v>1.8587500000000001</v>
      </c>
      <c r="AT225" s="44">
        <f>'Conversions, Sources &amp; Comments'!$E225*P225</f>
        <v>0</v>
      </c>
      <c r="AU225" s="44">
        <f>'Conversions, Sources &amp; Comments'!$E225*Q225/0.467</f>
        <v>0</v>
      </c>
      <c r="AV225" s="44">
        <f>'Conversions, Sources &amp; Comments'!$E225*R225/1.204</f>
        <v>0.23813304609634553</v>
      </c>
      <c r="AW225" s="44">
        <f>'Conversions, Sources &amp; Comments'!$E225*S225/0.93</f>
        <v>3.5975806451612904</v>
      </c>
      <c r="AX225" s="44">
        <f>'Conversions, Sources &amp; Comments'!$E225*T225/0.93</f>
        <v>0</v>
      </c>
      <c r="AY225" s="44">
        <f>'Conversions, Sources &amp; Comments'!$E225*U225/0.467</f>
        <v>0</v>
      </c>
      <c r="AZ225" s="44">
        <f>'Conversions, Sources &amp; Comments'!$E225*V225/51.4</f>
        <v>0</v>
      </c>
      <c r="BA225" s="44">
        <f>'Conversions, Sources &amp; Comments'!$E225*W225/0.467</f>
        <v>0</v>
      </c>
      <c r="BB225" s="44">
        <f>'Conversions, Sources &amp; Comments'!$E225*X225/0.467</f>
        <v>0</v>
      </c>
      <c r="BC225" s="44">
        <f>'Conversions, Sources &amp; Comments'!$E225*Y225/0.467</f>
        <v>4.7961322269807285</v>
      </c>
      <c r="BD225" s="44">
        <f>'Conversions, Sources &amp; Comments'!$E225*Z225/0.93</f>
        <v>3.5975806451612904</v>
      </c>
      <c r="BE225" s="44">
        <f>'Conversions, Sources &amp; Comments'!$E225*AA225/0.93</f>
        <v>5.2464717741935489</v>
      </c>
      <c r="BF225" s="44">
        <f>'Conversions, Sources &amp; Comments'!$E225*AB225/0.93</f>
        <v>3.9723286290322584</v>
      </c>
      <c r="BG225" s="44">
        <f>'Conversions, Sources &amp; Comments'!$E225*AC225/10.274</f>
        <v>3.125355874051003</v>
      </c>
      <c r="BH225" s="44">
        <f>'Conversions, Sources &amp; Comments'!$E225*AD225/3073</f>
        <v>0</v>
      </c>
      <c r="BI225" s="44">
        <f>'Conversions, Sources &amp; Comments'!$E225*AE225/0.565</f>
        <v>2.3686725663716817</v>
      </c>
      <c r="BJ225" s="44">
        <f>'Conversions, Sources &amp; Comments'!$E225*AF225/0.565</f>
        <v>0.9869469026548674</v>
      </c>
      <c r="BK225" s="44"/>
      <c r="BL225" s="44">
        <v>5.0999999999999996</v>
      </c>
      <c r="BM225" s="44">
        <f t="shared" si="99"/>
        <v>0.23803986215777928</v>
      </c>
      <c r="BN225" s="44">
        <f t="shared" si="103"/>
        <v>0.51764872639630832</v>
      </c>
      <c r="BO225" s="44"/>
      <c r="BP225" s="44">
        <f t="shared" si="104"/>
        <v>0.51764872639630832</v>
      </c>
      <c r="BQ225" s="44">
        <f t="shared" si="100"/>
        <v>0.25532767337594203</v>
      </c>
      <c r="BR225" s="44">
        <f t="shared" si="107"/>
        <v>2.8060358672376871</v>
      </c>
      <c r="BS225" s="44">
        <f t="shared" si="91"/>
        <v>9.2539480728051391</v>
      </c>
      <c r="BT225" s="44">
        <f t="shared" si="105"/>
        <v>8.0252625802997848</v>
      </c>
      <c r="BU225" s="44">
        <f t="shared" si="102"/>
        <v>0.18706905781584579</v>
      </c>
      <c r="BV225" s="44">
        <f t="shared" si="96"/>
        <v>0</v>
      </c>
      <c r="BW225" s="44">
        <f t="shared" si="108"/>
        <v>0.23813304609634553</v>
      </c>
      <c r="BX225" s="44">
        <f t="shared" si="98"/>
        <v>3.125355874051003</v>
      </c>
      <c r="BY225" s="44">
        <f t="shared" si="93"/>
        <v>1.5345875542691749</v>
      </c>
      <c r="BZ225" s="44">
        <f>BI225</f>
        <v>2.3686725663716817</v>
      </c>
      <c r="CA225" s="44">
        <f t="shared" si="101"/>
        <v>4.7961322269807285</v>
      </c>
      <c r="CB225" s="44">
        <f t="shared" si="109"/>
        <v>3.5975806451612904</v>
      </c>
      <c r="CC225" s="44">
        <v>3.2</v>
      </c>
      <c r="CD225" s="43"/>
      <c r="CE225" s="44">
        <f t="shared" si="106"/>
        <v>0.91867890193900759</v>
      </c>
      <c r="CG225" s="43">
        <f>CE225/'Conversions, Sources &amp; Comments'!E224</f>
        <v>15.819403513209815</v>
      </c>
    </row>
    <row r="226" spans="1:85" s="7" customFormat="1" ht="12.75" customHeight="1">
      <c r="A226" s="67">
        <v>1764</v>
      </c>
      <c r="C226" s="16">
        <v>936</v>
      </c>
      <c r="D226" s="16">
        <v>824</v>
      </c>
      <c r="E226" s="16">
        <v>498</v>
      </c>
      <c r="F226" s="16">
        <v>302</v>
      </c>
      <c r="G226" s="16">
        <v>258</v>
      </c>
      <c r="H226" s="16">
        <v>620</v>
      </c>
      <c r="I226" s="16">
        <v>24.5</v>
      </c>
      <c r="J226" s="16">
        <v>26.1</v>
      </c>
      <c r="K226" s="16">
        <v>22.9</v>
      </c>
      <c r="L226" s="16">
        <v>22.5</v>
      </c>
      <c r="M226" s="16">
        <v>89.5</v>
      </c>
      <c r="N226" s="16">
        <v>182</v>
      </c>
      <c r="O226" s="16">
        <v>36.700000000000003</v>
      </c>
      <c r="R226" s="16">
        <v>6</v>
      </c>
      <c r="S226" s="16">
        <v>72</v>
      </c>
      <c r="W226" s="16">
        <v>156</v>
      </c>
      <c r="Y226" s="16">
        <v>47.7</v>
      </c>
      <c r="Z226" s="16">
        <v>71.5</v>
      </c>
      <c r="AA226" s="16">
        <v>96</v>
      </c>
      <c r="AB226" s="16">
        <v>67</v>
      </c>
      <c r="AC226" s="16">
        <v>662</v>
      </c>
      <c r="AH226" s="44">
        <f>F226*'Conversions, Sources &amp; Comments'!$E226/104.83</f>
        <v>0.1338697176380807</v>
      </c>
      <c r="AI226" s="44">
        <f>C226*'Conversions, Sources &amp; Comments'!E226/104.83</f>
        <v>0.41490746923590577</v>
      </c>
      <c r="AJ226" s="44">
        <f>E226*'Conversions, Sources &amp; Comments'!E226/104.83</f>
        <v>0.22075205093961656</v>
      </c>
      <c r="AK226" s="43"/>
      <c r="AL226" s="44">
        <f>'Conversions, Sources &amp; Comments'!$E226*H226/104.83</f>
        <v>0.27483187064771536</v>
      </c>
      <c r="AM226" s="44">
        <f>'Conversions, Sources &amp; Comments'!$E226*I226/0.467</f>
        <v>2.4378680406852249</v>
      </c>
      <c r="AN226" s="44">
        <f>'Conversions, Sources &amp; Comments'!$E226*J226/0.467</f>
        <v>2.5970757494646683</v>
      </c>
      <c r="AO226" s="44">
        <f>'Conversions, Sources &amp; Comments'!$E226*K226/0.467</f>
        <v>2.2786603319057814</v>
      </c>
      <c r="AP226" s="44">
        <f>'Conversions, Sources &amp; Comments'!$E226*L226/0.467</f>
        <v>2.2388584047109208</v>
      </c>
      <c r="AQ226" s="44">
        <f>'Conversions, Sources &amp; Comments'!$E226*M226/0.467</f>
        <v>8.9056812098501066</v>
      </c>
      <c r="AR226" s="44">
        <f>'Conversions, Sources &amp; Comments'!$E226*N226/60</f>
        <v>0.14095520833333333</v>
      </c>
      <c r="AS226" s="44">
        <f>'Conversions, Sources &amp; Comments'!$E226*O226</f>
        <v>1.7054031250000004</v>
      </c>
      <c r="AT226" s="44">
        <f>'Conversions, Sources &amp; Comments'!$E226*P226</f>
        <v>0</v>
      </c>
      <c r="AU226" s="44">
        <f>'Conversions, Sources &amp; Comments'!$E226*Q226/0.467</f>
        <v>0</v>
      </c>
      <c r="AV226" s="44">
        <f>'Conversions, Sources &amp; Comments'!$E226*R226/1.204</f>
        <v>0.23157184385382062</v>
      </c>
      <c r="AW226" s="44">
        <f>'Conversions, Sources &amp; Comments'!$E226*S226/0.93</f>
        <v>3.5975806451612904</v>
      </c>
      <c r="AX226" s="44">
        <f>'Conversions, Sources &amp; Comments'!$E226*T226/0.93</f>
        <v>0</v>
      </c>
      <c r="AY226" s="44">
        <f>'Conversions, Sources &amp; Comments'!$E226*U226/0.467</f>
        <v>0</v>
      </c>
      <c r="AZ226" s="44">
        <f>'Conversions, Sources &amp; Comments'!$E226*V226/51.4</f>
        <v>0</v>
      </c>
      <c r="BA226" s="44">
        <f>'Conversions, Sources &amp; Comments'!$E226*W226/0.467</f>
        <v>15.522751605995717</v>
      </c>
      <c r="BB226" s="44">
        <f>'Conversions, Sources &amp; Comments'!$E226*X226/0.467</f>
        <v>0</v>
      </c>
      <c r="BC226" s="44">
        <f>'Conversions, Sources &amp; Comments'!$E226*Y226/0.467</f>
        <v>4.7463798179871519</v>
      </c>
      <c r="BD226" s="44">
        <f>'Conversions, Sources &amp; Comments'!$E226*Z226/0.93</f>
        <v>3.5725974462365593</v>
      </c>
      <c r="BE226" s="44">
        <f>'Conversions, Sources &amp; Comments'!$E226*AA226/0.93</f>
        <v>4.7967741935483872</v>
      </c>
      <c r="BF226" s="44">
        <f>'Conversions, Sources &amp; Comments'!$E226*AB226/0.93</f>
        <v>3.3477486559139784</v>
      </c>
      <c r="BG226" s="44">
        <f>'Conversions, Sources &amp; Comments'!$E226*AC226/10.274</f>
        <v>2.9941904321588484</v>
      </c>
      <c r="BH226" s="44">
        <f>'Conversions, Sources &amp; Comments'!$E226*AD226/3073</f>
        <v>0</v>
      </c>
      <c r="BI226" s="44">
        <f>'Conversions, Sources &amp; Comments'!$E226*AE226/0.565</f>
        <v>0</v>
      </c>
      <c r="BJ226" s="44">
        <f>'Conversions, Sources &amp; Comments'!$E226*AF226/0.565</f>
        <v>0</v>
      </c>
      <c r="BK226" s="44"/>
      <c r="BL226" s="44">
        <v>5.0999999999999996</v>
      </c>
      <c r="BM226" s="44">
        <f t="shared" si="99"/>
        <v>0.22075205093961656</v>
      </c>
      <c r="BN226" s="44">
        <f t="shared" si="103"/>
        <v>0.49613667308260995</v>
      </c>
      <c r="BO226" s="44"/>
      <c r="BP226" s="44">
        <f t="shared" si="104"/>
        <v>0.49613667308260995</v>
      </c>
      <c r="BQ226" s="44">
        <f t="shared" si="100"/>
        <v>0.27483187064771536</v>
      </c>
      <c r="BR226" s="44">
        <f t="shared" si="107"/>
        <v>2.4378680406852249</v>
      </c>
      <c r="BS226" s="44">
        <f t="shared" si="91"/>
        <v>8.9056812098501066</v>
      </c>
      <c r="BT226" s="44">
        <f t="shared" si="105"/>
        <v>6.9723025963597429</v>
      </c>
      <c r="BU226" s="44">
        <f t="shared" si="102"/>
        <v>0.16252453604568165</v>
      </c>
      <c r="BV226" s="44">
        <f t="shared" si="96"/>
        <v>0</v>
      </c>
      <c r="BW226" s="44">
        <f t="shared" si="108"/>
        <v>0.23157184385382062</v>
      </c>
      <c r="BX226" s="44">
        <f t="shared" si="98"/>
        <v>2.9941904321588484</v>
      </c>
      <c r="BY226" s="44">
        <f t="shared" si="93"/>
        <v>1.5851963746223561</v>
      </c>
      <c r="BZ226" s="44">
        <v>2.2000000000000002</v>
      </c>
      <c r="CA226" s="44">
        <f t="shared" si="101"/>
        <v>4.7463798179871519</v>
      </c>
      <c r="CB226" s="44">
        <f t="shared" si="109"/>
        <v>3.5725974462365593</v>
      </c>
      <c r="CC226" s="44">
        <v>3.2</v>
      </c>
      <c r="CD226" s="43"/>
      <c r="CE226" s="44">
        <f t="shared" si="106"/>
        <v>0.86177614943403935</v>
      </c>
      <c r="CG226" s="43">
        <f>CE226/'Conversions, Sources &amp; Comments'!E225</f>
        <v>18.54528364619318</v>
      </c>
    </row>
    <row r="227" spans="1:85" s="7" customFormat="1" ht="12.75" customHeight="1">
      <c r="A227" s="67">
        <v>1765</v>
      </c>
      <c r="C227" s="16">
        <v>793</v>
      </c>
      <c r="D227" s="16">
        <v>940</v>
      </c>
      <c r="E227" s="16">
        <v>649</v>
      </c>
      <c r="F227" s="16">
        <v>361</v>
      </c>
      <c r="G227" s="16">
        <v>287</v>
      </c>
      <c r="H227" s="16">
        <v>624</v>
      </c>
      <c r="I227" s="16">
        <v>24.2</v>
      </c>
      <c r="J227" s="16">
        <v>21.9</v>
      </c>
      <c r="K227" s="16">
        <v>24.5</v>
      </c>
      <c r="L227" s="16">
        <v>21.7</v>
      </c>
      <c r="M227" s="16">
        <v>101</v>
      </c>
      <c r="N227" s="16">
        <v>179</v>
      </c>
      <c r="O227" s="16">
        <v>35.200000000000003</v>
      </c>
      <c r="R227" s="16">
        <v>6</v>
      </c>
      <c r="S227" s="16">
        <v>72</v>
      </c>
      <c r="V227" s="16">
        <v>6432</v>
      </c>
      <c r="W227" s="16">
        <v>156</v>
      </c>
      <c r="Y227" s="16">
        <v>46.8</v>
      </c>
      <c r="Z227" s="16">
        <v>66</v>
      </c>
      <c r="AA227" s="16">
        <v>104</v>
      </c>
      <c r="AB227" s="16">
        <v>56</v>
      </c>
      <c r="AC227" s="16">
        <v>662</v>
      </c>
      <c r="AE227" s="16">
        <v>24</v>
      </c>
      <c r="AH227" s="44">
        <f>F227*'Conversions, Sources &amp; Comments'!$E227/104.83</f>
        <v>0.16002307307068589</v>
      </c>
      <c r="AI227" s="44">
        <f>C227*'Conversions, Sources &amp; Comments'!E227/104.83</f>
        <v>0.3515188281026424</v>
      </c>
      <c r="AJ227" s="44">
        <f>E227*'Conversions, Sources &amp; Comments'!E227/104.83</f>
        <v>0.28768690975865691</v>
      </c>
      <c r="AK227" s="43"/>
      <c r="AL227" s="44">
        <f>'Conversions, Sources &amp; Comments'!$E227*H227/104.83</f>
        <v>0.27660497949060386</v>
      </c>
      <c r="AM227" s="44">
        <f>'Conversions, Sources &amp; Comments'!$E227*I227/0.467</f>
        <v>2.4080165952890789</v>
      </c>
      <c r="AN227" s="44">
        <f>'Conversions, Sources &amp; Comments'!$E227*J227/0.467</f>
        <v>2.1791555139186296</v>
      </c>
      <c r="AO227" s="44">
        <f>'Conversions, Sources &amp; Comments'!$E227*K227/0.467</f>
        <v>2.4378680406852249</v>
      </c>
      <c r="AP227" s="44">
        <f>'Conversions, Sources &amp; Comments'!$E227*L227/0.467</f>
        <v>2.1592545503211995</v>
      </c>
      <c r="AQ227" s="44">
        <f>'Conversions, Sources &amp; Comments'!$E227*M227/0.467</f>
        <v>10.049986616702355</v>
      </c>
      <c r="AR227" s="44">
        <f>'Conversions, Sources &amp; Comments'!$E227*N227/60</f>
        <v>0.13863177083333333</v>
      </c>
      <c r="AS227" s="44">
        <f>'Conversions, Sources &amp; Comments'!$E227*O227</f>
        <v>1.6357000000000002</v>
      </c>
      <c r="AT227" s="44">
        <f>'Conversions, Sources &amp; Comments'!$E227*P227</f>
        <v>0</v>
      </c>
      <c r="AU227" s="44">
        <f>'Conversions, Sources &amp; Comments'!$E227*Q227/0.467</f>
        <v>0</v>
      </c>
      <c r="AV227" s="44">
        <f>'Conversions, Sources &amp; Comments'!$E227*R227/1.204</f>
        <v>0.23157184385382062</v>
      </c>
      <c r="AW227" s="44">
        <f>'Conversions, Sources &amp; Comments'!$E227*S227/0.93</f>
        <v>3.5975806451612904</v>
      </c>
      <c r="AX227" s="44">
        <f>'Conversions, Sources &amp; Comments'!$E227*T227/0.93</f>
        <v>0</v>
      </c>
      <c r="AY227" s="44">
        <f>'Conversions, Sources &amp; Comments'!$E227*U227/0.467</f>
        <v>0</v>
      </c>
      <c r="AZ227" s="44">
        <f>'Conversions, Sources &amp; Comments'!$E227*V227/51.4</f>
        <v>5.8149221789883274</v>
      </c>
      <c r="BA227" s="44">
        <f>'Conversions, Sources &amp; Comments'!$E227*W227/0.467</f>
        <v>15.522751605995717</v>
      </c>
      <c r="BB227" s="44">
        <f>'Conversions, Sources &amp; Comments'!$E227*X227/0.467</f>
        <v>0</v>
      </c>
      <c r="BC227" s="44">
        <f>'Conversions, Sources &amp; Comments'!$E227*Y227/0.467</f>
        <v>4.6568254817987151</v>
      </c>
      <c r="BD227" s="44">
        <f>'Conversions, Sources &amp; Comments'!$E227*Z227/0.93</f>
        <v>3.2977822580645162</v>
      </c>
      <c r="BE227" s="44">
        <f>'Conversions, Sources &amp; Comments'!$E227*AA227/0.93</f>
        <v>5.1965053763440867</v>
      </c>
      <c r="BF227" s="44">
        <f>'Conversions, Sources &amp; Comments'!$E227*AB227/0.93</f>
        <v>2.7981182795698927</v>
      </c>
      <c r="BG227" s="44">
        <f>'Conversions, Sources &amp; Comments'!$E227*AC227/10.274</f>
        <v>2.9941904321588484</v>
      </c>
      <c r="BH227" s="44">
        <f>'Conversions, Sources &amp; Comments'!$E227*AD227/3073</f>
        <v>0</v>
      </c>
      <c r="BI227" s="44">
        <f>'Conversions, Sources &amp; Comments'!$E227*AE227/0.565</f>
        <v>1.9738938053097348</v>
      </c>
      <c r="BJ227" s="44">
        <f>'Conversions, Sources &amp; Comments'!$E227*AF227/0.565</f>
        <v>0</v>
      </c>
      <c r="BK227" s="44"/>
      <c r="BL227" s="44">
        <v>5.0999999999999996</v>
      </c>
      <c r="BM227" s="44">
        <f t="shared" si="99"/>
        <v>0.28768690975865691</v>
      </c>
      <c r="BN227" s="44">
        <f t="shared" si="103"/>
        <v>0.57942693078436525</v>
      </c>
      <c r="BO227" s="44"/>
      <c r="BP227" s="44">
        <f t="shared" si="104"/>
        <v>0.57942693078436525</v>
      </c>
      <c r="BQ227" s="44">
        <f t="shared" si="100"/>
        <v>0.27660497949060386</v>
      </c>
      <c r="BR227" s="44">
        <f t="shared" si="107"/>
        <v>2.4080165952890789</v>
      </c>
      <c r="BS227" s="44">
        <f t="shared" si="91"/>
        <v>10.049986616702355</v>
      </c>
      <c r="BT227" s="44">
        <f t="shared" si="105"/>
        <v>6.8869274625267654</v>
      </c>
      <c r="BU227" s="44">
        <f t="shared" si="102"/>
        <v>0.16053443968593858</v>
      </c>
      <c r="BV227" s="44">
        <f t="shared" si="96"/>
        <v>5.8149221789883274</v>
      </c>
      <c r="BW227" s="44">
        <f t="shared" si="108"/>
        <v>0.23157184385382062</v>
      </c>
      <c r="BX227" s="44">
        <f t="shared" si="98"/>
        <v>2.9941904321588484</v>
      </c>
      <c r="BY227" s="44">
        <f t="shared" si="93"/>
        <v>1.5552870090634436</v>
      </c>
      <c r="BZ227" s="44">
        <f>BI227</f>
        <v>1.9738938053097348</v>
      </c>
      <c r="CA227" s="44">
        <f t="shared" si="101"/>
        <v>4.6568254817987151</v>
      </c>
      <c r="CB227" s="44">
        <f t="shared" si="109"/>
        <v>3.2977822580645162</v>
      </c>
      <c r="CC227" s="44">
        <v>3.2</v>
      </c>
      <c r="CD227" s="43"/>
      <c r="CE227" s="44">
        <f t="shared" si="106"/>
        <v>0.90467807140548673</v>
      </c>
      <c r="CG227" s="43">
        <f>CE227/'Conversions, Sources &amp; Comments'!E226</f>
        <v>19.468526082700453</v>
      </c>
    </row>
    <row r="228" spans="1:85" s="7" customFormat="1" ht="12.75" customHeight="1">
      <c r="A228" s="67">
        <v>1766</v>
      </c>
      <c r="C228" s="16">
        <v>872</v>
      </c>
      <c r="D228" s="16">
        <v>840</v>
      </c>
      <c r="E228" s="16">
        <v>516</v>
      </c>
      <c r="F228" s="16">
        <v>348</v>
      </c>
      <c r="G228" s="16">
        <v>288</v>
      </c>
      <c r="H228" s="16">
        <v>480</v>
      </c>
      <c r="I228" s="16">
        <v>24.1</v>
      </c>
      <c r="J228" s="16">
        <v>20.9</v>
      </c>
      <c r="K228" s="16">
        <v>23.1</v>
      </c>
      <c r="L228" s="16">
        <v>22</v>
      </c>
      <c r="M228" s="16">
        <v>75</v>
      </c>
      <c r="N228" s="16">
        <v>181</v>
      </c>
      <c r="O228" s="16">
        <v>38.200000000000003</v>
      </c>
      <c r="R228" s="16">
        <v>6</v>
      </c>
      <c r="S228" s="16">
        <v>72</v>
      </c>
      <c r="V228" s="16">
        <v>6600</v>
      </c>
      <c r="Y228" s="16">
        <v>43.8</v>
      </c>
      <c r="Z228" s="16">
        <v>63</v>
      </c>
      <c r="AA228" s="16">
        <v>120</v>
      </c>
      <c r="AB228" s="16">
        <v>51</v>
      </c>
      <c r="AC228" s="16">
        <v>662</v>
      </c>
      <c r="AH228" s="44">
        <f>F228*'Conversions, Sources &amp; Comments'!$E228/104.83</f>
        <v>0.15426046933129831</v>
      </c>
      <c r="AI228" s="44">
        <f>C228*'Conversions, Sources &amp; Comments'!E228/104.83</f>
        <v>0.38653772774968997</v>
      </c>
      <c r="AJ228" s="44">
        <f>E228*'Conversions, Sources &amp; Comments'!E228/104.83</f>
        <v>0.22873104073261472</v>
      </c>
      <c r="AK228" s="43"/>
      <c r="AL228" s="44">
        <f>'Conversions, Sources &amp; Comments'!$E228*H228/104.83</f>
        <v>0.21277306114661834</v>
      </c>
      <c r="AM228" s="44">
        <f>'Conversions, Sources &amp; Comments'!$E228*I228/0.467</f>
        <v>2.3980661134903642</v>
      </c>
      <c r="AN228" s="44">
        <f>'Conversions, Sources &amp; Comments'!$E228*J228/0.467</f>
        <v>2.0796506959314773</v>
      </c>
      <c r="AO228" s="44">
        <f>'Conversions, Sources &amp; Comments'!$E228*K228/0.467</f>
        <v>2.2985612955032124</v>
      </c>
      <c r="AP228" s="44">
        <f>'Conversions, Sources &amp; Comments'!$E228*L228/0.467</f>
        <v>2.1891059957173447</v>
      </c>
      <c r="AQ228" s="44">
        <f>'Conversions, Sources &amp; Comments'!$E228*M228/0.467</f>
        <v>7.4628613490364026</v>
      </c>
      <c r="AR228" s="44">
        <f>'Conversions, Sources &amp; Comments'!$E228*N228/60</f>
        <v>0.14018072916666666</v>
      </c>
      <c r="AS228" s="44">
        <f>'Conversions, Sources &amp; Comments'!$E228*O228</f>
        <v>1.7751062500000003</v>
      </c>
      <c r="AT228" s="44">
        <f>'Conversions, Sources &amp; Comments'!$E228*P228</f>
        <v>0</v>
      </c>
      <c r="AU228" s="44">
        <f>'Conversions, Sources &amp; Comments'!$E228*Q228/0.467</f>
        <v>0</v>
      </c>
      <c r="AV228" s="44">
        <f>'Conversions, Sources &amp; Comments'!$E228*R228/1.204</f>
        <v>0.23157184385382062</v>
      </c>
      <c r="AW228" s="44">
        <f>'Conversions, Sources &amp; Comments'!$E228*S228/0.93</f>
        <v>3.5975806451612904</v>
      </c>
      <c r="AX228" s="44">
        <f>'Conversions, Sources &amp; Comments'!$E228*T228/0.93</f>
        <v>0</v>
      </c>
      <c r="AY228" s="44">
        <f>'Conversions, Sources &amp; Comments'!$E228*U228/0.467</f>
        <v>0</v>
      </c>
      <c r="AZ228" s="44">
        <f>'Conversions, Sources &amp; Comments'!$E228*V228/51.4</f>
        <v>5.9668044747081721</v>
      </c>
      <c r="BA228" s="44">
        <f>'Conversions, Sources &amp; Comments'!$E228*W228/0.467</f>
        <v>0</v>
      </c>
      <c r="BB228" s="44">
        <f>'Conversions, Sources &amp; Comments'!$E228*X228/0.467</f>
        <v>0</v>
      </c>
      <c r="BC228" s="44">
        <f>'Conversions, Sources &amp; Comments'!$E228*Y228/0.467</f>
        <v>4.3583110278372592</v>
      </c>
      <c r="BD228" s="44">
        <f>'Conversions, Sources &amp; Comments'!$E228*Z228/0.93</f>
        <v>3.1478830645161291</v>
      </c>
      <c r="BE228" s="44">
        <f>'Conversions, Sources &amp; Comments'!$E228*AA228/0.93</f>
        <v>5.9959677419354831</v>
      </c>
      <c r="BF228" s="44">
        <f>'Conversions, Sources &amp; Comments'!$E228*AB228/0.93</f>
        <v>2.5482862903225807</v>
      </c>
      <c r="BG228" s="44">
        <f>'Conversions, Sources &amp; Comments'!$E228*AC228/10.274</f>
        <v>2.9941904321588484</v>
      </c>
      <c r="BH228" s="44">
        <f>'Conversions, Sources &amp; Comments'!$E228*AD228/3073</f>
        <v>0</v>
      </c>
      <c r="BI228" s="44">
        <f>'Conversions, Sources &amp; Comments'!$E228*AE228/0.565</f>
        <v>0</v>
      </c>
      <c r="BJ228" s="44">
        <f>'Conversions, Sources &amp; Comments'!$E228*AF228/0.565</f>
        <v>0</v>
      </c>
      <c r="BK228" s="44"/>
      <c r="BL228" s="44">
        <v>5.0999999999999996</v>
      </c>
      <c r="BM228" s="44">
        <f t="shared" si="99"/>
        <v>0.22873104073261472</v>
      </c>
      <c r="BN228" s="44">
        <f t="shared" si="103"/>
        <v>0.50606531307354763</v>
      </c>
      <c r="BO228" s="44"/>
      <c r="BP228" s="44">
        <f t="shared" si="104"/>
        <v>0.50606531307354763</v>
      </c>
      <c r="BQ228" s="44">
        <f t="shared" si="100"/>
        <v>0.21277306114661834</v>
      </c>
      <c r="BR228" s="44">
        <f t="shared" si="107"/>
        <v>2.3980661134903642</v>
      </c>
      <c r="BS228" s="44">
        <f t="shared" si="91"/>
        <v>7.4628613490364026</v>
      </c>
      <c r="BT228" s="44">
        <f t="shared" si="105"/>
        <v>6.8584690845824419</v>
      </c>
      <c r="BU228" s="44">
        <f t="shared" si="102"/>
        <v>0.15987107423269095</v>
      </c>
      <c r="BV228" s="44">
        <f t="shared" si="96"/>
        <v>5.9668044747081721</v>
      </c>
      <c r="BW228" s="44">
        <f t="shared" si="108"/>
        <v>0.23157184385382062</v>
      </c>
      <c r="BX228" s="44">
        <f t="shared" si="98"/>
        <v>2.9941904321588484</v>
      </c>
      <c r="BY228" s="44">
        <f t="shared" si="93"/>
        <v>1.4555891238670691</v>
      </c>
      <c r="BZ228" s="44">
        <v>2</v>
      </c>
      <c r="CA228" s="44">
        <f t="shared" si="101"/>
        <v>4.3583110278372592</v>
      </c>
      <c r="CB228" s="44">
        <f t="shared" si="109"/>
        <v>3.1478830645161291</v>
      </c>
      <c r="CC228" s="44">
        <v>3.2</v>
      </c>
      <c r="CD228" s="43"/>
      <c r="CE228" s="44">
        <f t="shared" si="106"/>
        <v>0.82851330835648407</v>
      </c>
      <c r="CG228" s="43">
        <f>CE228/'Conversions, Sources &amp; Comments'!E227</f>
        <v>17.829472674786476</v>
      </c>
    </row>
    <row r="229" spans="1:85" s="7" customFormat="1" ht="12.75" customHeight="1">
      <c r="A229" s="67">
        <v>1767</v>
      </c>
      <c r="C229" s="16">
        <v>896</v>
      </c>
      <c r="D229" s="16"/>
      <c r="E229" s="16"/>
      <c r="F229" s="16"/>
      <c r="G229" s="16"/>
      <c r="H229" s="16">
        <v>502</v>
      </c>
      <c r="I229" s="16">
        <v>25</v>
      </c>
      <c r="J229" s="16">
        <v>20.399999999999999</v>
      </c>
      <c r="K229" s="16">
        <v>23.8</v>
      </c>
      <c r="L229" s="16">
        <v>22.2</v>
      </c>
      <c r="M229" s="16">
        <v>88</v>
      </c>
      <c r="N229" s="16">
        <v>183</v>
      </c>
      <c r="O229" s="16">
        <v>33.200000000000003</v>
      </c>
      <c r="R229" s="16">
        <v>6</v>
      </c>
      <c r="S229" s="16">
        <v>72</v>
      </c>
      <c r="Y229" s="16">
        <v>43.6</v>
      </c>
      <c r="Z229" s="16">
        <v>60</v>
      </c>
      <c r="AA229" s="16">
        <v>102</v>
      </c>
      <c r="AB229" s="16">
        <v>52.5</v>
      </c>
      <c r="AC229" s="16">
        <v>662</v>
      </c>
      <c r="AE229" s="16">
        <v>25.2</v>
      </c>
      <c r="AH229" s="44">
        <f>F229*'Conversions, Sources &amp; Comments'!$E229/104.83</f>
        <v>0</v>
      </c>
      <c r="AI229" s="44">
        <f>C229*'Conversions, Sources &amp; Comments'!E229/104.83</f>
        <v>0.39717638080702095</v>
      </c>
      <c r="AJ229" s="43"/>
      <c r="AK229" s="43"/>
      <c r="AL229" s="44">
        <f>'Conversions, Sources &amp; Comments'!$E229*H229/104.83</f>
        <v>0.22252515978250503</v>
      </c>
      <c r="AM229" s="44">
        <f>'Conversions, Sources &amp; Comments'!$E229*I229/0.467</f>
        <v>2.487620449678801</v>
      </c>
      <c r="AN229" s="44">
        <f>'Conversions, Sources &amp; Comments'!$E229*J229/0.467</f>
        <v>2.0298982869379016</v>
      </c>
      <c r="AO229" s="44">
        <f>'Conversions, Sources &amp; Comments'!$E229*K229/0.467</f>
        <v>2.3682146680942187</v>
      </c>
      <c r="AP229" s="44">
        <f>'Conversions, Sources &amp; Comments'!$E229*L229/0.467</f>
        <v>2.2090069593147752</v>
      </c>
      <c r="AQ229" s="44">
        <f>'Conversions, Sources &amp; Comments'!$E229*M229/0.467</f>
        <v>8.7564239828693786</v>
      </c>
      <c r="AR229" s="44">
        <f>'Conversions, Sources &amp; Comments'!$E229*N229/60</f>
        <v>0.14172968750000001</v>
      </c>
      <c r="AS229" s="44">
        <f>'Conversions, Sources &amp; Comments'!$E229*O229</f>
        <v>1.5427625000000003</v>
      </c>
      <c r="AT229" s="44">
        <f>'Conversions, Sources &amp; Comments'!$E229*P229</f>
        <v>0</v>
      </c>
      <c r="AU229" s="44">
        <f>'Conversions, Sources &amp; Comments'!$E229*Q229/0.467</f>
        <v>0</v>
      </c>
      <c r="AV229" s="44">
        <f>'Conversions, Sources &amp; Comments'!$E229*R229/1.204</f>
        <v>0.23157184385382062</v>
      </c>
      <c r="AW229" s="44">
        <f>'Conversions, Sources &amp; Comments'!$E229*S229/0.93</f>
        <v>3.5975806451612904</v>
      </c>
      <c r="AX229" s="44">
        <f>'Conversions, Sources &amp; Comments'!$E229*T229/0.93</f>
        <v>0</v>
      </c>
      <c r="AY229" s="44">
        <f>'Conversions, Sources &amp; Comments'!$E229*U229/0.467</f>
        <v>0</v>
      </c>
      <c r="AZ229" s="44">
        <f>'Conversions, Sources &amp; Comments'!$E229*V229/51.4</f>
        <v>0</v>
      </c>
      <c r="BA229" s="44">
        <f>'Conversions, Sources &amp; Comments'!$E229*W229/0.467</f>
        <v>0</v>
      </c>
      <c r="BB229" s="44">
        <f>'Conversions, Sources &amp; Comments'!$E229*X229/0.467</f>
        <v>0</v>
      </c>
      <c r="BC229" s="44">
        <f>'Conversions, Sources &amp; Comments'!$E229*Y229/0.467</f>
        <v>4.3384100642398291</v>
      </c>
      <c r="BD229" s="44">
        <f>'Conversions, Sources &amp; Comments'!$E229*Z229/0.93</f>
        <v>2.9979838709677415</v>
      </c>
      <c r="BE229" s="44">
        <f>'Conversions, Sources &amp; Comments'!$E229*AA229/0.93</f>
        <v>5.0965725806451614</v>
      </c>
      <c r="BF229" s="44">
        <f>'Conversions, Sources &amp; Comments'!$E229*AB229/0.93</f>
        <v>2.6232358870967745</v>
      </c>
      <c r="BG229" s="44">
        <f>'Conversions, Sources &amp; Comments'!$E229*AC229/10.274</f>
        <v>2.9941904321588484</v>
      </c>
      <c r="BH229" s="44">
        <f>'Conversions, Sources &amp; Comments'!$E229*AD229/3073</f>
        <v>0</v>
      </c>
      <c r="BI229" s="44">
        <f>'Conversions, Sources &amp; Comments'!$E229*AE229/0.565</f>
        <v>2.0725884955752214</v>
      </c>
      <c r="BJ229" s="44">
        <f>'Conversions, Sources &amp; Comments'!$E229*AF229/0.565</f>
        <v>0</v>
      </c>
      <c r="BK229" s="44"/>
      <c r="BL229" s="44">
        <v>5.0999999999999996</v>
      </c>
      <c r="BM229" s="44">
        <v>0.2</v>
      </c>
      <c r="BN229" s="44">
        <f t="shared" si="103"/>
        <v>0.47031390000000001</v>
      </c>
      <c r="BO229" s="44"/>
      <c r="BP229" s="44">
        <f t="shared" si="104"/>
        <v>0.47031390000000001</v>
      </c>
      <c r="BQ229" s="44">
        <f t="shared" si="100"/>
        <v>0.22252515978250503</v>
      </c>
      <c r="BR229" s="44">
        <f t="shared" si="107"/>
        <v>2.487620449678801</v>
      </c>
      <c r="BS229" s="44">
        <f t="shared" ref="BS229:BS260" si="110">AQ229</f>
        <v>8.7564239828693786</v>
      </c>
      <c r="BT229" s="44">
        <f t="shared" si="105"/>
        <v>7.114594486081371</v>
      </c>
      <c r="BU229" s="44">
        <f t="shared" si="102"/>
        <v>0.16584136331192006</v>
      </c>
      <c r="BV229" s="44">
        <f t="shared" si="96"/>
        <v>0</v>
      </c>
      <c r="BW229" s="44">
        <f t="shared" si="108"/>
        <v>0.23157184385382062</v>
      </c>
      <c r="BX229" s="44">
        <f t="shared" si="98"/>
        <v>2.9941904321588484</v>
      </c>
      <c r="BY229" s="44">
        <f t="shared" si="93"/>
        <v>1.448942598187311</v>
      </c>
      <c r="BZ229" s="44">
        <f>BI229</f>
        <v>2.0725884955752214</v>
      </c>
      <c r="CA229" s="44">
        <f t="shared" si="101"/>
        <v>4.3384100642398291</v>
      </c>
      <c r="CB229" s="44">
        <f t="shared" si="109"/>
        <v>2.9979838709677415</v>
      </c>
      <c r="CC229" s="44">
        <v>3.2</v>
      </c>
      <c r="CD229" s="43"/>
      <c r="CE229" s="44">
        <f t="shared" si="106"/>
        <v>0.83964628991492862</v>
      </c>
      <c r="CG229" s="43">
        <f>CE229/'Conversions, Sources &amp; Comments'!E228</f>
        <v>18.069052641074453</v>
      </c>
    </row>
    <row r="230" spans="1:85" s="7" customFormat="1" ht="12.75" customHeight="1">
      <c r="A230" s="67">
        <v>1768</v>
      </c>
      <c r="C230" s="16">
        <v>748</v>
      </c>
      <c r="D230" s="16">
        <v>779</v>
      </c>
      <c r="E230" s="16">
        <v>396</v>
      </c>
      <c r="F230" s="16">
        <v>264</v>
      </c>
      <c r="G230" s="16">
        <v>220</v>
      </c>
      <c r="H230" s="16">
        <v>504</v>
      </c>
      <c r="I230" s="16">
        <v>23.7</v>
      </c>
      <c r="J230" s="16">
        <v>19.100000000000001</v>
      </c>
      <c r="K230" s="16">
        <v>22</v>
      </c>
      <c r="L230" s="16">
        <v>21.3</v>
      </c>
      <c r="M230" s="16">
        <v>77.5</v>
      </c>
      <c r="N230" s="16">
        <v>179</v>
      </c>
      <c r="O230" s="16">
        <v>29.7</v>
      </c>
      <c r="R230" s="16">
        <v>6</v>
      </c>
      <c r="S230" s="16">
        <v>72</v>
      </c>
      <c r="V230" s="16">
        <v>5760</v>
      </c>
      <c r="W230" s="16">
        <v>156</v>
      </c>
      <c r="Y230" s="16">
        <v>47.2</v>
      </c>
      <c r="Z230" s="16">
        <v>58</v>
      </c>
      <c r="AA230" s="16">
        <v>102</v>
      </c>
      <c r="AB230" s="16">
        <v>59</v>
      </c>
      <c r="AC230" s="16">
        <v>734</v>
      </c>
      <c r="AE230" s="16">
        <v>24</v>
      </c>
      <c r="AF230" s="16">
        <v>12</v>
      </c>
      <c r="AH230" s="44">
        <f>F230*'Conversions, Sources &amp; Comments'!$E230/104.83</f>
        <v>0.1170251836306401</v>
      </c>
      <c r="AI230" s="44">
        <f>C230*'Conversions, Sources &amp; Comments'!E230/104.83</f>
        <v>0.33157135362014695</v>
      </c>
      <c r="AJ230" s="44">
        <f>E230*'Conversions, Sources &amp; Comments'!E230/104.83</f>
        <v>0.17553777544596016</v>
      </c>
      <c r="AK230" s="43"/>
      <c r="AL230" s="44">
        <f>'Conversions, Sources &amp; Comments'!$E230*H230/104.83</f>
        <v>0.22341171420394929</v>
      </c>
      <c r="AM230" s="44">
        <f>'Conversions, Sources &amp; Comments'!$E230*I230/0.467</f>
        <v>2.3582641862955032</v>
      </c>
      <c r="AN230" s="44">
        <f>'Conversions, Sources &amp; Comments'!$E230*J230/0.467</f>
        <v>1.900542023554604</v>
      </c>
      <c r="AO230" s="44">
        <f>'Conversions, Sources &amp; Comments'!$E230*K230/0.467</f>
        <v>2.1891059957173447</v>
      </c>
      <c r="AP230" s="44">
        <f>'Conversions, Sources &amp; Comments'!$E230*L230/0.467</f>
        <v>2.1194526231263384</v>
      </c>
      <c r="AQ230" s="44">
        <f>'Conversions, Sources &amp; Comments'!$E230*M230/0.467</f>
        <v>7.7116233940042829</v>
      </c>
      <c r="AR230" s="44">
        <f>'Conversions, Sources &amp; Comments'!$E230*N230/60</f>
        <v>0.13863177083333333</v>
      </c>
      <c r="AS230" s="44">
        <f>'Conversions, Sources &amp; Comments'!$E230*O230</f>
        <v>1.3801218750000002</v>
      </c>
      <c r="AT230" s="44">
        <f>'Conversions, Sources &amp; Comments'!$E230*P230</f>
        <v>0</v>
      </c>
      <c r="AU230" s="44">
        <f>'Conversions, Sources &amp; Comments'!$E230*Q230/0.467</f>
        <v>0</v>
      </c>
      <c r="AV230" s="44">
        <f>'Conversions, Sources &amp; Comments'!$E230*R230/1.204</f>
        <v>0.23157184385382062</v>
      </c>
      <c r="AW230" s="44">
        <f>'Conversions, Sources &amp; Comments'!$E230*S230/0.93</f>
        <v>3.5975806451612904</v>
      </c>
      <c r="AX230" s="44">
        <f>'Conversions, Sources &amp; Comments'!$E230*T230/0.93</f>
        <v>0</v>
      </c>
      <c r="AY230" s="44">
        <f>'Conversions, Sources &amp; Comments'!$E230*U230/0.467</f>
        <v>0</v>
      </c>
      <c r="AZ230" s="44">
        <f>'Conversions, Sources &amp; Comments'!$E230*V230/51.4</f>
        <v>5.2073929961089505</v>
      </c>
      <c r="BA230" s="44">
        <f>'Conversions, Sources &amp; Comments'!$E230*W230/0.467</f>
        <v>15.522751605995717</v>
      </c>
      <c r="BB230" s="44">
        <f>'Conversions, Sources &amp; Comments'!$E230*X230/0.467</f>
        <v>0</v>
      </c>
      <c r="BC230" s="44">
        <f>'Conversions, Sources &amp; Comments'!$E230*Y230/0.467</f>
        <v>4.6966274089935762</v>
      </c>
      <c r="BD230" s="44">
        <f>'Conversions, Sources &amp; Comments'!$E230*Z230/0.93</f>
        <v>2.8980510752688176</v>
      </c>
      <c r="BE230" s="44">
        <f>'Conversions, Sources &amp; Comments'!$E230*AA230/0.93</f>
        <v>5.0965725806451614</v>
      </c>
      <c r="BF230" s="44">
        <f>'Conversions, Sources &amp; Comments'!$E230*AB230/0.93</f>
        <v>2.9480174731182798</v>
      </c>
      <c r="BG230" s="44">
        <f>'Conversions, Sources &amp; Comments'!$E230*AC230/10.274</f>
        <v>3.3198425637531637</v>
      </c>
      <c r="BH230" s="44">
        <f>'Conversions, Sources &amp; Comments'!$E230*AD230/3073</f>
        <v>0</v>
      </c>
      <c r="BI230" s="44">
        <f>'Conversions, Sources &amp; Comments'!$E230*AE230/0.565</f>
        <v>1.9738938053097348</v>
      </c>
      <c r="BJ230" s="44">
        <f>'Conversions, Sources &amp; Comments'!$E230*AF230/0.565</f>
        <v>0.9869469026548674</v>
      </c>
      <c r="BK230" s="44"/>
      <c r="BL230" s="44">
        <v>5.0999999999999996</v>
      </c>
      <c r="BM230" s="44">
        <f t="shared" ref="BM230:BM258" si="111">AJ230</f>
        <v>0.17553777544596016</v>
      </c>
      <c r="BN230" s="44">
        <f t="shared" si="103"/>
        <v>0.43987437980062966</v>
      </c>
      <c r="BO230" s="44"/>
      <c r="BP230" s="44">
        <f t="shared" si="104"/>
        <v>0.43987437980062966</v>
      </c>
      <c r="BQ230" s="44">
        <f t="shared" si="100"/>
        <v>0.22341171420394929</v>
      </c>
      <c r="BR230" s="44">
        <f t="shared" si="107"/>
        <v>2.3582641862955032</v>
      </c>
      <c r="BS230" s="44">
        <f t="shared" si="110"/>
        <v>7.7116233940042829</v>
      </c>
      <c r="BT230" s="44">
        <f t="shared" si="105"/>
        <v>6.744635572805139</v>
      </c>
      <c r="BU230" s="44">
        <f t="shared" si="102"/>
        <v>0.1572176124197002</v>
      </c>
      <c r="BV230" s="44">
        <f t="shared" si="96"/>
        <v>5.2073929961089505</v>
      </c>
      <c r="BW230" s="44">
        <f t="shared" si="108"/>
        <v>0.23157184385382062</v>
      </c>
      <c r="BX230" s="44">
        <f t="shared" si="98"/>
        <v>3.3198425637531637</v>
      </c>
      <c r="BY230" s="44">
        <f t="shared" si="93"/>
        <v>1.4147138964577657</v>
      </c>
      <c r="BZ230" s="44">
        <f>BI230</f>
        <v>1.9738938053097348</v>
      </c>
      <c r="CA230" s="44">
        <f t="shared" si="101"/>
        <v>4.6966274089935762</v>
      </c>
      <c r="CB230" s="44">
        <f t="shared" si="109"/>
        <v>2.8980510752688176</v>
      </c>
      <c r="CC230" s="44">
        <v>3.2</v>
      </c>
      <c r="CD230" s="43"/>
      <c r="CE230" s="44">
        <f t="shared" si="106"/>
        <v>0.80195618089914678</v>
      </c>
      <c r="CG230" s="43">
        <f>CE230/'Conversions, Sources &amp; Comments'!E229</f>
        <v>17.257967578192801</v>
      </c>
    </row>
    <row r="231" spans="1:85" s="7" customFormat="1" ht="12.75" customHeight="1">
      <c r="A231" s="67">
        <v>1769</v>
      </c>
      <c r="C231" s="16">
        <v>836</v>
      </c>
      <c r="D231" s="16">
        <v>632</v>
      </c>
      <c r="E231" s="16">
        <v>412</v>
      </c>
      <c r="F231" s="16">
        <v>269</v>
      </c>
      <c r="G231" s="16">
        <v>210</v>
      </c>
      <c r="H231" s="16">
        <v>800</v>
      </c>
      <c r="I231" s="16">
        <v>22.6</v>
      </c>
      <c r="J231" s="16">
        <v>18.7</v>
      </c>
      <c r="K231" s="16">
        <v>20.7</v>
      </c>
      <c r="L231" s="16">
        <v>19.2</v>
      </c>
      <c r="M231" s="16">
        <v>70.5</v>
      </c>
      <c r="N231" s="16">
        <v>180</v>
      </c>
      <c r="O231" s="16">
        <v>26.8</v>
      </c>
      <c r="R231" s="16">
        <v>6</v>
      </c>
      <c r="S231" s="16">
        <v>72</v>
      </c>
      <c r="V231" s="16">
        <v>5904</v>
      </c>
      <c r="W231" s="16">
        <v>156</v>
      </c>
      <c r="Y231" s="16">
        <v>49.1</v>
      </c>
      <c r="Z231" s="16">
        <v>54</v>
      </c>
      <c r="AA231" s="16">
        <v>102</v>
      </c>
      <c r="AB231" s="16">
        <v>48</v>
      </c>
      <c r="AC231" s="16">
        <v>706</v>
      </c>
      <c r="AE231" s="16">
        <v>27.2</v>
      </c>
      <c r="AH231" s="44">
        <f>F231*'Conversions, Sources &amp; Comments'!$E231/104.83</f>
        <v>0.1192415696842507</v>
      </c>
      <c r="AI231" s="44">
        <f>C231*'Conversions, Sources &amp; Comments'!E231/104.83</f>
        <v>0.3705797481636936</v>
      </c>
      <c r="AJ231" s="44">
        <f>E231*'Conversions, Sources &amp; Comments'!E231/104.83</f>
        <v>0.18263021081751407</v>
      </c>
      <c r="AK231" s="43"/>
      <c r="AL231" s="44">
        <f>'Conversions, Sources &amp; Comments'!$E231*H231/104.83</f>
        <v>0.35462176857769728</v>
      </c>
      <c r="AM231" s="44">
        <f>'Conversions, Sources &amp; Comments'!$E231*I231/0.467</f>
        <v>2.2488088865096358</v>
      </c>
      <c r="AN231" s="44">
        <f>'Conversions, Sources &amp; Comments'!$E231*J231/0.467</f>
        <v>1.8607400963597431</v>
      </c>
      <c r="AO231" s="44">
        <f>'Conversions, Sources &amp; Comments'!$E231*K231/0.467</f>
        <v>2.0597497323340472</v>
      </c>
      <c r="AP231" s="44">
        <f>'Conversions, Sources &amp; Comments'!$E231*L231/0.467</f>
        <v>1.9104925053533188</v>
      </c>
      <c r="AQ231" s="44">
        <f>'Conversions, Sources &amp; Comments'!$E231*M231/0.467</f>
        <v>7.0150896680942179</v>
      </c>
      <c r="AR231" s="44">
        <f>'Conversions, Sources &amp; Comments'!$E231*N231/60</f>
        <v>0.13940625000000001</v>
      </c>
      <c r="AS231" s="44">
        <f>'Conversions, Sources &amp; Comments'!$E231*O231</f>
        <v>1.2453625000000001</v>
      </c>
      <c r="AT231" s="44">
        <f>'Conversions, Sources &amp; Comments'!$E231*P231</f>
        <v>0</v>
      </c>
      <c r="AU231" s="44">
        <f>'Conversions, Sources &amp; Comments'!$E231*Q231/0.467</f>
        <v>0</v>
      </c>
      <c r="AV231" s="44">
        <f>'Conversions, Sources &amp; Comments'!$E231*R231/1.204</f>
        <v>0.23157184385382062</v>
      </c>
      <c r="AW231" s="44">
        <f>'Conversions, Sources &amp; Comments'!$E231*S231/0.93</f>
        <v>3.5975806451612904</v>
      </c>
      <c r="AX231" s="44">
        <f>'Conversions, Sources &amp; Comments'!$E231*T231/0.93</f>
        <v>0</v>
      </c>
      <c r="AY231" s="44">
        <f>'Conversions, Sources &amp; Comments'!$E231*U231/0.467</f>
        <v>0</v>
      </c>
      <c r="AZ231" s="44">
        <f>'Conversions, Sources &amp; Comments'!$E231*V231/51.4</f>
        <v>5.3375778210116742</v>
      </c>
      <c r="BA231" s="44">
        <f>'Conversions, Sources &amp; Comments'!$E231*W231/0.467</f>
        <v>15.522751605995717</v>
      </c>
      <c r="BB231" s="44">
        <f>'Conversions, Sources &amp; Comments'!$E231*X231/0.467</f>
        <v>0</v>
      </c>
      <c r="BC231" s="44">
        <f>'Conversions, Sources &amp; Comments'!$E231*Y231/0.467</f>
        <v>4.8856865631691653</v>
      </c>
      <c r="BD231" s="44">
        <f>'Conversions, Sources &amp; Comments'!$E231*Z231/0.93</f>
        <v>2.6981854838709678</v>
      </c>
      <c r="BE231" s="44">
        <f>'Conversions, Sources &amp; Comments'!$E231*AA231/0.93</f>
        <v>5.0965725806451614</v>
      </c>
      <c r="BF231" s="44">
        <f>'Conversions, Sources &amp; Comments'!$E231*AB231/0.93</f>
        <v>2.3983870967741936</v>
      </c>
      <c r="BG231" s="44">
        <f>'Conversions, Sources &amp; Comments'!$E231*AC231/10.274</f>
        <v>3.193200068133152</v>
      </c>
      <c r="BH231" s="44">
        <f>'Conversions, Sources &amp; Comments'!$E231*AD231/3073</f>
        <v>0</v>
      </c>
      <c r="BI231" s="44">
        <f>'Conversions, Sources &amp; Comments'!$E231*AE231/0.565</f>
        <v>2.2370796460176994</v>
      </c>
      <c r="BJ231" s="44">
        <f>'Conversions, Sources &amp; Comments'!$E231*AF231/0.565</f>
        <v>0</v>
      </c>
      <c r="BK231" s="44"/>
      <c r="BL231" s="44">
        <v>5.0999999999999996</v>
      </c>
      <c r="BM231" s="44">
        <f t="shared" si="111"/>
        <v>0.18263021081751407</v>
      </c>
      <c r="BN231" s="44">
        <f t="shared" si="103"/>
        <v>0.44869983757035198</v>
      </c>
      <c r="BO231" s="44"/>
      <c r="BP231" s="44">
        <f t="shared" si="104"/>
        <v>0.44869983757035198</v>
      </c>
      <c r="BQ231" s="44">
        <f t="shared" si="100"/>
        <v>0.35462176857769728</v>
      </c>
      <c r="BR231" s="44">
        <f t="shared" si="107"/>
        <v>2.2488088865096358</v>
      </c>
      <c r="BS231" s="44">
        <f t="shared" si="110"/>
        <v>7.0150896680942179</v>
      </c>
      <c r="BT231" s="44">
        <f t="shared" si="105"/>
        <v>6.4315934154175585</v>
      </c>
      <c r="BU231" s="44">
        <f t="shared" si="102"/>
        <v>0.14992059243397574</v>
      </c>
      <c r="BV231" s="44">
        <f t="shared" si="96"/>
        <v>5.3375778210116742</v>
      </c>
      <c r="BW231" s="44">
        <f t="shared" si="108"/>
        <v>0.23157184385382062</v>
      </c>
      <c r="BX231" s="44">
        <f t="shared" si="98"/>
        <v>3.193200068133152</v>
      </c>
      <c r="BY231" s="44">
        <f t="shared" si="93"/>
        <v>1.5300283286118979</v>
      </c>
      <c r="BZ231" s="44">
        <f>BI231</f>
        <v>2.2370796460176994</v>
      </c>
      <c r="CA231" s="44">
        <f t="shared" si="101"/>
        <v>4.8856865631691653</v>
      </c>
      <c r="CB231" s="44">
        <f t="shared" si="109"/>
        <v>2.6981854838709678</v>
      </c>
      <c r="CC231" s="44">
        <v>3.2</v>
      </c>
      <c r="CD231" s="43"/>
      <c r="CE231" s="44">
        <f t="shared" si="106"/>
        <v>0.80415585203052509</v>
      </c>
      <c r="CG231" s="43">
        <f>CE231/'Conversions, Sources &amp; Comments'!E230</f>
        <v>17.305304145915805</v>
      </c>
    </row>
    <row r="232" spans="1:85" s="7" customFormat="1" ht="12.75" customHeight="1">
      <c r="A232" s="67">
        <v>1770</v>
      </c>
      <c r="C232" s="16">
        <v>1737</v>
      </c>
      <c r="D232" s="16">
        <v>1086</v>
      </c>
      <c r="E232" s="16">
        <v>1054</v>
      </c>
      <c r="F232" s="16">
        <v>546</v>
      </c>
      <c r="G232" s="16">
        <v>317</v>
      </c>
      <c r="H232" s="16">
        <v>2016</v>
      </c>
      <c r="I232" s="16">
        <v>23</v>
      </c>
      <c r="J232" s="16">
        <v>19.2</v>
      </c>
      <c r="K232" s="16">
        <v>22</v>
      </c>
      <c r="L232" s="16">
        <v>21.3</v>
      </c>
      <c r="M232" s="16">
        <v>87</v>
      </c>
      <c r="N232" s="16">
        <v>175</v>
      </c>
      <c r="O232" s="16">
        <v>30</v>
      </c>
      <c r="R232" s="16">
        <v>6</v>
      </c>
      <c r="S232" s="16">
        <v>72</v>
      </c>
      <c r="W232" s="16">
        <v>156</v>
      </c>
      <c r="Z232" s="16">
        <v>49.5</v>
      </c>
      <c r="AA232" s="16">
        <v>102.9</v>
      </c>
      <c r="AB232" s="16">
        <v>48</v>
      </c>
      <c r="AC232" s="16">
        <v>744</v>
      </c>
      <c r="AE232" s="16">
        <v>24.8</v>
      </c>
      <c r="AH232" s="44">
        <f>F232*'Conversions, Sources &amp; Comments'!$E232/104.83</f>
        <v>0.24202935705427836</v>
      </c>
      <c r="AI232" s="44">
        <f>C232*'Conversions, Sources &amp; Comments'!E232/104.83</f>
        <v>0.76997251502432518</v>
      </c>
      <c r="AJ232" s="44">
        <f>E232*'Conversions, Sources &amp; Comments'!E232/104.83</f>
        <v>0.46721418010111609</v>
      </c>
      <c r="AK232" s="43"/>
      <c r="AL232" s="44">
        <f>'Conversions, Sources &amp; Comments'!$E232*H232/104.83</f>
        <v>0.89364685681579714</v>
      </c>
      <c r="AM232" s="44">
        <f>'Conversions, Sources &amp; Comments'!$E232*I232/0.467</f>
        <v>2.2886108137044965</v>
      </c>
      <c r="AN232" s="44">
        <f>'Conversions, Sources &amp; Comments'!$E232*J232/0.467</f>
        <v>1.9104925053533188</v>
      </c>
      <c r="AO232" s="44">
        <f>'Conversions, Sources &amp; Comments'!$E232*K232/0.467</f>
        <v>2.1891059957173447</v>
      </c>
      <c r="AP232" s="44">
        <f>'Conversions, Sources &amp; Comments'!$E232*L232/0.467</f>
        <v>2.1194526231263384</v>
      </c>
      <c r="AQ232" s="44">
        <f>'Conversions, Sources &amp; Comments'!$E232*M232/0.467</f>
        <v>8.6569191648822272</v>
      </c>
      <c r="AR232" s="44">
        <f>'Conversions, Sources &amp; Comments'!$E232*N232/60</f>
        <v>0.13553385416666669</v>
      </c>
      <c r="AS232" s="44">
        <f>'Conversions, Sources &amp; Comments'!$E232*O232</f>
        <v>1.3940625</v>
      </c>
      <c r="AT232" s="44">
        <f>'Conversions, Sources &amp; Comments'!$E232*P232</f>
        <v>0</v>
      </c>
      <c r="AU232" s="44">
        <f>'Conversions, Sources &amp; Comments'!$E232*Q232/0.467</f>
        <v>0</v>
      </c>
      <c r="AV232" s="44">
        <f>'Conversions, Sources &amp; Comments'!$E232*R232/1.204</f>
        <v>0.23157184385382062</v>
      </c>
      <c r="AW232" s="44">
        <f>'Conversions, Sources &amp; Comments'!$E232*S232/0.93</f>
        <v>3.5975806451612904</v>
      </c>
      <c r="AX232" s="44">
        <f>'Conversions, Sources &amp; Comments'!$E232*T232/0.93</f>
        <v>0</v>
      </c>
      <c r="AY232" s="44">
        <f>'Conversions, Sources &amp; Comments'!$E232*U232/0.467</f>
        <v>0</v>
      </c>
      <c r="AZ232" s="44">
        <f>'Conversions, Sources &amp; Comments'!$E232*V232/51.4</f>
        <v>0</v>
      </c>
      <c r="BA232" s="44">
        <f>'Conversions, Sources &amp; Comments'!$E232*W232/0.467</f>
        <v>15.522751605995717</v>
      </c>
      <c r="BB232" s="44">
        <f>'Conversions, Sources &amp; Comments'!$E232*X232/0.467</f>
        <v>0</v>
      </c>
      <c r="BC232" s="44">
        <f>'Conversions, Sources &amp; Comments'!$E232*Y232/0.467</f>
        <v>0</v>
      </c>
      <c r="BD232" s="44">
        <f>'Conversions, Sources &amp; Comments'!$E232*Z232/0.93</f>
        <v>2.4733366935483874</v>
      </c>
      <c r="BE232" s="44">
        <f>'Conversions, Sources &amp; Comments'!$E232*AA232/0.93</f>
        <v>5.1415423387096775</v>
      </c>
      <c r="BF232" s="44">
        <f>'Conversions, Sources &amp; Comments'!$E232*AB232/0.93</f>
        <v>2.3983870967741936</v>
      </c>
      <c r="BG232" s="44">
        <f>'Conversions, Sources &amp; Comments'!$E232*AC232/10.274</f>
        <v>3.3650720264745964</v>
      </c>
      <c r="BH232" s="44">
        <f>'Conversions, Sources &amp; Comments'!$E232*AD232/3073</f>
        <v>0</v>
      </c>
      <c r="BI232" s="44">
        <f>'Conversions, Sources &amp; Comments'!$E232*AE232/0.565</f>
        <v>2.0396902654867257</v>
      </c>
      <c r="BJ232" s="44">
        <f>'Conversions, Sources &amp; Comments'!$E232*AF232/0.565</f>
        <v>0</v>
      </c>
      <c r="BK232" s="44"/>
      <c r="BL232" s="44">
        <v>5.0999999999999996</v>
      </c>
      <c r="BM232" s="44">
        <f t="shared" si="111"/>
        <v>0.46721418010111609</v>
      </c>
      <c r="BN232" s="44">
        <f t="shared" si="103"/>
        <v>0.80282133058046368</v>
      </c>
      <c r="BO232" s="44"/>
      <c r="BP232" s="44">
        <f t="shared" si="104"/>
        <v>0.80282133058046368</v>
      </c>
      <c r="BQ232" s="44">
        <f t="shared" si="100"/>
        <v>0.89364685681579714</v>
      </c>
      <c r="BR232" s="44">
        <f t="shared" si="107"/>
        <v>2.2886108137044965</v>
      </c>
      <c r="BS232" s="44">
        <f t="shared" si="110"/>
        <v>8.6569191648822272</v>
      </c>
      <c r="BT232" s="44">
        <f t="shared" si="105"/>
        <v>6.5454269271948595</v>
      </c>
      <c r="BU232" s="44">
        <f t="shared" si="102"/>
        <v>0.15257405424696643</v>
      </c>
      <c r="BV232" s="44">
        <f t="shared" si="96"/>
        <v>0</v>
      </c>
      <c r="BW232" s="44">
        <f t="shared" si="108"/>
        <v>0.23157184385382062</v>
      </c>
      <c r="BX232" s="44">
        <f t="shared" si="98"/>
        <v>3.3650720264745964</v>
      </c>
      <c r="BY232" s="44">
        <f t="shared" si="93"/>
        <v>1.3000000000000003</v>
      </c>
      <c r="BZ232" s="44">
        <f>BI232</f>
        <v>2.0396902654867257</v>
      </c>
      <c r="CA232" s="44">
        <f>1.3*BX232</f>
        <v>4.3745936344169758</v>
      </c>
      <c r="CB232" s="44">
        <f t="shared" si="109"/>
        <v>2.4733366935483874</v>
      </c>
      <c r="CC232" s="44">
        <v>3.2</v>
      </c>
      <c r="CD232" s="43"/>
      <c r="CE232" s="44">
        <f t="shared" si="106"/>
        <v>1.0459694942558238</v>
      </c>
      <c r="CG232" s="43">
        <f>CE232/'Conversions, Sources &amp; Comments'!E231</f>
        <v>22.50909469817509</v>
      </c>
    </row>
    <row r="233" spans="1:85" s="7" customFormat="1" ht="12.75" customHeight="1">
      <c r="A233" s="67">
        <v>1771</v>
      </c>
      <c r="C233" s="16">
        <v>1764</v>
      </c>
      <c r="D233" s="16">
        <v>2166</v>
      </c>
      <c r="E233" s="16">
        <v>2106</v>
      </c>
      <c r="F233" s="16">
        <v>1380</v>
      </c>
      <c r="G233" s="16">
        <v>830</v>
      </c>
      <c r="H233" s="16">
        <v>1176</v>
      </c>
      <c r="I233" s="16">
        <v>27.5</v>
      </c>
      <c r="J233" s="16">
        <v>21.8</v>
      </c>
      <c r="K233" s="16">
        <v>25.4</v>
      </c>
      <c r="L233" s="16">
        <v>28.7</v>
      </c>
      <c r="M233" s="16">
        <v>98.5</v>
      </c>
      <c r="N233" s="16">
        <v>175</v>
      </c>
      <c r="O233" s="16">
        <v>43.5</v>
      </c>
      <c r="R233" s="16">
        <v>8.25</v>
      </c>
      <c r="S233" s="16">
        <v>110</v>
      </c>
      <c r="W233" s="16">
        <v>168</v>
      </c>
      <c r="Y233" s="16">
        <v>45.8</v>
      </c>
      <c r="Z233" s="16">
        <v>91.6</v>
      </c>
      <c r="AB233" s="16">
        <v>68.2</v>
      </c>
      <c r="AC233" s="16">
        <v>792</v>
      </c>
      <c r="AH233" s="44">
        <f>F233*'Conversions, Sources &amp; Comments'!$E233/104.83</f>
        <v>0.61172255079652771</v>
      </c>
      <c r="AI233" s="44">
        <f>C233*'Conversions, Sources &amp; Comments'!E233/104.83</f>
        <v>0.78194099971382247</v>
      </c>
      <c r="AJ233" s="44">
        <f>E233*'Conversions, Sources &amp; Comments'!E233/104.83</f>
        <v>0.93354180578078805</v>
      </c>
      <c r="AK233" s="43"/>
      <c r="AL233" s="44">
        <f>'Conversions, Sources &amp; Comments'!$E233*H233/104.83</f>
        <v>0.52129399980921498</v>
      </c>
      <c r="AM233" s="44">
        <f>'Conversions, Sources &amp; Comments'!$E233*I233/0.467</f>
        <v>2.7363824946466813</v>
      </c>
      <c r="AN233" s="44">
        <f>'Conversions, Sources &amp; Comments'!$E233*J233/0.467</f>
        <v>2.1692050321199146</v>
      </c>
      <c r="AO233" s="44">
        <f>'Conversions, Sources &amp; Comments'!$E233*K233/0.467</f>
        <v>2.5274223768736617</v>
      </c>
      <c r="AP233" s="44">
        <f>'Conversions, Sources &amp; Comments'!$E233*L233/0.467</f>
        <v>2.8557882762312636</v>
      </c>
      <c r="AQ233" s="44">
        <f>'Conversions, Sources &amp; Comments'!$E233*M233/0.467</f>
        <v>9.8012245717344761</v>
      </c>
      <c r="AR233" s="44">
        <f>'Conversions, Sources &amp; Comments'!$E233*N233/60</f>
        <v>0.13553385416666669</v>
      </c>
      <c r="AS233" s="44">
        <f>'Conversions, Sources &amp; Comments'!$E233*O233</f>
        <v>2.021390625</v>
      </c>
      <c r="AT233" s="44">
        <f>'Conversions, Sources &amp; Comments'!$E233*P233</f>
        <v>0</v>
      </c>
      <c r="AU233" s="44">
        <f>'Conversions, Sources &amp; Comments'!$E233*Q233/0.467</f>
        <v>0</v>
      </c>
      <c r="AV233" s="44">
        <f>'Conversions, Sources &amp; Comments'!$E233*R233/1.204</f>
        <v>0.31841128529900337</v>
      </c>
      <c r="AW233" s="44">
        <f>'Conversions, Sources &amp; Comments'!$E233*S233/0.93</f>
        <v>5.4963037634408609</v>
      </c>
      <c r="AX233" s="44">
        <f>'Conversions, Sources &amp; Comments'!$E233*T233/0.93</f>
        <v>0</v>
      </c>
      <c r="AY233" s="44">
        <f>'Conversions, Sources &amp; Comments'!$E233*U233/0.467</f>
        <v>0</v>
      </c>
      <c r="AZ233" s="44">
        <f>'Conversions, Sources &amp; Comments'!$E233*V233/51.4</f>
        <v>0</v>
      </c>
      <c r="BA233" s="44">
        <f>'Conversions, Sources &amp; Comments'!$E233*W233/0.467</f>
        <v>16.716809421841543</v>
      </c>
      <c r="BB233" s="44">
        <f>'Conversions, Sources &amp; Comments'!$E233*X233/0.467</f>
        <v>0</v>
      </c>
      <c r="BC233" s="44">
        <f>'Conversions, Sources &amp; Comments'!$E233*Y233/0.467</f>
        <v>4.5573206638115629</v>
      </c>
      <c r="BD233" s="44">
        <f>'Conversions, Sources &amp; Comments'!$E233*Z233/0.93</f>
        <v>4.5769220430107529</v>
      </c>
      <c r="BE233" s="44">
        <f>'Conversions, Sources &amp; Comments'!$E233*AA233/0.467*0.96</f>
        <v>0</v>
      </c>
      <c r="BF233" s="44">
        <f>'Conversions, Sources &amp; Comments'!$E233*AB233/0.93</f>
        <v>3.4077083333333333</v>
      </c>
      <c r="BG233" s="44">
        <f>'Conversions, Sources &amp; Comments'!$E233*AC233/10.274</f>
        <v>3.5821734475374742</v>
      </c>
      <c r="BH233" s="44">
        <f>'Conversions, Sources &amp; Comments'!$E233*AD233/3073</f>
        <v>0</v>
      </c>
      <c r="BI233" s="44">
        <f>'Conversions, Sources &amp; Comments'!$E233*AE233/0.565</f>
        <v>0</v>
      </c>
      <c r="BJ233" s="44">
        <f>'Conversions, Sources &amp; Comments'!$E233*AF233/0.565</f>
        <v>0</v>
      </c>
      <c r="BK233" s="44"/>
      <c r="BL233" s="44">
        <v>5.0999999999999996</v>
      </c>
      <c r="BM233" s="44">
        <f t="shared" si="111"/>
        <v>0.93354180578078805</v>
      </c>
      <c r="BN233" s="44">
        <f t="shared" si="103"/>
        <v>1.3830951789397121</v>
      </c>
      <c r="BO233" s="44"/>
      <c r="BP233" s="44">
        <f t="shared" si="104"/>
        <v>1.3830951789397121</v>
      </c>
      <c r="BQ233" s="44">
        <f t="shared" si="100"/>
        <v>0.52129399980921498</v>
      </c>
      <c r="BR233" s="44">
        <f t="shared" si="107"/>
        <v>2.7363824946466813</v>
      </c>
      <c r="BS233" s="44">
        <f t="shared" si="110"/>
        <v>9.8012245717344761</v>
      </c>
      <c r="BT233" s="44">
        <f t="shared" si="105"/>
        <v>7.8260539346895079</v>
      </c>
      <c r="BU233" s="44">
        <f t="shared" si="102"/>
        <v>0.18242549964311208</v>
      </c>
      <c r="BV233" s="44">
        <f t="shared" si="96"/>
        <v>0</v>
      </c>
      <c r="BW233" s="44">
        <f t="shared" si="108"/>
        <v>0.31841128529900337</v>
      </c>
      <c r="BX233" s="44">
        <f t="shared" si="98"/>
        <v>3.5821734475374742</v>
      </c>
      <c r="BY233" s="44">
        <f t="shared" si="93"/>
        <v>1.2722222222222217</v>
      </c>
      <c r="BZ233" s="44">
        <v>2.08</v>
      </c>
      <c r="CA233" s="44">
        <f>BC233</f>
        <v>4.5573206638115629</v>
      </c>
      <c r="CB233" s="44">
        <f t="shared" si="109"/>
        <v>4.5769220430107529</v>
      </c>
      <c r="CC233" s="44">
        <v>3.2</v>
      </c>
      <c r="CD233" s="43"/>
      <c r="CE233" s="44">
        <f t="shared" si="106"/>
        <v>1.3703057289852223</v>
      </c>
      <c r="CG233" s="43">
        <f>CE233/'Conversions, Sources &amp; Comments'!E232</f>
        <v>29.488758122076067</v>
      </c>
    </row>
    <row r="234" spans="1:85" s="7" customFormat="1" ht="12.75" customHeight="1">
      <c r="A234" s="67">
        <v>1772</v>
      </c>
      <c r="C234" s="16">
        <v>928</v>
      </c>
      <c r="D234" s="16">
        <v>1218</v>
      </c>
      <c r="E234" s="16">
        <v>888</v>
      </c>
      <c r="F234" s="16">
        <v>552</v>
      </c>
      <c r="G234" s="16">
        <v>367</v>
      </c>
      <c r="H234" s="16">
        <v>572</v>
      </c>
      <c r="I234" s="16">
        <v>25</v>
      </c>
      <c r="J234" s="16">
        <v>21.7</v>
      </c>
      <c r="K234" s="16">
        <v>26.3</v>
      </c>
      <c r="L234" s="16">
        <v>26.7</v>
      </c>
      <c r="M234" s="16">
        <v>85</v>
      </c>
      <c r="N234" s="16">
        <v>169</v>
      </c>
      <c r="O234" s="16">
        <v>43.2</v>
      </c>
      <c r="R234" s="16">
        <v>6.67</v>
      </c>
      <c r="S234" s="16">
        <v>72</v>
      </c>
      <c r="Y234" s="16">
        <v>45.8</v>
      </c>
      <c r="Z234" s="16">
        <v>99</v>
      </c>
      <c r="AA234" s="16">
        <v>70.5</v>
      </c>
      <c r="AB234" s="16">
        <v>58</v>
      </c>
      <c r="AC234" s="16">
        <v>748</v>
      </c>
      <c r="AD234" s="16">
        <v>768</v>
      </c>
      <c r="AH234" s="44">
        <f>F234*'Conversions, Sources &amp; Comments'!$E234/104.83</f>
        <v>0.24468902031861112</v>
      </c>
      <c r="AI234" s="44">
        <f>C234*'Conversions, Sources &amp; Comments'!E234/104.83</f>
        <v>0.41136125155012881</v>
      </c>
      <c r="AJ234" s="44">
        <f>E234*'Conversions, Sources &amp; Comments'!E234/104.83</f>
        <v>0.39363016312124394</v>
      </c>
      <c r="AK234" s="43"/>
      <c r="AL234" s="44">
        <f>'Conversions, Sources &amp; Comments'!$E234*H234/104.83</f>
        <v>0.25355456453305353</v>
      </c>
      <c r="AM234" s="44">
        <f>'Conversions, Sources &amp; Comments'!$E234*I234/0.467</f>
        <v>2.487620449678801</v>
      </c>
      <c r="AN234" s="44">
        <f>'Conversions, Sources &amp; Comments'!$E234*J234/0.467</f>
        <v>2.1592545503211995</v>
      </c>
      <c r="AO234" s="44">
        <f>'Conversions, Sources &amp; Comments'!$E234*K234/0.467</f>
        <v>2.6169767130620984</v>
      </c>
      <c r="AP234" s="44">
        <f>'Conversions, Sources &amp; Comments'!$E234*L234/0.467</f>
        <v>2.6567786402569591</v>
      </c>
      <c r="AQ234" s="44">
        <f>'Conversions, Sources &amp; Comments'!$E234*M234/0.467</f>
        <v>8.4579095289079227</v>
      </c>
      <c r="AR234" s="44">
        <f>'Conversions, Sources &amp; Comments'!$E234*N234/60</f>
        <v>0.13088697916666667</v>
      </c>
      <c r="AS234" s="44">
        <f>'Conversions, Sources &amp; Comments'!$E234*O234</f>
        <v>2.0074500000000004</v>
      </c>
      <c r="AT234" s="44">
        <f>'Conversions, Sources &amp; Comments'!$E234*P234</f>
        <v>0</v>
      </c>
      <c r="AU234" s="44">
        <f>'Conversions, Sources &amp; Comments'!$E234*Q234/0.467</f>
        <v>0</v>
      </c>
      <c r="AV234" s="44">
        <f>'Conversions, Sources &amp; Comments'!$E234*R234/1.204</f>
        <v>0.2574306997508306</v>
      </c>
      <c r="AW234" s="44">
        <f>'Conversions, Sources &amp; Comments'!$E234*S234/0.93</f>
        <v>3.5975806451612904</v>
      </c>
      <c r="AX234" s="44">
        <f>'Conversions, Sources &amp; Comments'!$E234*T234/0.93</f>
        <v>0</v>
      </c>
      <c r="AY234" s="44">
        <f>'Conversions, Sources &amp; Comments'!$E234*U234/0.467</f>
        <v>0</v>
      </c>
      <c r="AZ234" s="44">
        <f>'Conversions, Sources &amp; Comments'!$E234*V234/51.4</f>
        <v>0</v>
      </c>
      <c r="BA234" s="44">
        <f>'Conversions, Sources &amp; Comments'!$E234*W234/0.467</f>
        <v>0</v>
      </c>
      <c r="BB234" s="44">
        <f>'Conversions, Sources &amp; Comments'!$E234*X234/0.467</f>
        <v>0</v>
      </c>
      <c r="BC234" s="44">
        <f>'Conversions, Sources &amp; Comments'!$E234*Y234/0.467</f>
        <v>4.5573206638115629</v>
      </c>
      <c r="BD234" s="44">
        <f>'Conversions, Sources &amp; Comments'!$E234*Z234/0.93</f>
        <v>4.9466733870967747</v>
      </c>
      <c r="BE234" s="44">
        <f>'Conversions, Sources &amp; Comments'!$E234*AA234/0.467*0.96</f>
        <v>6.7344860813704486</v>
      </c>
      <c r="BF234" s="44">
        <f>'Conversions, Sources &amp; Comments'!$E234*AB234/0.93</f>
        <v>2.8980510752688176</v>
      </c>
      <c r="BG234" s="44">
        <f>'Conversions, Sources &amp; Comments'!$E234*AC234/10.274</f>
        <v>3.3831638115631697</v>
      </c>
      <c r="BH234" s="44">
        <f>'Conversions, Sources &amp; Comments'!$E234*AD234/3073</f>
        <v>1.1613407094044908E-2</v>
      </c>
      <c r="BI234" s="44">
        <f>'Conversions, Sources &amp; Comments'!$E234*AE234/0.565</f>
        <v>0</v>
      </c>
      <c r="BJ234" s="44">
        <f>'Conversions, Sources &amp; Comments'!$E234*AF234/0.565</f>
        <v>0</v>
      </c>
      <c r="BK234" s="44"/>
      <c r="BL234" s="44">
        <v>5.0999999999999996</v>
      </c>
      <c r="BM234" s="44">
        <f t="shared" si="111"/>
        <v>0.39363016312124394</v>
      </c>
      <c r="BN234" s="44">
        <f t="shared" si="103"/>
        <v>0.71125720621959365</v>
      </c>
      <c r="BO234" s="44"/>
      <c r="BP234" s="44">
        <f t="shared" si="104"/>
        <v>0.71125720621959365</v>
      </c>
      <c r="BQ234" s="44">
        <f t="shared" si="100"/>
        <v>0.25355456453305353</v>
      </c>
      <c r="BR234" s="44">
        <f t="shared" si="107"/>
        <v>2.487620449678801</v>
      </c>
      <c r="BS234" s="44">
        <f t="shared" si="110"/>
        <v>8.4579095289079227</v>
      </c>
      <c r="BT234" s="44">
        <f t="shared" si="105"/>
        <v>7.114594486081371</v>
      </c>
      <c r="BU234" s="44">
        <f t="shared" si="102"/>
        <v>0.16584136331192006</v>
      </c>
      <c r="BV234" s="44">
        <f t="shared" si="96"/>
        <v>0</v>
      </c>
      <c r="BW234" s="44">
        <f t="shared" si="108"/>
        <v>0.2574306997508306</v>
      </c>
      <c r="BX234" s="44">
        <f t="shared" si="98"/>
        <v>3.3831638115631697</v>
      </c>
      <c r="BY234" s="44">
        <f t="shared" si="93"/>
        <v>1.3470588235294114</v>
      </c>
      <c r="BZ234" s="44">
        <v>2.08</v>
      </c>
      <c r="CA234" s="44">
        <f>BC234</f>
        <v>4.5573206638115629</v>
      </c>
      <c r="CB234" s="44">
        <f t="shared" si="109"/>
        <v>4.9466733870967747</v>
      </c>
      <c r="CC234" s="44">
        <f>1000*BH234/4.941</f>
        <v>2.3504163315209285</v>
      </c>
      <c r="CD234" s="43"/>
      <c r="CE234" s="44">
        <f t="shared" si="106"/>
        <v>0.96270157463539818</v>
      </c>
      <c r="CG234" s="43">
        <f>CE234/'Conversions, Sources &amp; Comments'!E233</f>
        <v>20.717182507284964</v>
      </c>
    </row>
    <row r="235" spans="1:85" s="7" customFormat="1" ht="12.75" customHeight="1">
      <c r="A235" s="67">
        <v>1773</v>
      </c>
      <c r="C235" s="16">
        <v>764</v>
      </c>
      <c r="D235" s="16">
        <v>803</v>
      </c>
      <c r="E235" s="16">
        <v>493</v>
      </c>
      <c r="F235" s="16">
        <v>272</v>
      </c>
      <c r="G235" s="16">
        <v>211</v>
      </c>
      <c r="H235" s="16">
        <v>480</v>
      </c>
      <c r="I235" s="16">
        <v>22.6</v>
      </c>
      <c r="J235" s="16">
        <v>18.600000000000001</v>
      </c>
      <c r="K235" s="16">
        <v>23.2</v>
      </c>
      <c r="L235" s="16">
        <v>22.9</v>
      </c>
      <c r="M235" s="16">
        <v>69.5</v>
      </c>
      <c r="N235" s="16">
        <v>157</v>
      </c>
      <c r="O235" s="16">
        <v>34.700000000000003</v>
      </c>
      <c r="R235" s="16">
        <v>6</v>
      </c>
      <c r="S235" s="16">
        <v>72</v>
      </c>
      <c r="V235" s="16">
        <v>6534</v>
      </c>
      <c r="W235" s="16">
        <v>163</v>
      </c>
      <c r="Z235" s="16">
        <v>72</v>
      </c>
      <c r="AA235" s="16">
        <v>62.3</v>
      </c>
      <c r="AB235" s="16">
        <v>60</v>
      </c>
      <c r="AC235" s="16">
        <v>856</v>
      </c>
      <c r="AD235" s="16">
        <v>966</v>
      </c>
      <c r="AE235" s="16">
        <v>25.6</v>
      </c>
      <c r="AH235" s="44">
        <f>F235*'Conversions, Sources &amp; Comments'!$E235/104.83</f>
        <v>0.12057140131641707</v>
      </c>
      <c r="AI235" s="44">
        <f>C235*'Conversions, Sources &amp; Comments'!E235/104.83</f>
        <v>0.33866378899170085</v>
      </c>
      <c r="AJ235" s="44">
        <f>E235*'Conversions, Sources &amp; Comments'!E235/104.83</f>
        <v>0.21853566488600593</v>
      </c>
      <c r="AK235" s="43"/>
      <c r="AL235" s="44">
        <f>'Conversions, Sources &amp; Comments'!$E235*H235/104.83</f>
        <v>0.21277306114661834</v>
      </c>
      <c r="AM235" s="44">
        <f>'Conversions, Sources &amp; Comments'!$E235*I235/0.467</f>
        <v>2.2488088865096358</v>
      </c>
      <c r="AN235" s="44">
        <f>'Conversions, Sources &amp; Comments'!$E235*J235/0.467</f>
        <v>1.8507896145610281</v>
      </c>
      <c r="AO235" s="44">
        <f>'Conversions, Sources &amp; Comments'!$E235*K235/0.467</f>
        <v>2.3085117773019275</v>
      </c>
      <c r="AP235" s="44">
        <f>'Conversions, Sources &amp; Comments'!$E235*L235/0.467</f>
        <v>2.2786603319057814</v>
      </c>
      <c r="AQ235" s="44">
        <f>'Conversions, Sources &amp; Comments'!$E235*M235/0.467</f>
        <v>6.9155848501070665</v>
      </c>
      <c r="AR235" s="44">
        <f>'Conversions, Sources &amp; Comments'!$E235*N235/60</f>
        <v>0.12159322916666666</v>
      </c>
      <c r="AS235" s="44">
        <f>'Conversions, Sources &amp; Comments'!$E235*O235</f>
        <v>1.6124656250000002</v>
      </c>
      <c r="AT235" s="44">
        <f>'Conversions, Sources &amp; Comments'!$E235*P235</f>
        <v>0</v>
      </c>
      <c r="AU235" s="44">
        <f>'Conversions, Sources &amp; Comments'!$E235*Q235/0.467</f>
        <v>0</v>
      </c>
      <c r="AV235" s="44">
        <f>'Conversions, Sources &amp; Comments'!$E235*R235/1.204</f>
        <v>0.23157184385382062</v>
      </c>
      <c r="AW235" s="44">
        <f>'Conversions, Sources &amp; Comments'!$E235*S235/0.93</f>
        <v>3.5975806451612904</v>
      </c>
      <c r="AX235" s="44">
        <f>'Conversions, Sources &amp; Comments'!$E235*T235/0.93</f>
        <v>0</v>
      </c>
      <c r="AY235" s="44">
        <f>'Conversions, Sources &amp; Comments'!$E235*U235/0.467</f>
        <v>0</v>
      </c>
      <c r="AZ235" s="44">
        <f>'Conversions, Sources &amp; Comments'!$E235*V235/51.4</f>
        <v>5.9071364299610902</v>
      </c>
      <c r="BA235" s="44">
        <f>'Conversions, Sources &amp; Comments'!$E235*W235/0.467</f>
        <v>16.219285331905784</v>
      </c>
      <c r="BB235" s="44">
        <f>'Conversions, Sources &amp; Comments'!$E235*X235/0.467</f>
        <v>0</v>
      </c>
      <c r="BC235" s="44">
        <f>'Conversions, Sources &amp; Comments'!$E235*Y235/0.467</f>
        <v>0</v>
      </c>
      <c r="BD235" s="44">
        <f>'Conversions, Sources &amp; Comments'!$E235*Z235/0.93</f>
        <v>3.5975806451612904</v>
      </c>
      <c r="BE235" s="44">
        <f>'Conversions, Sources &amp; Comments'!$E235*AA235/0.467*0.96</f>
        <v>5.9511841541755883</v>
      </c>
      <c r="BF235" s="44">
        <f>'Conversions, Sources &amp; Comments'!$E235*AB235/0.93</f>
        <v>2.9979838709677415</v>
      </c>
      <c r="BG235" s="44">
        <f>'Conversions, Sources &amp; Comments'!$E235*AC235/10.274</f>
        <v>3.8716420089546433</v>
      </c>
      <c r="BH235" s="44">
        <f>'Conversions, Sources &amp; Comments'!$E235*AD235/3073</f>
        <v>1.4607488610478361E-2</v>
      </c>
      <c r="BI235" s="44">
        <f>'Conversions, Sources &amp; Comments'!$E235*AE235/0.565</f>
        <v>2.1054867256637175</v>
      </c>
      <c r="BJ235" s="44">
        <f>'Conversions, Sources &amp; Comments'!$E235*AF235/0.565</f>
        <v>0</v>
      </c>
      <c r="BK235" s="44"/>
      <c r="BL235" s="44">
        <v>5.0999999999999996</v>
      </c>
      <c r="BM235" s="44">
        <f t="shared" si="111"/>
        <v>0.21853566488600593</v>
      </c>
      <c r="BN235" s="44">
        <f t="shared" si="103"/>
        <v>0.49337871752957169</v>
      </c>
      <c r="BO235" s="44"/>
      <c r="BP235" s="44">
        <f t="shared" si="104"/>
        <v>0.49337871752957169</v>
      </c>
      <c r="BQ235" s="44">
        <f t="shared" si="100"/>
        <v>0.21277306114661834</v>
      </c>
      <c r="BR235" s="44">
        <f t="shared" si="107"/>
        <v>2.2488088865096358</v>
      </c>
      <c r="BS235" s="44">
        <f t="shared" si="110"/>
        <v>6.9155848501070665</v>
      </c>
      <c r="BT235" s="44">
        <f t="shared" si="105"/>
        <v>6.4315934154175585</v>
      </c>
      <c r="BU235" s="44">
        <f t="shared" si="102"/>
        <v>0.14992059243397574</v>
      </c>
      <c r="BV235" s="44">
        <f t="shared" si="96"/>
        <v>5.9071364299610902</v>
      </c>
      <c r="BW235" s="44">
        <f t="shared" si="108"/>
        <v>0.23157184385382062</v>
      </c>
      <c r="BX235" s="44">
        <f t="shared" si="98"/>
        <v>3.8716420089546433</v>
      </c>
      <c r="BY235" s="44">
        <f t="shared" si="93"/>
        <v>1.3</v>
      </c>
      <c r="BZ235" s="44">
        <f>BI235</f>
        <v>2.1054867256637175</v>
      </c>
      <c r="CA235" s="44">
        <f>1.3*BX235</f>
        <v>5.033134611641036</v>
      </c>
      <c r="CB235" s="44">
        <f t="shared" si="109"/>
        <v>3.5975806451612904</v>
      </c>
      <c r="CC235" s="44">
        <f>1000*BH235/4.941</f>
        <v>2.9563830419911681</v>
      </c>
      <c r="CD235" s="43"/>
      <c r="CE235" s="44">
        <f t="shared" si="106"/>
        <v>0.8110194317725975</v>
      </c>
      <c r="CG235" s="43">
        <f>CE235/'Conversions, Sources &amp; Comments'!E234</f>
        <v>17.453007274191741</v>
      </c>
    </row>
    <row r="236" spans="1:85" s="7" customFormat="1" ht="12.75" customHeight="1">
      <c r="A236" s="67">
        <v>1774</v>
      </c>
      <c r="C236" s="16">
        <v>758</v>
      </c>
      <c r="D236" s="16">
        <v>750</v>
      </c>
      <c r="E236" s="16">
        <v>469</v>
      </c>
      <c r="F236" s="16">
        <v>256</v>
      </c>
      <c r="G236" s="16">
        <v>210</v>
      </c>
      <c r="H236" s="16">
        <v>494</v>
      </c>
      <c r="I236" s="16">
        <v>21.5</v>
      </c>
      <c r="J236" s="16">
        <v>17.399999999999999</v>
      </c>
      <c r="K236" s="16">
        <v>20.8</v>
      </c>
      <c r="L236" s="16">
        <v>19</v>
      </c>
      <c r="M236" s="16">
        <v>66</v>
      </c>
      <c r="N236" s="16">
        <v>153</v>
      </c>
      <c r="O236" s="16">
        <v>27.8</v>
      </c>
      <c r="R236" s="16">
        <v>6</v>
      </c>
      <c r="S236" s="16">
        <v>69.400000000000006</v>
      </c>
      <c r="Y236" s="16">
        <v>46</v>
      </c>
      <c r="Z236" s="16">
        <v>66</v>
      </c>
      <c r="AA236" s="16">
        <v>52</v>
      </c>
      <c r="AB236" s="16">
        <v>52.5</v>
      </c>
      <c r="AC236" s="16">
        <v>662</v>
      </c>
      <c r="AD236" s="16">
        <v>943</v>
      </c>
      <c r="AH236" s="44">
        <f>F236*'Conversions, Sources &amp; Comments'!$E236/104.83</f>
        <v>0.11347896594486312</v>
      </c>
      <c r="AI236" s="44">
        <f>C236*'Conversions, Sources &amp; Comments'!E236/104.83</f>
        <v>0.33600412572736821</v>
      </c>
      <c r="AJ236" s="44">
        <f>E236*'Conversions, Sources &amp; Comments'!E236/104.83</f>
        <v>0.20789701182867501</v>
      </c>
      <c r="AK236" s="43"/>
      <c r="AL236" s="44">
        <f>'Conversions, Sources &amp; Comments'!$E236*H236/104.83</f>
        <v>0.21897894209672805</v>
      </c>
      <c r="AM236" s="44">
        <f>'Conversions, Sources &amp; Comments'!$E236*I236/0.467</f>
        <v>2.1393535867237685</v>
      </c>
      <c r="AN236" s="44">
        <f>'Conversions, Sources &amp; Comments'!$E236*J236/0.467</f>
        <v>1.7313838329764453</v>
      </c>
      <c r="AO236" s="44">
        <f>'Conversions, Sources &amp; Comments'!$E236*K236/0.467</f>
        <v>2.0697002141327623</v>
      </c>
      <c r="AP236" s="44">
        <f>'Conversions, Sources &amp; Comments'!$E236*L236/0.467</f>
        <v>1.8905915417558885</v>
      </c>
      <c r="AQ236" s="44">
        <f>'Conversions, Sources &amp; Comments'!$E236*M236/0.467</f>
        <v>6.5673179871520349</v>
      </c>
      <c r="AR236" s="44">
        <f>'Conversions, Sources &amp; Comments'!$E236*N236/60</f>
        <v>0.11849531250000002</v>
      </c>
      <c r="AS236" s="44">
        <f>'Conversions, Sources &amp; Comments'!$E236*O236</f>
        <v>1.2918312500000002</v>
      </c>
      <c r="AT236" s="44">
        <f>'Conversions, Sources &amp; Comments'!$E236*P236</f>
        <v>0</v>
      </c>
      <c r="AU236" s="44">
        <f>'Conversions, Sources &amp; Comments'!$E236*Q236/0.467</f>
        <v>0</v>
      </c>
      <c r="AV236" s="44">
        <f>'Conversions, Sources &amp; Comments'!$E236*R236/1.204</f>
        <v>0.23157184385382062</v>
      </c>
      <c r="AW236" s="44">
        <f>'Conversions, Sources &amp; Comments'!$E236*S236/0.93</f>
        <v>3.4676680107526887</v>
      </c>
      <c r="AX236" s="44">
        <f>'Conversions, Sources &amp; Comments'!$E236*T236/0.93</f>
        <v>0</v>
      </c>
      <c r="AY236" s="44">
        <f>'Conversions, Sources &amp; Comments'!$E236*U236/0.467</f>
        <v>0</v>
      </c>
      <c r="AZ236" s="44">
        <f>'Conversions, Sources &amp; Comments'!$E236*V236/51.4</f>
        <v>0</v>
      </c>
      <c r="BA236" s="44">
        <f>'Conversions, Sources &amp; Comments'!$E236*W236/0.467</f>
        <v>0</v>
      </c>
      <c r="BB236" s="44">
        <f>'Conversions, Sources &amp; Comments'!$E236*X236/0.467</f>
        <v>0</v>
      </c>
      <c r="BC236" s="44">
        <f>'Conversions, Sources &amp; Comments'!$E236*Y236/0.467</f>
        <v>4.577221627408993</v>
      </c>
      <c r="BD236" s="44">
        <f>'Conversions, Sources &amp; Comments'!$E236*Z236/0.93</f>
        <v>3.2977822580645162</v>
      </c>
      <c r="BE236" s="44">
        <f>'Conversions, Sources &amp; Comments'!$E236*AA236/0.467*0.96</f>
        <v>4.96728051391863</v>
      </c>
      <c r="BF236" s="44">
        <f>'Conversions, Sources &amp; Comments'!$E236*AB236/0.93</f>
        <v>2.6232358870967745</v>
      </c>
      <c r="BG236" s="44">
        <f>'Conversions, Sources &amp; Comments'!$E236*AC236/10.274</f>
        <v>2.9941904321588484</v>
      </c>
      <c r="BH236" s="44">
        <f>'Conversions, Sources &amp; Comments'!$E236*AD236/3073</f>
        <v>1.4259691262609828E-2</v>
      </c>
      <c r="BI236" s="44">
        <f>'Conversions, Sources &amp; Comments'!$E236*AE236/0.565</f>
        <v>0</v>
      </c>
      <c r="BJ236" s="44">
        <f>'Conversions, Sources &amp; Comments'!$E236*AF236/0.565</f>
        <v>0</v>
      </c>
      <c r="BK236" s="44"/>
      <c r="BL236" s="44">
        <v>5.0999999999999996</v>
      </c>
      <c r="BM236" s="44">
        <f t="shared" si="111"/>
        <v>0.20789701182867501</v>
      </c>
      <c r="BN236" s="44">
        <f t="shared" si="103"/>
        <v>0.48014053087498809</v>
      </c>
      <c r="BO236" s="44"/>
      <c r="BP236" s="44">
        <f t="shared" si="104"/>
        <v>0.48014053087498809</v>
      </c>
      <c r="BQ236" s="44">
        <f t="shared" si="100"/>
        <v>0.21897894209672805</v>
      </c>
      <c r="BR236" s="44">
        <f t="shared" si="107"/>
        <v>2.1393535867237685</v>
      </c>
      <c r="BS236" s="44">
        <f t="shared" si="110"/>
        <v>6.5673179871520349</v>
      </c>
      <c r="BT236" s="44">
        <f t="shared" si="105"/>
        <v>6.1185512580299779</v>
      </c>
      <c r="BU236" s="44">
        <f t="shared" si="102"/>
        <v>0.14262357244825125</v>
      </c>
      <c r="BV236" s="44">
        <f t="shared" si="96"/>
        <v>0</v>
      </c>
      <c r="BW236" s="44">
        <f t="shared" si="108"/>
        <v>0.23157184385382062</v>
      </c>
      <c r="BX236" s="44">
        <f t="shared" si="98"/>
        <v>2.9941904321588484</v>
      </c>
      <c r="BY236" s="44">
        <f t="shared" si="93"/>
        <v>1.5287009063444104</v>
      </c>
      <c r="BZ236" s="44">
        <v>1.9</v>
      </c>
      <c r="CA236" s="44">
        <f t="shared" ref="CA236:CA248" si="112">BC236</f>
        <v>4.577221627408993</v>
      </c>
      <c r="CB236" s="44">
        <f t="shared" si="109"/>
        <v>3.2977822580645162</v>
      </c>
      <c r="CC236" s="44">
        <f>1000*BH236/4.941</f>
        <v>2.8859929695628068</v>
      </c>
      <c r="CD236" s="43"/>
      <c r="CE236" s="44">
        <f t="shared" si="106"/>
        <v>0.77636918688924483</v>
      </c>
      <c r="CG236" s="43">
        <f>CE236/'Conversions, Sources &amp; Comments'!E235</f>
        <v>16.707339596809572</v>
      </c>
    </row>
    <row r="237" spans="1:85" s="7" customFormat="1" ht="12.75" customHeight="1">
      <c r="A237" s="67">
        <v>1775</v>
      </c>
      <c r="C237" s="16">
        <v>603</v>
      </c>
      <c r="D237" s="16">
        <v>684</v>
      </c>
      <c r="E237" s="16">
        <v>514</v>
      </c>
      <c r="F237" s="16">
        <v>276</v>
      </c>
      <c r="G237" s="16">
        <v>234</v>
      </c>
      <c r="H237" s="16">
        <v>483</v>
      </c>
      <c r="I237" s="16">
        <v>21</v>
      </c>
      <c r="J237" s="16">
        <v>17.399999999999999</v>
      </c>
      <c r="K237" s="16">
        <v>21.2</v>
      </c>
      <c r="L237" s="16">
        <v>18</v>
      </c>
      <c r="M237" s="16">
        <v>77</v>
      </c>
      <c r="N237" s="16">
        <v>159</v>
      </c>
      <c r="O237" s="16">
        <v>26</v>
      </c>
      <c r="R237" s="16">
        <v>6</v>
      </c>
      <c r="S237" s="16">
        <v>72</v>
      </c>
      <c r="W237" s="16">
        <v>168</v>
      </c>
      <c r="Y237" s="16">
        <v>47.1</v>
      </c>
      <c r="Z237" s="16">
        <v>62</v>
      </c>
      <c r="AA237" s="16">
        <v>59.5</v>
      </c>
      <c r="AB237" s="16">
        <v>48</v>
      </c>
      <c r="AC237" s="16">
        <v>662</v>
      </c>
      <c r="AD237" s="16">
        <v>898</v>
      </c>
      <c r="AF237" s="16">
        <v>22.8</v>
      </c>
      <c r="AH237" s="44">
        <f>F237*'Conversions, Sources &amp; Comments'!$E237/104.83</f>
        <v>0.12234451015930556</v>
      </c>
      <c r="AI237" s="44">
        <f>C237*'Conversions, Sources &amp; Comments'!E237/104.83</f>
        <v>0.26729615806543933</v>
      </c>
      <c r="AJ237" s="44">
        <f>E237*'Conversions, Sources &amp; Comments'!E237/104.83</f>
        <v>0.22784448631117049</v>
      </c>
      <c r="AK237" s="43"/>
      <c r="AL237" s="44">
        <f>'Conversions, Sources &amp; Comments'!$E237*H237/104.83</f>
        <v>0.21410289277878469</v>
      </c>
      <c r="AM237" s="44">
        <f>'Conversions, Sources &amp; Comments'!$E237*I237/0.467</f>
        <v>2.0896011777301928</v>
      </c>
      <c r="AN237" s="44">
        <f>'Conversions, Sources &amp; Comments'!$E237*J237/0.467</f>
        <v>1.7313838329764453</v>
      </c>
      <c r="AO237" s="44">
        <f>'Conversions, Sources &amp; Comments'!$E237*K237/0.467</f>
        <v>2.1095021413276229</v>
      </c>
      <c r="AP237" s="44">
        <f>'Conversions, Sources &amp; Comments'!$E237*L237/0.467</f>
        <v>1.7910867237687367</v>
      </c>
      <c r="AQ237" s="44">
        <f>'Conversions, Sources &amp; Comments'!$E237*M237/0.467</f>
        <v>7.6618709850107072</v>
      </c>
      <c r="AR237" s="44">
        <f>'Conversions, Sources &amp; Comments'!$E237*N237/60</f>
        <v>0.12314218750000001</v>
      </c>
      <c r="AS237" s="44">
        <f>'Conversions, Sources &amp; Comments'!$E237*O237</f>
        <v>1.2081875000000002</v>
      </c>
      <c r="AT237" s="44">
        <f>'Conversions, Sources &amp; Comments'!$E237*P237</f>
        <v>0</v>
      </c>
      <c r="AU237" s="44">
        <f>'Conversions, Sources &amp; Comments'!$E237*Q237/0.467</f>
        <v>0</v>
      </c>
      <c r="AV237" s="44">
        <f>'Conversions, Sources &amp; Comments'!$E237*R237/1.204</f>
        <v>0.23157184385382062</v>
      </c>
      <c r="AW237" s="44">
        <f>'Conversions, Sources &amp; Comments'!$E237*S237/0.93</f>
        <v>3.5975806451612904</v>
      </c>
      <c r="AX237" s="44">
        <f>'Conversions, Sources &amp; Comments'!$E237*T237/0.93</f>
        <v>0</v>
      </c>
      <c r="AY237" s="44">
        <f>'Conversions, Sources &amp; Comments'!$E237*U237/0.467</f>
        <v>0</v>
      </c>
      <c r="AZ237" s="44">
        <f>'Conversions, Sources &amp; Comments'!$E237*V237/51.4</f>
        <v>0</v>
      </c>
      <c r="BA237" s="44">
        <f>'Conversions, Sources &amp; Comments'!$E237*W237/0.467</f>
        <v>16.716809421841543</v>
      </c>
      <c r="BB237" s="44">
        <f>'Conversions, Sources &amp; Comments'!$E237*X237/0.467</f>
        <v>0</v>
      </c>
      <c r="BC237" s="44">
        <f>'Conversions, Sources &amp; Comments'!$E237*Y237/0.467</f>
        <v>4.6866769271948607</v>
      </c>
      <c r="BD237" s="44">
        <f>'Conversions, Sources &amp; Comments'!$E237*Z237/0.93</f>
        <v>3.0979166666666664</v>
      </c>
      <c r="BE237" s="44">
        <f>'Conversions, Sources &amp; Comments'!$E237*AA237/0.467*0.96</f>
        <v>5.6837152034261234</v>
      </c>
      <c r="BF237" s="44">
        <f>'Conversions, Sources &amp; Comments'!$E237*AB237/0.93</f>
        <v>2.3983870967741936</v>
      </c>
      <c r="BG237" s="44">
        <f>'Conversions, Sources &amp; Comments'!$E237*AC237/10.274</f>
        <v>2.9941904321588484</v>
      </c>
      <c r="BH237" s="44">
        <f>'Conversions, Sources &amp; Comments'!$E237*AD237/3073</f>
        <v>1.3579218190693134E-2</v>
      </c>
      <c r="BI237" s="44">
        <f>'Conversions, Sources &amp; Comments'!$E237*AE237/0.565</f>
        <v>0</v>
      </c>
      <c r="BJ237" s="44">
        <f>'Conversions, Sources &amp; Comments'!$E237*AF237/0.565</f>
        <v>1.8751991150442482</v>
      </c>
      <c r="BK237" s="44"/>
      <c r="BL237" s="44">
        <v>5.0999999999999996</v>
      </c>
      <c r="BM237" s="44">
        <f t="shared" si="111"/>
        <v>0.22784448631117049</v>
      </c>
      <c r="BN237" s="44">
        <f t="shared" si="103"/>
        <v>0.50496213085233244</v>
      </c>
      <c r="BO237" s="44"/>
      <c r="BP237" s="44">
        <f t="shared" si="104"/>
        <v>0.50496213085233244</v>
      </c>
      <c r="BQ237" s="44">
        <f t="shared" si="100"/>
        <v>0.21410289277878469</v>
      </c>
      <c r="BR237" s="44">
        <f t="shared" si="107"/>
        <v>2.0896011777301928</v>
      </c>
      <c r="BS237" s="44">
        <f t="shared" si="110"/>
        <v>7.6618709850107072</v>
      </c>
      <c r="BT237" s="44">
        <f t="shared" si="105"/>
        <v>5.9762593683083516</v>
      </c>
      <c r="BU237" s="44">
        <f t="shared" si="102"/>
        <v>0.13930674518201286</v>
      </c>
      <c r="BV237" s="44">
        <f t="shared" si="96"/>
        <v>0</v>
      </c>
      <c r="BW237" s="44">
        <f t="shared" si="108"/>
        <v>0.23157184385382062</v>
      </c>
      <c r="BX237" s="44">
        <f t="shared" si="98"/>
        <v>2.9941904321588484</v>
      </c>
      <c r="BY237" s="44">
        <f t="shared" si="93"/>
        <v>1.5652567975830811</v>
      </c>
      <c r="BZ237" s="44">
        <v>1.9</v>
      </c>
      <c r="CA237" s="44">
        <f t="shared" si="112"/>
        <v>4.6866769271948607</v>
      </c>
      <c r="CB237" s="44">
        <f t="shared" si="109"/>
        <v>3.0979166666666664</v>
      </c>
      <c r="CC237" s="44">
        <f>1000*BH237/4.941</f>
        <v>2.7482732626377522</v>
      </c>
      <c r="CD237" s="43"/>
      <c r="CE237" s="44">
        <f t="shared" si="106"/>
        <v>0.79282147138462256</v>
      </c>
      <c r="CG237" s="43">
        <f>CE237/'Conversions, Sources &amp; Comments'!E236</f>
        <v>17.061390103771298</v>
      </c>
    </row>
    <row r="238" spans="1:85" s="7" customFormat="1" ht="12.75" customHeight="1">
      <c r="A238" s="67">
        <v>1776</v>
      </c>
      <c r="C238" s="16">
        <v>550</v>
      </c>
      <c r="D238" s="16">
        <v>564</v>
      </c>
      <c r="E238" s="16">
        <v>406</v>
      </c>
      <c r="F238" s="16">
        <v>247</v>
      </c>
      <c r="G238" s="16">
        <v>234</v>
      </c>
      <c r="H238" s="16">
        <v>468</v>
      </c>
      <c r="I238" s="16">
        <v>21</v>
      </c>
      <c r="J238" s="16">
        <v>16.399999999999999</v>
      </c>
      <c r="K238" s="16">
        <v>21</v>
      </c>
      <c r="L238" s="16">
        <v>18</v>
      </c>
      <c r="M238" s="16">
        <v>76</v>
      </c>
      <c r="N238" s="16">
        <v>144</v>
      </c>
      <c r="O238" s="16">
        <v>25.7</v>
      </c>
      <c r="R238" s="16">
        <v>6</v>
      </c>
      <c r="S238" s="16">
        <v>72</v>
      </c>
      <c r="W238" s="16">
        <v>168</v>
      </c>
      <c r="Y238" s="16">
        <v>47</v>
      </c>
      <c r="Z238" s="16">
        <v>60</v>
      </c>
      <c r="AA238" s="16">
        <v>54.5</v>
      </c>
      <c r="AB238" s="16">
        <v>48</v>
      </c>
      <c r="AC238" s="16">
        <v>681</v>
      </c>
      <c r="AH238" s="44">
        <f>F238*'Conversions, Sources &amp; Comments'!$E238/104.83</f>
        <v>0.10948947104836403</v>
      </c>
      <c r="AI238" s="44">
        <f>C238*'Conversions, Sources &amp; Comments'!E238/104.83</f>
        <v>0.24380246589716686</v>
      </c>
      <c r="AJ238" s="44">
        <f>E238*'Conversions, Sources &amp; Comments'!E238/104.83</f>
        <v>0.17997054755318137</v>
      </c>
      <c r="AK238" s="43"/>
      <c r="AL238" s="44">
        <f>'Conversions, Sources &amp; Comments'!$E238*H238/104.83</f>
        <v>0.20745373461795288</v>
      </c>
      <c r="AM238" s="44">
        <f>'Conversions, Sources &amp; Comments'!$E238*I238/0.467</f>
        <v>2.0896011777301928</v>
      </c>
      <c r="AN238" s="44">
        <f>'Conversions, Sources &amp; Comments'!$E238*J238/0.467</f>
        <v>1.6318790149892934</v>
      </c>
      <c r="AO238" s="44">
        <f>'Conversions, Sources &amp; Comments'!$E238*K238/0.467</f>
        <v>2.0896011777301928</v>
      </c>
      <c r="AP238" s="44">
        <f>'Conversions, Sources &amp; Comments'!$E238*L238/0.467</f>
        <v>1.7910867237687367</v>
      </c>
      <c r="AQ238" s="44">
        <f>'Conversions, Sources &amp; Comments'!$E238*M238/0.467</f>
        <v>7.562366167023554</v>
      </c>
      <c r="AR238" s="44">
        <f>'Conversions, Sources &amp; Comments'!$E238*N238/60</f>
        <v>0.11152500000000001</v>
      </c>
      <c r="AS238" s="44">
        <f>'Conversions, Sources &amp; Comments'!$E238*O238</f>
        <v>1.1942468750000002</v>
      </c>
      <c r="AT238" s="44">
        <f>'Conversions, Sources &amp; Comments'!$E238*P238</f>
        <v>0</v>
      </c>
      <c r="AU238" s="44">
        <f>'Conversions, Sources &amp; Comments'!$E238*Q238/0.467</f>
        <v>0</v>
      </c>
      <c r="AV238" s="44">
        <f>'Conversions, Sources &amp; Comments'!$E238*R238/1.204</f>
        <v>0.23157184385382062</v>
      </c>
      <c r="AW238" s="44">
        <f>'Conversions, Sources &amp; Comments'!$E238*S238/0.93</f>
        <v>3.5975806451612904</v>
      </c>
      <c r="AX238" s="44">
        <f>'Conversions, Sources &amp; Comments'!$E238*T238/0.93</f>
        <v>0</v>
      </c>
      <c r="AY238" s="44">
        <f>'Conversions, Sources &amp; Comments'!$E238*U238/0.467</f>
        <v>0</v>
      </c>
      <c r="AZ238" s="44">
        <f>'Conversions, Sources &amp; Comments'!$E238*V238/51.4</f>
        <v>0</v>
      </c>
      <c r="BA238" s="44">
        <f>'Conversions, Sources &amp; Comments'!$E238*W238/0.467</f>
        <v>16.716809421841543</v>
      </c>
      <c r="BB238" s="44">
        <f>'Conversions, Sources &amp; Comments'!$E238*X238/0.467</f>
        <v>0</v>
      </c>
      <c r="BC238" s="44">
        <f>'Conversions, Sources &amp; Comments'!$E238*Y238/0.467</f>
        <v>4.6767264453961461</v>
      </c>
      <c r="BD238" s="44">
        <f>'Conversions, Sources &amp; Comments'!$E238*Z238/0.93</f>
        <v>2.9979838709677415</v>
      </c>
      <c r="BE238" s="44">
        <f>'Conversions, Sources &amp; Comments'!$E238*AA238/0.467*0.96</f>
        <v>5.2060920770877948</v>
      </c>
      <c r="BF238" s="44">
        <f>'Conversions, Sources &amp; Comments'!$E238*AB238/0.93</f>
        <v>2.3983870967741936</v>
      </c>
      <c r="BG238" s="44">
        <f>'Conversions, Sources &amp; Comments'!$E238*AC238/10.274</f>
        <v>3.0801264113295703</v>
      </c>
      <c r="BH238" s="44">
        <f>'Conversions, Sources &amp; Comments'!$E238*AD238/3073</f>
        <v>0</v>
      </c>
      <c r="BI238" s="44">
        <f>'Conversions, Sources &amp; Comments'!$E238*AE238/0.565</f>
        <v>0</v>
      </c>
      <c r="BJ238" s="44">
        <f>'Conversions, Sources &amp; Comments'!$E238*AF238/0.565</f>
        <v>0</v>
      </c>
      <c r="BK238" s="44"/>
      <c r="BL238" s="44">
        <v>4.7398125000000002</v>
      </c>
      <c r="BM238" s="44">
        <f t="shared" si="111"/>
        <v>0.17997054755318137</v>
      </c>
      <c r="BN238" s="44">
        <f t="shared" si="103"/>
        <v>0.43502661596920617</v>
      </c>
      <c r="BO238" s="44"/>
      <c r="BP238" s="44">
        <f t="shared" si="104"/>
        <v>0.43502661596920617</v>
      </c>
      <c r="BQ238" s="44">
        <f t="shared" si="100"/>
        <v>0.20745373461795288</v>
      </c>
      <c r="BR238" s="44">
        <f t="shared" si="107"/>
        <v>2.0896011777301928</v>
      </c>
      <c r="BS238" s="44">
        <f t="shared" si="110"/>
        <v>7.562366167023554</v>
      </c>
      <c r="BT238" s="44">
        <f t="shared" si="105"/>
        <v>5.9762593683083516</v>
      </c>
      <c r="BU238" s="44">
        <f t="shared" si="102"/>
        <v>0.13930674518201286</v>
      </c>
      <c r="BV238" s="44">
        <f t="shared" si="96"/>
        <v>0</v>
      </c>
      <c r="BW238" s="44">
        <f t="shared" si="108"/>
        <v>0.23157184385382062</v>
      </c>
      <c r="BX238" s="44">
        <f t="shared" si="98"/>
        <v>3.0801264113295703</v>
      </c>
      <c r="BY238" s="44">
        <f t="shared" si="93"/>
        <v>1.5183553597650512</v>
      </c>
      <c r="BZ238" s="44">
        <v>1.9</v>
      </c>
      <c r="CA238" s="44">
        <f t="shared" si="112"/>
        <v>4.6767264453961461</v>
      </c>
      <c r="CB238" s="44">
        <f t="shared" si="109"/>
        <v>2.9979838709677415</v>
      </c>
      <c r="CC238" s="44">
        <v>2.77</v>
      </c>
      <c r="CD238" s="43"/>
      <c r="CE238" s="44">
        <f t="shared" si="106"/>
        <v>0.76017476924874194</v>
      </c>
      <c r="CG238" s="43">
        <f>CE238/'Conversions, Sources &amp; Comments'!E237</f>
        <v>16.358838342945354</v>
      </c>
    </row>
    <row r="239" spans="1:85" s="7" customFormat="1" ht="12.75" customHeight="1">
      <c r="A239" s="67">
        <v>1777</v>
      </c>
      <c r="C239" s="16">
        <v>707</v>
      </c>
      <c r="D239" s="16">
        <v>582</v>
      </c>
      <c r="E239" s="16">
        <v>402</v>
      </c>
      <c r="F239" s="16">
        <v>284</v>
      </c>
      <c r="G239" s="16">
        <v>260</v>
      </c>
      <c r="H239" s="16">
        <v>421</v>
      </c>
      <c r="I239" s="16">
        <v>21.5</v>
      </c>
      <c r="J239" s="16">
        <v>17.2</v>
      </c>
      <c r="K239" s="16">
        <v>20.5</v>
      </c>
      <c r="L239" s="16">
        <v>19.7</v>
      </c>
      <c r="M239" s="16">
        <v>68.5</v>
      </c>
      <c r="N239" s="16">
        <v>144</v>
      </c>
      <c r="O239" s="16">
        <v>24.8</v>
      </c>
      <c r="R239" s="16">
        <v>6</v>
      </c>
      <c r="S239" s="16">
        <v>72</v>
      </c>
      <c r="W239" s="16">
        <v>168</v>
      </c>
      <c r="Y239" s="16">
        <v>47</v>
      </c>
      <c r="Z239" s="16">
        <v>60</v>
      </c>
      <c r="AA239" s="16">
        <v>55</v>
      </c>
      <c r="AB239" s="16">
        <v>48</v>
      </c>
      <c r="AC239" s="16">
        <v>676</v>
      </c>
      <c r="AD239" s="16">
        <v>920</v>
      </c>
      <c r="AF239" s="16">
        <v>19.2</v>
      </c>
      <c r="AH239" s="44">
        <f>F239*'Conversions, Sources &amp; Comments'!$E239/104.83</f>
        <v>0.12589072784508254</v>
      </c>
      <c r="AI239" s="44">
        <f>C239*'Conversions, Sources &amp; Comments'!E239/104.83</f>
        <v>0.31339698798053994</v>
      </c>
      <c r="AJ239" s="44">
        <f>E239*'Conversions, Sources &amp; Comments'!E239/104.83</f>
        <v>0.17819743871029287</v>
      </c>
      <c r="AK239" s="43"/>
      <c r="AL239" s="44">
        <f>'Conversions, Sources &amp; Comments'!$E239*H239/104.83</f>
        <v>0.18661970571401318</v>
      </c>
      <c r="AM239" s="44">
        <f>'Conversions, Sources &amp; Comments'!$E239*I239/0.467</f>
        <v>2.1393535867237685</v>
      </c>
      <c r="AN239" s="44">
        <f>'Conversions, Sources &amp; Comments'!$E239*J239/0.467</f>
        <v>1.7114828693790149</v>
      </c>
      <c r="AO239" s="44">
        <f>'Conversions, Sources &amp; Comments'!$E239*K239/0.467</f>
        <v>2.0398487687366167</v>
      </c>
      <c r="AP239" s="44">
        <f>'Conversions, Sources &amp; Comments'!$E239*L239/0.467</f>
        <v>1.960244914346895</v>
      </c>
      <c r="AQ239" s="44">
        <f>'Conversions, Sources &amp; Comments'!$E239*M239/0.467</f>
        <v>6.8160800321199151</v>
      </c>
      <c r="AR239" s="44">
        <f>'Conversions, Sources &amp; Comments'!$E239*N239/60</f>
        <v>0.11152500000000001</v>
      </c>
      <c r="AS239" s="44">
        <f>'Conversions, Sources &amp; Comments'!$E239*O239</f>
        <v>1.152425</v>
      </c>
      <c r="AT239" s="44">
        <f>'Conversions, Sources &amp; Comments'!$E239*P239</f>
        <v>0</v>
      </c>
      <c r="AU239" s="44">
        <f>'Conversions, Sources &amp; Comments'!$E239*Q239/0.467</f>
        <v>0</v>
      </c>
      <c r="AV239" s="44">
        <f>'Conversions, Sources &amp; Comments'!$E239*R239/1.204</f>
        <v>0.23157184385382062</v>
      </c>
      <c r="AW239" s="44">
        <f>'Conversions, Sources &amp; Comments'!$E239*S239/0.93</f>
        <v>3.5975806451612904</v>
      </c>
      <c r="AX239" s="44">
        <f>'Conversions, Sources &amp; Comments'!$E239*T239/0.93</f>
        <v>0</v>
      </c>
      <c r="AY239" s="44">
        <f>'Conversions, Sources &amp; Comments'!$E239*U239/0.467</f>
        <v>0</v>
      </c>
      <c r="AZ239" s="44">
        <f>'Conversions, Sources &amp; Comments'!$E239*V239/51.4</f>
        <v>0</v>
      </c>
      <c r="BA239" s="44">
        <f>'Conversions, Sources &amp; Comments'!$E239*W239/0.467</f>
        <v>16.716809421841543</v>
      </c>
      <c r="BB239" s="44">
        <f>'Conversions, Sources &amp; Comments'!$E239*X239/0.467</f>
        <v>0</v>
      </c>
      <c r="BC239" s="44">
        <f>'Conversions, Sources &amp; Comments'!$E239*Y239/0.467</f>
        <v>4.6767264453961461</v>
      </c>
      <c r="BD239" s="44">
        <f>'Conversions, Sources &amp; Comments'!$E239*Z239/0.93</f>
        <v>2.9979838709677415</v>
      </c>
      <c r="BE239" s="44">
        <f>'Conversions, Sources &amp; Comments'!$E239*AA239/0.467*0.96</f>
        <v>5.2538543897216279</v>
      </c>
      <c r="BF239" s="44">
        <f>'Conversions, Sources &amp; Comments'!$E239*AB239/0.93</f>
        <v>2.3983870967741936</v>
      </c>
      <c r="BG239" s="44">
        <f>'Conversions, Sources &amp; Comments'!$E239*AC239/10.274</f>
        <v>3.057511679968854</v>
      </c>
      <c r="BH239" s="44">
        <f>'Conversions, Sources &amp; Comments'!$E239*AD239/3073</f>
        <v>1.3911893914741296E-2</v>
      </c>
      <c r="BI239" s="44">
        <f>'Conversions, Sources &amp; Comments'!$E239*AE239/0.565</f>
        <v>0</v>
      </c>
      <c r="BJ239" s="44">
        <f>'Conversions, Sources &amp; Comments'!$E239*AF239/0.565</f>
        <v>1.5791150442477877</v>
      </c>
      <c r="BK239" s="44"/>
      <c r="BL239" s="44">
        <v>4.7398125000000002</v>
      </c>
      <c r="BM239" s="44">
        <f t="shared" si="111"/>
        <v>0.17819743871029287</v>
      </c>
      <c r="BN239" s="44">
        <f t="shared" si="103"/>
        <v>0.4328202515267755</v>
      </c>
      <c r="BO239" s="44"/>
      <c r="BP239" s="44">
        <f t="shared" si="104"/>
        <v>0.4328202515267755</v>
      </c>
      <c r="BQ239" s="44">
        <f t="shared" si="100"/>
        <v>0.18661970571401318</v>
      </c>
      <c r="BR239" s="44">
        <f t="shared" si="107"/>
        <v>2.1393535867237685</v>
      </c>
      <c r="BS239" s="44">
        <f t="shared" si="110"/>
        <v>6.8160800321199151</v>
      </c>
      <c r="BT239" s="44">
        <f t="shared" si="105"/>
        <v>6.1185512580299779</v>
      </c>
      <c r="BU239" s="44">
        <f t="shared" si="102"/>
        <v>0.14262357244825125</v>
      </c>
      <c r="BV239" s="44">
        <f t="shared" si="96"/>
        <v>0</v>
      </c>
      <c r="BW239" s="44">
        <f t="shared" si="108"/>
        <v>0.23157184385382062</v>
      </c>
      <c r="BX239" s="44">
        <f t="shared" si="98"/>
        <v>3.057511679968854</v>
      </c>
      <c r="BY239" s="44">
        <f t="shared" si="93"/>
        <v>1.529585798816568</v>
      </c>
      <c r="BZ239" s="44">
        <v>1.9</v>
      </c>
      <c r="CA239" s="44">
        <f t="shared" si="112"/>
        <v>4.6767264453961461</v>
      </c>
      <c r="CB239" s="44">
        <f t="shared" si="109"/>
        <v>2.9979838709677415</v>
      </c>
      <c r="CC239" s="44">
        <f t="shared" ref="CC239:CC251" si="113">1000*BH239/4.941</f>
        <v>2.815602897134446</v>
      </c>
      <c r="CD239" s="43"/>
      <c r="CE239" s="44">
        <f t="shared" si="106"/>
        <v>0.75296712056085247</v>
      </c>
      <c r="CG239" s="43">
        <f>CE239/'Conversions, Sources &amp; Comments'!E238</f>
        <v>16.203730906487746</v>
      </c>
    </row>
    <row r="240" spans="1:85" s="7" customFormat="1" ht="12.75" customHeight="1">
      <c r="A240" s="67">
        <v>1778</v>
      </c>
      <c r="C240" s="16">
        <v>647</v>
      </c>
      <c r="D240" s="16">
        <v>638</v>
      </c>
      <c r="E240" s="16">
        <v>468</v>
      </c>
      <c r="F240" s="16">
        <v>292</v>
      </c>
      <c r="G240" s="16">
        <v>292</v>
      </c>
      <c r="H240" s="16">
        <v>421</v>
      </c>
      <c r="I240" s="16">
        <v>22</v>
      </c>
      <c r="J240" s="16">
        <v>16.8</v>
      </c>
      <c r="K240" s="16">
        <v>20.6</v>
      </c>
      <c r="L240" s="16">
        <v>20</v>
      </c>
      <c r="M240" s="16">
        <v>72</v>
      </c>
      <c r="N240" s="16">
        <v>144</v>
      </c>
      <c r="O240" s="16">
        <v>24.8</v>
      </c>
      <c r="R240" s="16">
        <v>6</v>
      </c>
      <c r="S240" s="16">
        <v>72</v>
      </c>
      <c r="V240" s="16">
        <v>8928</v>
      </c>
      <c r="W240" s="16">
        <v>168</v>
      </c>
      <c r="Y240" s="16">
        <v>45.8</v>
      </c>
      <c r="Z240" s="16">
        <v>70</v>
      </c>
      <c r="AA240" s="16">
        <v>54</v>
      </c>
      <c r="AB240" s="16">
        <v>48</v>
      </c>
      <c r="AC240" s="16">
        <v>662</v>
      </c>
      <c r="AD240" s="16">
        <v>948</v>
      </c>
      <c r="AE240" s="16">
        <v>21.6</v>
      </c>
      <c r="AH240" s="44">
        <f>F240*'Conversions, Sources &amp; Comments'!$E240/104.83</f>
        <v>0.12943694553085949</v>
      </c>
      <c r="AI240" s="44">
        <f>C240*'Conversions, Sources &amp; Comments'!E240/104.83</f>
        <v>0.28680035533721265</v>
      </c>
      <c r="AJ240" s="44">
        <f>E240*'Conversions, Sources &amp; Comments'!E240/104.83</f>
        <v>0.20745373461795288</v>
      </c>
      <c r="AK240" s="43"/>
      <c r="AL240" s="44">
        <f>'Conversions, Sources &amp; Comments'!$E240*H240/104.83</f>
        <v>0.18661970571401318</v>
      </c>
      <c r="AM240" s="44">
        <f>'Conversions, Sources &amp; Comments'!$E240*I240/0.467</f>
        <v>2.1891059957173447</v>
      </c>
      <c r="AN240" s="44">
        <f>'Conversions, Sources &amp; Comments'!$E240*J240/0.467</f>
        <v>1.6716809421841543</v>
      </c>
      <c r="AO240" s="44">
        <f>'Conversions, Sources &amp; Comments'!$E240*K240/0.467</f>
        <v>2.0497992505353322</v>
      </c>
      <c r="AP240" s="44">
        <f>'Conversions, Sources &amp; Comments'!$E240*L240/0.467</f>
        <v>1.9900963597430408</v>
      </c>
      <c r="AQ240" s="44">
        <f>'Conversions, Sources &amp; Comments'!$E240*M240/0.467</f>
        <v>7.1643468950749467</v>
      </c>
      <c r="AR240" s="44">
        <f>'Conversions, Sources &amp; Comments'!$E240*N240/60</f>
        <v>0.11152500000000001</v>
      </c>
      <c r="AS240" s="44">
        <f>'Conversions, Sources &amp; Comments'!$E240*O240</f>
        <v>1.152425</v>
      </c>
      <c r="AT240" s="44">
        <f>'Conversions, Sources &amp; Comments'!$E240*P240</f>
        <v>0</v>
      </c>
      <c r="AU240" s="44">
        <f>'Conversions, Sources &amp; Comments'!$E240*Q240/0.467</f>
        <v>0</v>
      </c>
      <c r="AV240" s="44">
        <f>'Conversions, Sources &amp; Comments'!$E240*R240/1.204</f>
        <v>0.23157184385382062</v>
      </c>
      <c r="AW240" s="44">
        <f>'Conversions, Sources &amp; Comments'!$E240*S240/0.93</f>
        <v>3.5975806451612904</v>
      </c>
      <c r="AX240" s="44">
        <f>'Conversions, Sources &amp; Comments'!$E240*T240/0.93</f>
        <v>0</v>
      </c>
      <c r="AY240" s="44">
        <f>'Conversions, Sources &amp; Comments'!$E240*U240/0.467</f>
        <v>0</v>
      </c>
      <c r="AZ240" s="44">
        <f>'Conversions, Sources &amp; Comments'!$E240*V240/51.4</f>
        <v>8.0714591439688732</v>
      </c>
      <c r="BA240" s="44">
        <f>'Conversions, Sources &amp; Comments'!$E240*W240/0.467</f>
        <v>16.716809421841543</v>
      </c>
      <c r="BB240" s="44">
        <f>'Conversions, Sources &amp; Comments'!$E240*X240/0.467</f>
        <v>0</v>
      </c>
      <c r="BC240" s="44">
        <f>'Conversions, Sources &amp; Comments'!$E240*Y240/0.467</f>
        <v>4.5573206638115629</v>
      </c>
      <c r="BD240" s="44">
        <f>'Conversions, Sources &amp; Comments'!$E240*Z240/0.93</f>
        <v>3.4976478494623655</v>
      </c>
      <c r="BE240" s="44">
        <f>'Conversions, Sources &amp; Comments'!$E240*AA240/0.467*0.96</f>
        <v>5.1583297644539607</v>
      </c>
      <c r="BF240" s="44">
        <f>'Conversions, Sources &amp; Comments'!$E240*AB240/0.93</f>
        <v>2.3983870967741936</v>
      </c>
      <c r="BG240" s="44">
        <f>'Conversions, Sources &amp; Comments'!$E240*AC240/10.274</f>
        <v>2.9941904321588484</v>
      </c>
      <c r="BH240" s="44">
        <f>'Conversions, Sources &amp; Comments'!$E240*AD240/3073</f>
        <v>1.4335299381711684E-2</v>
      </c>
      <c r="BI240" s="44">
        <f>'Conversions, Sources &amp; Comments'!$E240*AE240/0.565</f>
        <v>1.7765044247787616</v>
      </c>
      <c r="BJ240" s="44">
        <f>'Conversions, Sources &amp; Comments'!$E240*AF240/0.565</f>
        <v>0</v>
      </c>
      <c r="BK240" s="44"/>
      <c r="BL240" s="44">
        <v>4.7398125000000002</v>
      </c>
      <c r="BM240" s="44">
        <f t="shared" si="111"/>
        <v>0.20745373461795288</v>
      </c>
      <c r="BN240" s="44">
        <f t="shared" si="103"/>
        <v>0.46922526482688048</v>
      </c>
      <c r="BO240" s="44"/>
      <c r="BP240" s="44">
        <f t="shared" si="104"/>
        <v>0.46922526482688048</v>
      </c>
      <c r="BQ240" s="44">
        <f t="shared" si="100"/>
        <v>0.18661970571401318</v>
      </c>
      <c r="BR240" s="44">
        <f t="shared" si="107"/>
        <v>2.1891059957173447</v>
      </c>
      <c r="BS240" s="44">
        <f t="shared" si="110"/>
        <v>7.1643468950749467</v>
      </c>
      <c r="BT240" s="44">
        <f t="shared" si="105"/>
        <v>6.2608431477516051</v>
      </c>
      <c r="BU240" s="44">
        <f t="shared" si="102"/>
        <v>0.14594039971448963</v>
      </c>
      <c r="BV240" s="44">
        <f t="shared" si="96"/>
        <v>8.0714591439688732</v>
      </c>
      <c r="BW240" s="44">
        <f t="shared" si="108"/>
        <v>0.23157184385382062</v>
      </c>
      <c r="BX240" s="44">
        <f t="shared" si="98"/>
        <v>2.9941904321588484</v>
      </c>
      <c r="BY240" s="44">
        <f t="shared" si="93"/>
        <v>1.522054380664652</v>
      </c>
      <c r="BZ240" s="44">
        <f>BI240</f>
        <v>1.7765044247787616</v>
      </c>
      <c r="CA240" s="44">
        <f t="shared" si="112"/>
        <v>4.5573206638115629</v>
      </c>
      <c r="CB240" s="44">
        <f t="shared" si="109"/>
        <v>3.4976478494623655</v>
      </c>
      <c r="CC240" s="44">
        <f t="shared" si="113"/>
        <v>2.9012951592211462</v>
      </c>
      <c r="CD240" s="43"/>
      <c r="CE240" s="44">
        <f t="shared" si="106"/>
        <v>0.78014887622362661</v>
      </c>
      <c r="CG240" s="43">
        <f>CE240/'Conversions, Sources &amp; Comments'!E239</f>
        <v>16.788677901248185</v>
      </c>
    </row>
    <row r="241" spans="1:85" s="7" customFormat="1" ht="12.75" customHeight="1">
      <c r="A241" s="67">
        <v>1779</v>
      </c>
      <c r="C241" s="16">
        <v>616</v>
      </c>
      <c r="D241" s="16">
        <v>582</v>
      </c>
      <c r="E241" s="16">
        <v>396</v>
      </c>
      <c r="F241" s="16">
        <v>236</v>
      </c>
      <c r="G241" s="16">
        <v>214</v>
      </c>
      <c r="H241" s="16">
        <v>467</v>
      </c>
      <c r="I241" s="16">
        <v>21.6</v>
      </c>
      <c r="J241" s="16">
        <v>16.3</v>
      </c>
      <c r="K241" s="16">
        <v>20.7</v>
      </c>
      <c r="L241" s="16">
        <v>19.7</v>
      </c>
      <c r="M241" s="16">
        <v>78</v>
      </c>
      <c r="N241" s="16">
        <v>144</v>
      </c>
      <c r="O241" s="16">
        <v>26.5</v>
      </c>
      <c r="R241" s="16">
        <v>6</v>
      </c>
      <c r="S241" s="16">
        <v>72</v>
      </c>
      <c r="W241" s="16">
        <v>168</v>
      </c>
      <c r="Y241" s="16">
        <v>46.7</v>
      </c>
      <c r="Z241" s="16">
        <v>72</v>
      </c>
      <c r="AA241" s="16">
        <v>54</v>
      </c>
      <c r="AB241" s="16">
        <v>48</v>
      </c>
      <c r="AC241" s="16">
        <v>662</v>
      </c>
      <c r="AD241" s="16">
        <v>1080</v>
      </c>
      <c r="AH241" s="44">
        <f>F241*'Conversions, Sources &amp; Comments'!$E241/104.83</f>
        <v>0.10461342173042069</v>
      </c>
      <c r="AI241" s="44">
        <f>C241*'Conversions, Sources &amp; Comments'!E241/104.83</f>
        <v>0.27305876180482691</v>
      </c>
      <c r="AJ241" s="44">
        <f>E241*'Conversions, Sources &amp; Comments'!E241/104.83</f>
        <v>0.17553777544596016</v>
      </c>
      <c r="AK241" s="43"/>
      <c r="AL241" s="44">
        <f>'Conversions, Sources &amp; Comments'!$E241*H241/104.83</f>
        <v>0.20701045740723079</v>
      </c>
      <c r="AM241" s="44">
        <f>'Conversions, Sources &amp; Comments'!$E241*I241/0.467</f>
        <v>2.1493040685224845</v>
      </c>
      <c r="AN241" s="44">
        <f>'Conversions, Sources &amp; Comments'!$E241*J241/0.467</f>
        <v>1.6219285331905782</v>
      </c>
      <c r="AO241" s="44">
        <f>'Conversions, Sources &amp; Comments'!$E241*K241/0.467</f>
        <v>2.0597497323340472</v>
      </c>
      <c r="AP241" s="44">
        <f>'Conversions, Sources &amp; Comments'!$E241*L241/0.467</f>
        <v>1.960244914346895</v>
      </c>
      <c r="AQ241" s="44">
        <f>'Conversions, Sources &amp; Comments'!$E241*M241/0.467</f>
        <v>7.7613758029978586</v>
      </c>
      <c r="AR241" s="44">
        <f>'Conversions, Sources &amp; Comments'!$E241*N241/60</f>
        <v>0.11152500000000001</v>
      </c>
      <c r="AS241" s="44">
        <f>'Conversions, Sources &amp; Comments'!$E241*O241</f>
        <v>1.2314218750000001</v>
      </c>
      <c r="AT241" s="44">
        <f>'Conversions, Sources &amp; Comments'!$E241*P241</f>
        <v>0</v>
      </c>
      <c r="AU241" s="44">
        <f>'Conversions, Sources &amp; Comments'!$E241*Q241/0.467</f>
        <v>0</v>
      </c>
      <c r="AV241" s="44">
        <f>'Conversions, Sources &amp; Comments'!$E241*R241/1.204</f>
        <v>0.23157184385382062</v>
      </c>
      <c r="AW241" s="44">
        <f>'Conversions, Sources &amp; Comments'!$E241*S241/0.93</f>
        <v>3.5975806451612904</v>
      </c>
      <c r="AX241" s="44">
        <f>'Conversions, Sources &amp; Comments'!$E241*T241/0.93</f>
        <v>0</v>
      </c>
      <c r="AY241" s="44">
        <f>'Conversions, Sources &amp; Comments'!$E241*U241/0.467</f>
        <v>0</v>
      </c>
      <c r="AZ241" s="44">
        <f>'Conversions, Sources &amp; Comments'!$E241*V241/51.4</f>
        <v>0</v>
      </c>
      <c r="BA241" s="44">
        <f>'Conversions, Sources &amp; Comments'!$E241*W241/0.467</f>
        <v>16.716809421841543</v>
      </c>
      <c r="BB241" s="44">
        <f>'Conversions, Sources &amp; Comments'!$E241*X241/0.467</f>
        <v>0</v>
      </c>
      <c r="BC241" s="44">
        <f>'Conversions, Sources &amp; Comments'!$E241*Y241/0.467</f>
        <v>4.6468750000000005</v>
      </c>
      <c r="BD241" s="44">
        <f>'Conversions, Sources &amp; Comments'!$E241*Z241/0.93</f>
        <v>3.5975806451612904</v>
      </c>
      <c r="BE241" s="44">
        <f>'Conversions, Sources &amp; Comments'!$E241*AA241/0.467*0.96</f>
        <v>5.1583297644539607</v>
      </c>
      <c r="BF241" s="44">
        <f>'Conversions, Sources &amp; Comments'!$E241*AB241/0.93</f>
        <v>2.3983870967741936</v>
      </c>
      <c r="BG241" s="44">
        <f>'Conversions, Sources &amp; Comments'!$E241*AC241/10.274</f>
        <v>2.9941904321588484</v>
      </c>
      <c r="BH241" s="44">
        <f>'Conversions, Sources &amp; Comments'!$E241*AD241/3073</f>
        <v>1.6331353726000652E-2</v>
      </c>
      <c r="BI241" s="44">
        <f>'Conversions, Sources &amp; Comments'!$E241*AE241/0.565</f>
        <v>0</v>
      </c>
      <c r="BJ241" s="44">
        <f>'Conversions, Sources &amp; Comments'!$E241*AF241/0.565</f>
        <v>0</v>
      </c>
      <c r="BK241" s="44"/>
      <c r="BL241" s="44">
        <v>4.7398125000000002</v>
      </c>
      <c r="BM241" s="44">
        <f t="shared" si="111"/>
        <v>0.17553777544596016</v>
      </c>
      <c r="BN241" s="44">
        <f t="shared" si="103"/>
        <v>0.42951070486312964</v>
      </c>
      <c r="BO241" s="44"/>
      <c r="BP241" s="44">
        <f t="shared" si="104"/>
        <v>0.42951070486312964</v>
      </c>
      <c r="BQ241" s="44">
        <f t="shared" si="100"/>
        <v>0.20701045740723079</v>
      </c>
      <c r="BR241" s="44">
        <f t="shared" si="107"/>
        <v>2.1493040685224845</v>
      </c>
      <c r="BS241" s="44">
        <f t="shared" si="110"/>
        <v>7.7613758029978586</v>
      </c>
      <c r="BT241" s="44">
        <f t="shared" si="105"/>
        <v>6.1470096359743049</v>
      </c>
      <c r="BU241" s="44">
        <f t="shared" si="102"/>
        <v>0.14328693790149896</v>
      </c>
      <c r="BV241" s="44">
        <f t="shared" si="96"/>
        <v>0</v>
      </c>
      <c r="BW241" s="44">
        <f t="shared" si="108"/>
        <v>0.23157184385382062</v>
      </c>
      <c r="BX241" s="44">
        <f t="shared" si="98"/>
        <v>2.9941904321588484</v>
      </c>
      <c r="BY241" s="44">
        <f t="shared" si="93"/>
        <v>1.5519637462235647</v>
      </c>
      <c r="BZ241" s="44">
        <v>1.7</v>
      </c>
      <c r="CA241" s="44">
        <f t="shared" si="112"/>
        <v>4.6468750000000005</v>
      </c>
      <c r="CB241" s="44">
        <f t="shared" si="109"/>
        <v>3.5975806451612904</v>
      </c>
      <c r="CC241" s="44">
        <f t="shared" si="113"/>
        <v>3.3052729662013061</v>
      </c>
      <c r="CD241" s="43"/>
      <c r="CE241" s="44">
        <f t="shared" si="106"/>
        <v>0.77364629756327918</v>
      </c>
      <c r="CG241" s="43">
        <f>CE241/'Conversions, Sources &amp; Comments'!E240</f>
        <v>16.648743457985834</v>
      </c>
    </row>
    <row r="242" spans="1:85" s="7" customFormat="1" ht="12.75" customHeight="1">
      <c r="A242" s="67">
        <v>1780</v>
      </c>
      <c r="C242" s="16">
        <v>667</v>
      </c>
      <c r="D242" s="16">
        <v>623</v>
      </c>
      <c r="E242" s="16">
        <v>384</v>
      </c>
      <c r="F242" s="16">
        <v>260</v>
      </c>
      <c r="G242" s="16">
        <v>238</v>
      </c>
      <c r="H242" s="16">
        <v>513</v>
      </c>
      <c r="I242" s="16">
        <v>20</v>
      </c>
      <c r="J242" s="16">
        <v>17.399999999999999</v>
      </c>
      <c r="K242" s="16">
        <v>20.2</v>
      </c>
      <c r="L242" s="16">
        <v>18</v>
      </c>
      <c r="M242" s="16">
        <v>79.099999999999994</v>
      </c>
      <c r="N242" s="16">
        <v>146</v>
      </c>
      <c r="O242" s="16">
        <v>27.5</v>
      </c>
      <c r="R242" s="16">
        <v>6</v>
      </c>
      <c r="S242" s="16">
        <v>72.7</v>
      </c>
      <c r="W242" s="16">
        <v>168</v>
      </c>
      <c r="Y242" s="16">
        <v>46.9</v>
      </c>
      <c r="Z242" s="16">
        <v>72</v>
      </c>
      <c r="AA242" s="16">
        <v>57.5</v>
      </c>
      <c r="AB242" s="16">
        <v>48</v>
      </c>
      <c r="AC242" s="16">
        <v>662</v>
      </c>
      <c r="AD242" s="16">
        <v>864</v>
      </c>
      <c r="AF242" s="16">
        <v>16</v>
      </c>
      <c r="AH242" s="44">
        <f>F242*'Conversions, Sources &amp; Comments'!$E242/104.83</f>
        <v>0.1152520747877516</v>
      </c>
      <c r="AI242" s="44">
        <f>C242*'Conversions, Sources &amp; Comments'!E242/104.83</f>
        <v>0.29566589955165506</v>
      </c>
      <c r="AJ242" s="44">
        <f>E242*'Conversions, Sources &amp; Comments'!E242/104.83</f>
        <v>0.17021844891729468</v>
      </c>
      <c r="AK242" s="43"/>
      <c r="AL242" s="44">
        <f>'Conversions, Sources &amp; Comments'!$E242*H242/104.83</f>
        <v>0.22740120910044836</v>
      </c>
      <c r="AM242" s="44">
        <f>'Conversions, Sources &amp; Comments'!$E242*I242/0.467</f>
        <v>1.9900963597430408</v>
      </c>
      <c r="AN242" s="44">
        <f>'Conversions, Sources &amp; Comments'!$E242*J242/0.467</f>
        <v>1.7313838329764453</v>
      </c>
      <c r="AO242" s="44">
        <f>'Conversions, Sources &amp; Comments'!$E242*K242/0.467</f>
        <v>2.0099973233404711</v>
      </c>
      <c r="AP242" s="44">
        <f>'Conversions, Sources &amp; Comments'!$E242*L242/0.467</f>
        <v>1.7910867237687367</v>
      </c>
      <c r="AQ242" s="44">
        <f>'Conversions, Sources &amp; Comments'!$E242*M242/0.467</f>
        <v>7.8708311027837254</v>
      </c>
      <c r="AR242" s="44">
        <f>'Conversions, Sources &amp; Comments'!$E242*N242/60</f>
        <v>0.11307395833333334</v>
      </c>
      <c r="AS242" s="44">
        <f>'Conversions, Sources &amp; Comments'!$E242*O242</f>
        <v>1.2778906250000002</v>
      </c>
      <c r="AT242" s="44">
        <f>'Conversions, Sources &amp; Comments'!$E242*P242</f>
        <v>0</v>
      </c>
      <c r="AU242" s="44">
        <f>'Conversions, Sources &amp; Comments'!$E242*Q242/0.467</f>
        <v>0</v>
      </c>
      <c r="AV242" s="44">
        <f>'Conversions, Sources &amp; Comments'!$E242*R242/1.204</f>
        <v>0.23157184385382062</v>
      </c>
      <c r="AW242" s="44">
        <f>'Conversions, Sources &amp; Comments'!$E242*S242/0.93</f>
        <v>3.6325571236559142</v>
      </c>
      <c r="AX242" s="44">
        <f>'Conversions, Sources &amp; Comments'!$E242*T242/0.93</f>
        <v>0</v>
      </c>
      <c r="AY242" s="44">
        <f>'Conversions, Sources &amp; Comments'!$E242*U242/0.467</f>
        <v>0</v>
      </c>
      <c r="AZ242" s="44">
        <f>'Conversions, Sources &amp; Comments'!$E242*V242/51.4</f>
        <v>0</v>
      </c>
      <c r="BA242" s="44">
        <f>'Conversions, Sources &amp; Comments'!$E242*W242/0.467</f>
        <v>16.716809421841543</v>
      </c>
      <c r="BB242" s="44">
        <f>'Conversions, Sources &amp; Comments'!$E242*X242/0.467</f>
        <v>0</v>
      </c>
      <c r="BC242" s="44">
        <f>'Conversions, Sources &amp; Comments'!$E242*Y242/0.467</f>
        <v>4.6667759635974306</v>
      </c>
      <c r="BD242" s="44">
        <f>'Conversions, Sources &amp; Comments'!$E242*Z242/0.93</f>
        <v>3.5975806451612904</v>
      </c>
      <c r="BE242" s="44">
        <f>'Conversions, Sources &amp; Comments'!$E242*AA242/0.467*0.96</f>
        <v>5.4926659528907926</v>
      </c>
      <c r="BF242" s="44">
        <f>'Conversions, Sources &amp; Comments'!$E242*AB242/0.93</f>
        <v>2.3983870967741936</v>
      </c>
      <c r="BG242" s="44">
        <f>'Conversions, Sources &amp; Comments'!$E242*AC242/10.274</f>
        <v>2.9941904321588484</v>
      </c>
      <c r="BH242" s="44">
        <f>'Conversions, Sources &amp; Comments'!$E242*AD242/3073</f>
        <v>1.3065082980800521E-2</v>
      </c>
      <c r="BI242" s="44">
        <f>'Conversions, Sources &amp; Comments'!$E242*AE242/0.565</f>
        <v>0</v>
      </c>
      <c r="BJ242" s="44">
        <f>'Conversions, Sources &amp; Comments'!$E242*AF242/0.565</f>
        <v>1.3159292035398231</v>
      </c>
      <c r="BK242" s="44"/>
      <c r="BL242" s="44">
        <v>4.7398125000000002</v>
      </c>
      <c r="BM242" s="44">
        <f t="shared" si="111"/>
        <v>0.17021844891729468</v>
      </c>
      <c r="BN242" s="44">
        <f t="shared" si="103"/>
        <v>0.42289161153583782</v>
      </c>
      <c r="BO242" s="44"/>
      <c r="BP242" s="44">
        <f t="shared" si="104"/>
        <v>0.42289161153583782</v>
      </c>
      <c r="BQ242" s="44">
        <f t="shared" si="100"/>
        <v>0.22740120910044836</v>
      </c>
      <c r="BR242" s="44">
        <f t="shared" si="107"/>
        <v>1.9900963597430408</v>
      </c>
      <c r="BS242" s="44">
        <f t="shared" si="110"/>
        <v>7.8708311027837254</v>
      </c>
      <c r="BT242" s="44">
        <f t="shared" si="105"/>
        <v>5.6916755888650963</v>
      </c>
      <c r="BU242" s="44">
        <f t="shared" si="102"/>
        <v>0.13267309064953606</v>
      </c>
      <c r="BV242" s="44">
        <f t="shared" si="96"/>
        <v>0</v>
      </c>
      <c r="BW242" s="44">
        <f t="shared" si="108"/>
        <v>0.23157184385382062</v>
      </c>
      <c r="BX242" s="44">
        <f t="shared" si="98"/>
        <v>2.9941904321588484</v>
      </c>
      <c r="BY242" s="44">
        <f t="shared" si="93"/>
        <v>1.558610271903323</v>
      </c>
      <c r="BZ242" s="44">
        <v>1.7</v>
      </c>
      <c r="CA242" s="44">
        <f t="shared" si="112"/>
        <v>4.6667759635974306</v>
      </c>
      <c r="CB242" s="44">
        <f t="shared" si="109"/>
        <v>3.5975806451612904</v>
      </c>
      <c r="CC242" s="44">
        <f t="shared" si="113"/>
        <v>2.6442183729610447</v>
      </c>
      <c r="CD242" s="43"/>
      <c r="CE242" s="44">
        <f t="shared" si="106"/>
        <v>0.74981451325106785</v>
      </c>
      <c r="CG242" s="43">
        <f>CE242/'Conversions, Sources &amp; Comments'!E241</f>
        <v>16.135887306008183</v>
      </c>
    </row>
    <row r="243" spans="1:85" s="7" customFormat="1" ht="12.75" customHeight="1">
      <c r="A243" s="67">
        <v>1781</v>
      </c>
      <c r="C243" s="16">
        <v>696</v>
      </c>
      <c r="D243" s="16">
        <v>665</v>
      </c>
      <c r="E243" s="16">
        <v>426</v>
      </c>
      <c r="F243" s="16">
        <v>334</v>
      </c>
      <c r="G243" s="16">
        <v>276</v>
      </c>
      <c r="H243" s="16">
        <v>803</v>
      </c>
      <c r="I243" s="16">
        <v>20.8</v>
      </c>
      <c r="J243" s="16">
        <v>17.2</v>
      </c>
      <c r="K243" s="16">
        <v>20.7</v>
      </c>
      <c r="L243" s="16">
        <v>20.2</v>
      </c>
      <c r="M243" s="16">
        <v>86.5</v>
      </c>
      <c r="N243" s="16">
        <v>144</v>
      </c>
      <c r="O243" s="16">
        <v>28.5</v>
      </c>
      <c r="R243" s="16">
        <v>6</v>
      </c>
      <c r="S243" s="16">
        <v>72</v>
      </c>
      <c r="W243" s="16">
        <v>162</v>
      </c>
      <c r="Y243" s="16">
        <v>47.3</v>
      </c>
      <c r="Z243" s="16">
        <v>72</v>
      </c>
      <c r="AA243" s="16">
        <v>60</v>
      </c>
      <c r="AB243" s="16">
        <v>56</v>
      </c>
      <c r="AC243" s="16">
        <v>720</v>
      </c>
      <c r="AD243" s="16">
        <v>1044</v>
      </c>
      <c r="AE243" s="16">
        <v>20.399999999999999</v>
      </c>
      <c r="AH243" s="44">
        <f>F243*'Conversions, Sources &amp; Comments'!$E243/104.83</f>
        <v>0.1480545883811886</v>
      </c>
      <c r="AI243" s="44">
        <f>C243*'Conversions, Sources &amp; Comments'!E243/104.83</f>
        <v>0.30852093866259661</v>
      </c>
      <c r="AJ243" s="44">
        <f>E243*'Conversions, Sources &amp; Comments'!E243/104.83</f>
        <v>0.18883609176762378</v>
      </c>
      <c r="AK243" s="43"/>
      <c r="AL243" s="44">
        <f>'Conversions, Sources &amp; Comments'!$E243*H243/104.83</f>
        <v>0.35595160020986366</v>
      </c>
      <c r="AM243" s="44">
        <f>'Conversions, Sources &amp; Comments'!$E243*I243/0.467</f>
        <v>2.0697002141327623</v>
      </c>
      <c r="AN243" s="44">
        <f>'Conversions, Sources &amp; Comments'!$E243*J243/0.467</f>
        <v>1.7114828693790149</v>
      </c>
      <c r="AO243" s="44">
        <f>'Conversions, Sources &amp; Comments'!$E243*K243/0.467</f>
        <v>2.0597497323340472</v>
      </c>
      <c r="AP243" s="44">
        <f>'Conversions, Sources &amp; Comments'!$E243*L243/0.467</f>
        <v>2.0099973233404711</v>
      </c>
      <c r="AQ243" s="44">
        <f>'Conversions, Sources &amp; Comments'!$E243*M243/0.467</f>
        <v>8.6071667558886524</v>
      </c>
      <c r="AR243" s="44">
        <f>'Conversions, Sources &amp; Comments'!$E243*N243/60</f>
        <v>0.11152500000000001</v>
      </c>
      <c r="AS243" s="44">
        <f>'Conversions, Sources &amp; Comments'!$E243*O243</f>
        <v>1.324359375</v>
      </c>
      <c r="AT243" s="44">
        <f>'Conversions, Sources &amp; Comments'!$E243*P243</f>
        <v>0</v>
      </c>
      <c r="AU243" s="44">
        <f>'Conversions, Sources &amp; Comments'!$E243*Q243/0.467</f>
        <v>0</v>
      </c>
      <c r="AV243" s="44">
        <f>'Conversions, Sources &amp; Comments'!$E243*R243/1.204</f>
        <v>0.23157184385382062</v>
      </c>
      <c r="AW243" s="44">
        <f>'Conversions, Sources &amp; Comments'!$E243*S243/0.93</f>
        <v>3.5975806451612904</v>
      </c>
      <c r="AX243" s="44">
        <f>'Conversions, Sources &amp; Comments'!$E243*T243/0.93</f>
        <v>0</v>
      </c>
      <c r="AY243" s="44">
        <f>'Conversions, Sources &amp; Comments'!$E243*U243/0.467</f>
        <v>0</v>
      </c>
      <c r="AZ243" s="44">
        <f>'Conversions, Sources &amp; Comments'!$E243*V243/51.4</f>
        <v>0</v>
      </c>
      <c r="BA243" s="44">
        <f>'Conversions, Sources &amp; Comments'!$E243*W243/0.467</f>
        <v>16.119780513918631</v>
      </c>
      <c r="BB243" s="44">
        <f>'Conversions, Sources &amp; Comments'!$E243*X243/0.467</f>
        <v>0</v>
      </c>
      <c r="BC243" s="44">
        <f>'Conversions, Sources &amp; Comments'!$E243*Y243/0.467</f>
        <v>4.7065778907922908</v>
      </c>
      <c r="BD243" s="44">
        <f>'Conversions, Sources &amp; Comments'!$E243*Z243/0.93</f>
        <v>3.5975806451612904</v>
      </c>
      <c r="BE243" s="44">
        <f>'Conversions, Sources &amp; Comments'!$E243*AA243/0.467*0.96</f>
        <v>5.7314775160599565</v>
      </c>
      <c r="BF243" s="44">
        <f>'Conversions, Sources &amp; Comments'!$E243*AB243/0.93</f>
        <v>2.7981182795698927</v>
      </c>
      <c r="BG243" s="44">
        <f>'Conversions, Sources &amp; Comments'!$E243*AC243/10.274</f>
        <v>3.2565213159431581</v>
      </c>
      <c r="BH243" s="44">
        <f>'Conversions, Sources &amp; Comments'!$E243*AD243/3073</f>
        <v>1.5786975268467295E-2</v>
      </c>
      <c r="BI243" s="44">
        <f>'Conversions, Sources &amp; Comments'!$E243*AE243/0.565</f>
        <v>1.6778097345132745</v>
      </c>
      <c r="BJ243" s="44">
        <f>'Conversions, Sources &amp; Comments'!$E243*AF243/0.565</f>
        <v>0</v>
      </c>
      <c r="BK243" s="44"/>
      <c r="BL243" s="44">
        <v>4.7398125000000002</v>
      </c>
      <c r="BM243" s="44">
        <f t="shared" si="111"/>
        <v>0.18883609176762378</v>
      </c>
      <c r="BN243" s="44">
        <f t="shared" si="103"/>
        <v>0.4460584381813591</v>
      </c>
      <c r="BO243" s="44"/>
      <c r="BP243" s="44">
        <f t="shared" si="104"/>
        <v>0.4460584381813591</v>
      </c>
      <c r="BQ243" s="44">
        <f t="shared" si="100"/>
        <v>0.35595160020986366</v>
      </c>
      <c r="BR243" s="44">
        <f t="shared" si="107"/>
        <v>2.0697002141327623</v>
      </c>
      <c r="BS243" s="44">
        <f t="shared" si="110"/>
        <v>8.6071667558886524</v>
      </c>
      <c r="BT243" s="44">
        <f t="shared" si="105"/>
        <v>5.9193426124197002</v>
      </c>
      <c r="BU243" s="44">
        <f t="shared" si="102"/>
        <v>0.13798001427551748</v>
      </c>
      <c r="BV243" s="44">
        <f t="shared" ref="BV243:BV274" si="114">AZ243</f>
        <v>0</v>
      </c>
      <c r="BW243" s="44">
        <f t="shared" si="108"/>
        <v>0.23157184385382062</v>
      </c>
      <c r="BX243" s="44">
        <f t="shared" si="98"/>
        <v>3.2565213159431581</v>
      </c>
      <c r="BY243" s="44">
        <f t="shared" si="93"/>
        <v>1.4452777777777774</v>
      </c>
      <c r="BZ243" s="44">
        <f>BI243</f>
        <v>1.6778097345132745</v>
      </c>
      <c r="CA243" s="44">
        <f t="shared" si="112"/>
        <v>4.7065778907922908</v>
      </c>
      <c r="CB243" s="44">
        <f t="shared" si="109"/>
        <v>3.5975806451612904</v>
      </c>
      <c r="CC243" s="44">
        <f t="shared" si="113"/>
        <v>3.1950972006612619</v>
      </c>
      <c r="CD243" s="43"/>
      <c r="CE243" s="44">
        <f t="shared" si="106"/>
        <v>0.80208858658053639</v>
      </c>
      <c r="CG243" s="43">
        <f>CE243/'Conversions, Sources &amp; Comments'!E242</f>
        <v>17.260816927086189</v>
      </c>
    </row>
    <row r="244" spans="1:85" s="7" customFormat="1" ht="12.75" customHeight="1">
      <c r="A244" s="67">
        <v>1782</v>
      </c>
      <c r="C244" s="16">
        <v>696</v>
      </c>
      <c r="D244" s="16">
        <v>666</v>
      </c>
      <c r="E244" s="16">
        <v>509</v>
      </c>
      <c r="F244" s="16">
        <v>384</v>
      </c>
      <c r="G244" s="16">
        <v>332</v>
      </c>
      <c r="H244" s="16">
        <v>672</v>
      </c>
      <c r="I244" s="16">
        <v>22.2</v>
      </c>
      <c r="J244" s="16">
        <v>19</v>
      </c>
      <c r="K244" s="16">
        <v>22.8</v>
      </c>
      <c r="L244" s="16">
        <v>22.5</v>
      </c>
      <c r="M244" s="16">
        <v>88</v>
      </c>
      <c r="N244" s="16">
        <v>144</v>
      </c>
      <c r="O244" s="16">
        <v>28.4</v>
      </c>
      <c r="R244" s="16">
        <v>6</v>
      </c>
      <c r="S244" s="16">
        <v>72</v>
      </c>
      <c r="W244" s="16">
        <v>162</v>
      </c>
      <c r="Y244" s="16">
        <v>46.9</v>
      </c>
      <c r="Z244" s="16">
        <v>72</v>
      </c>
      <c r="AA244" s="16">
        <v>60</v>
      </c>
      <c r="AB244" s="16">
        <v>60</v>
      </c>
      <c r="AC244" s="16">
        <v>662</v>
      </c>
      <c r="AD244" s="16">
        <v>1536</v>
      </c>
      <c r="AH244" s="44">
        <f>F244*'Conversions, Sources &amp; Comments'!$E244/104.83</f>
        <v>0.17021844891729468</v>
      </c>
      <c r="AI244" s="44">
        <f>C244*'Conversions, Sources &amp; Comments'!E244/104.83</f>
        <v>0.30852093866259661</v>
      </c>
      <c r="AJ244" s="44">
        <f>E244*'Conversions, Sources &amp; Comments'!E244/104.83</f>
        <v>0.22562810025755986</v>
      </c>
      <c r="AK244" s="43"/>
      <c r="AL244" s="44">
        <f>'Conversions, Sources &amp; Comments'!$E244*H244/104.83</f>
        <v>0.2978822856052657</v>
      </c>
      <c r="AM244" s="44">
        <f>'Conversions, Sources &amp; Comments'!$E244*I244/0.467</f>
        <v>2.2090069593147752</v>
      </c>
      <c r="AN244" s="44">
        <f>'Conversions, Sources &amp; Comments'!$E244*J244/0.467</f>
        <v>1.8905915417558885</v>
      </c>
      <c r="AO244" s="44">
        <f>'Conversions, Sources &amp; Comments'!$E244*K244/0.467</f>
        <v>2.2687098501070664</v>
      </c>
      <c r="AP244" s="44">
        <f>'Conversions, Sources &amp; Comments'!$E244*L244/0.467</f>
        <v>2.2388584047109208</v>
      </c>
      <c r="AQ244" s="44">
        <f>'Conversions, Sources &amp; Comments'!$E244*M244/0.467</f>
        <v>8.7564239828693786</v>
      </c>
      <c r="AR244" s="44">
        <f>'Conversions, Sources &amp; Comments'!$E244*N244/60</f>
        <v>0.11152500000000001</v>
      </c>
      <c r="AS244" s="44">
        <f>'Conversions, Sources &amp; Comments'!$E244*O244</f>
        <v>1.3197125000000001</v>
      </c>
      <c r="AT244" s="44">
        <f>'Conversions, Sources &amp; Comments'!$E244*P244</f>
        <v>0</v>
      </c>
      <c r="AU244" s="44">
        <f>'Conversions, Sources &amp; Comments'!$E244*Q244/0.467</f>
        <v>0</v>
      </c>
      <c r="AV244" s="44">
        <f>'Conversions, Sources &amp; Comments'!$E244*R244/1.204</f>
        <v>0.23157184385382062</v>
      </c>
      <c r="AW244" s="44">
        <f>'Conversions, Sources &amp; Comments'!$E244*S244/0.93</f>
        <v>3.5975806451612904</v>
      </c>
      <c r="AX244" s="44">
        <f>'Conversions, Sources &amp; Comments'!$E244*T244/0.93</f>
        <v>0</v>
      </c>
      <c r="AY244" s="44">
        <f>'Conversions, Sources &amp; Comments'!$E244*U244/0.467</f>
        <v>0</v>
      </c>
      <c r="AZ244" s="44">
        <f>'Conversions, Sources &amp; Comments'!$E244*V244/51.4</f>
        <v>0</v>
      </c>
      <c r="BA244" s="44">
        <f>'Conversions, Sources &amp; Comments'!$E244*W244/0.467</f>
        <v>16.119780513918631</v>
      </c>
      <c r="BB244" s="44">
        <f>'Conversions, Sources &amp; Comments'!$E244*X244/0.467</f>
        <v>0</v>
      </c>
      <c r="BC244" s="44">
        <f>'Conversions, Sources &amp; Comments'!$E244*Y244/0.467</f>
        <v>4.6667759635974306</v>
      </c>
      <c r="BD244" s="44">
        <f>'Conversions, Sources &amp; Comments'!$E244*Z244/0.93</f>
        <v>3.5975806451612904</v>
      </c>
      <c r="BE244" s="44">
        <f>'Conversions, Sources &amp; Comments'!$E244*AA244/0.467*0.96</f>
        <v>5.7314775160599565</v>
      </c>
      <c r="BF244" s="44">
        <f>'Conversions, Sources &amp; Comments'!$E244*AB244/0.93</f>
        <v>2.9979838709677415</v>
      </c>
      <c r="BG244" s="44">
        <f>'Conversions, Sources &amp; Comments'!$E244*AC244/10.274</f>
        <v>2.9941904321588484</v>
      </c>
      <c r="BH244" s="44">
        <f>'Conversions, Sources &amp; Comments'!$E244*AD244/3073</f>
        <v>2.3226814188089816E-2</v>
      </c>
      <c r="BI244" s="44">
        <f>'Conversions, Sources &amp; Comments'!$E244*AE244/0.565</f>
        <v>0</v>
      </c>
      <c r="BJ244" s="44">
        <f>'Conversions, Sources &amp; Comments'!$E244*AF244/0.565</f>
        <v>0</v>
      </c>
      <c r="BK244" s="44"/>
      <c r="BL244" s="44">
        <v>4.7398125000000002</v>
      </c>
      <c r="BM244" s="44">
        <f t="shared" si="111"/>
        <v>0.22562810025755986</v>
      </c>
      <c r="BN244" s="44">
        <f t="shared" si="103"/>
        <v>0.49184050036179411</v>
      </c>
      <c r="BO244" s="44"/>
      <c r="BP244" s="44">
        <f t="shared" si="104"/>
        <v>0.49184050036179411</v>
      </c>
      <c r="BQ244" s="44">
        <f t="shared" si="100"/>
        <v>0.2978822856052657</v>
      </c>
      <c r="BR244" s="44">
        <f t="shared" si="107"/>
        <v>2.2090069593147752</v>
      </c>
      <c r="BS244" s="44">
        <f t="shared" si="110"/>
        <v>8.7564239828693786</v>
      </c>
      <c r="BT244" s="44">
        <f t="shared" si="105"/>
        <v>6.3177599036402565</v>
      </c>
      <c r="BU244" s="44">
        <f t="shared" si="102"/>
        <v>0.14726713062098501</v>
      </c>
      <c r="BV244" s="44">
        <f t="shared" si="114"/>
        <v>0</v>
      </c>
      <c r="BW244" s="44">
        <f t="shared" si="108"/>
        <v>0.23157184385382062</v>
      </c>
      <c r="BX244" s="44">
        <f t="shared" si="98"/>
        <v>2.9941904321588484</v>
      </c>
      <c r="BY244" s="44">
        <f t="shared" si="93"/>
        <v>1.558610271903323</v>
      </c>
      <c r="BZ244" s="44">
        <v>1.5</v>
      </c>
      <c r="CA244" s="44">
        <f t="shared" si="112"/>
        <v>4.6667759635974306</v>
      </c>
      <c r="CB244" s="44">
        <f t="shared" si="109"/>
        <v>3.5975806451612904</v>
      </c>
      <c r="CC244" s="44">
        <f t="shared" si="113"/>
        <v>4.7008326630418571</v>
      </c>
      <c r="CD244" s="43"/>
      <c r="CE244" s="44">
        <f t="shared" si="106"/>
        <v>0.84576099916590763</v>
      </c>
      <c r="CG244" s="43">
        <f>CE244/'Conversions, Sources &amp; Comments'!E243</f>
        <v>18.200640197248852</v>
      </c>
    </row>
    <row r="245" spans="1:85" s="7" customFormat="1" ht="12.75" customHeight="1">
      <c r="A245" s="67">
        <v>1783</v>
      </c>
      <c r="C245" s="16">
        <v>750</v>
      </c>
      <c r="D245" s="16">
        <v>722</v>
      </c>
      <c r="E245" s="16">
        <v>630</v>
      </c>
      <c r="F245" s="16">
        <v>374</v>
      </c>
      <c r="G245" s="16">
        <v>317</v>
      </c>
      <c r="H245" s="16">
        <v>636</v>
      </c>
      <c r="I245" s="16">
        <v>23.1</v>
      </c>
      <c r="J245" s="16">
        <v>18.600000000000001</v>
      </c>
      <c r="K245" s="16">
        <v>21.5</v>
      </c>
      <c r="L245" s="16">
        <v>24</v>
      </c>
      <c r="M245" s="16">
        <v>81</v>
      </c>
      <c r="N245" s="16">
        <v>144</v>
      </c>
      <c r="O245" s="16">
        <v>28.4</v>
      </c>
      <c r="R245" s="16">
        <v>6</v>
      </c>
      <c r="S245" s="16">
        <v>74.3</v>
      </c>
      <c r="W245" s="16">
        <v>162</v>
      </c>
      <c r="Y245" s="16">
        <v>47.3</v>
      </c>
      <c r="Z245" s="16">
        <v>72</v>
      </c>
      <c r="AA245" s="16">
        <v>60.5</v>
      </c>
      <c r="AB245" s="16">
        <v>60</v>
      </c>
      <c r="AC245" s="16">
        <v>662</v>
      </c>
      <c r="AD245" s="16">
        <v>1320</v>
      </c>
      <c r="AH245" s="44">
        <f>F245*'Conversions, Sources &amp; Comments'!$E245/104.83</f>
        <v>0.16578567681007347</v>
      </c>
      <c r="AI245" s="44">
        <f>C245*'Conversions, Sources &amp; Comments'!E245/104.83</f>
        <v>0.33245790804159114</v>
      </c>
      <c r="AJ245" s="44">
        <f>E245*'Conversions, Sources &amp; Comments'!E245/104.83</f>
        <v>0.27926464275493657</v>
      </c>
      <c r="AK245" s="43"/>
      <c r="AL245" s="44">
        <f>'Conversions, Sources &amp; Comments'!$E245*H245/104.83</f>
        <v>0.28192430601926932</v>
      </c>
      <c r="AM245" s="44">
        <f>'Conversions, Sources &amp; Comments'!$E245*I245/0.467</f>
        <v>2.2985612955032124</v>
      </c>
      <c r="AN245" s="44">
        <f>'Conversions, Sources &amp; Comments'!$E245*J245/0.467</f>
        <v>1.8507896145610281</v>
      </c>
      <c r="AO245" s="44">
        <f>'Conversions, Sources &amp; Comments'!$E245*K245/0.467</f>
        <v>2.1393535867237685</v>
      </c>
      <c r="AP245" s="44">
        <f>'Conversions, Sources &amp; Comments'!$E245*L245/0.467</f>
        <v>2.3881156316916488</v>
      </c>
      <c r="AQ245" s="44">
        <f>'Conversions, Sources &amp; Comments'!$E245*M245/0.467</f>
        <v>8.0598902569593154</v>
      </c>
      <c r="AR245" s="44">
        <f>'Conversions, Sources &amp; Comments'!$E245*N245/60</f>
        <v>0.11152500000000001</v>
      </c>
      <c r="AS245" s="44">
        <f>'Conversions, Sources &amp; Comments'!$E245*O245</f>
        <v>1.3197125000000001</v>
      </c>
      <c r="AT245" s="44">
        <f>'Conversions, Sources &amp; Comments'!$E245*P245</f>
        <v>0</v>
      </c>
      <c r="AU245" s="44">
        <f>'Conversions, Sources &amp; Comments'!$E245*Q245/0.467</f>
        <v>0</v>
      </c>
      <c r="AV245" s="44">
        <f>'Conversions, Sources &amp; Comments'!$E245*R245/1.204</f>
        <v>0.23157184385382062</v>
      </c>
      <c r="AW245" s="44">
        <f>'Conversions, Sources &amp; Comments'!$E245*S245/0.93</f>
        <v>3.7125033602150537</v>
      </c>
      <c r="AX245" s="44">
        <f>'Conversions, Sources &amp; Comments'!$E245*T245/0.93</f>
        <v>0</v>
      </c>
      <c r="AY245" s="44">
        <f>'Conversions, Sources &amp; Comments'!$E245*U245/0.467</f>
        <v>0</v>
      </c>
      <c r="AZ245" s="44">
        <f>'Conversions, Sources &amp; Comments'!$E245*V245/51.4</f>
        <v>0</v>
      </c>
      <c r="BA245" s="44">
        <f>'Conversions, Sources &amp; Comments'!$E245*W245/0.467</f>
        <v>16.119780513918631</v>
      </c>
      <c r="BB245" s="44">
        <f>'Conversions, Sources &amp; Comments'!$E245*X245/0.467</f>
        <v>0</v>
      </c>
      <c r="BC245" s="44">
        <f>'Conversions, Sources &amp; Comments'!$E245*Y245/0.467</f>
        <v>4.7065778907922908</v>
      </c>
      <c r="BD245" s="44">
        <f>'Conversions, Sources &amp; Comments'!$E245*Z245/0.93</f>
        <v>3.5975806451612904</v>
      </c>
      <c r="BE245" s="44">
        <f>'Conversions, Sources &amp; Comments'!$E245*AA245/0.467*0.96</f>
        <v>5.7792398286937905</v>
      </c>
      <c r="BF245" s="44">
        <f>'Conversions, Sources &amp; Comments'!$E245*AB245/0.93</f>
        <v>2.9979838709677415</v>
      </c>
      <c r="BG245" s="44">
        <f>'Conversions, Sources &amp; Comments'!$E245*AC245/10.274</f>
        <v>2.9941904321588484</v>
      </c>
      <c r="BH245" s="44">
        <f>'Conversions, Sources &amp; Comments'!$E245*AD245/3073</f>
        <v>1.9960543442889687E-2</v>
      </c>
      <c r="BI245" s="44">
        <f>'Conversions, Sources &amp; Comments'!$E245*AE245/0.565</f>
        <v>0</v>
      </c>
      <c r="BJ245" s="44">
        <f>'Conversions, Sources &amp; Comments'!$E245*AF245/0.565</f>
        <v>0</v>
      </c>
      <c r="BK245" s="44"/>
      <c r="BL245" s="44">
        <v>4.7398125000000002</v>
      </c>
      <c r="BM245" s="44">
        <f t="shared" si="111"/>
        <v>0.27926464275493657</v>
      </c>
      <c r="BN245" s="44">
        <f t="shared" si="103"/>
        <v>0.55858302474531984</v>
      </c>
      <c r="BO245" s="44"/>
      <c r="BP245" s="44">
        <f t="shared" si="104"/>
        <v>0.55858302474531984</v>
      </c>
      <c r="BQ245" s="44">
        <f t="shared" si="100"/>
        <v>0.28192430601926932</v>
      </c>
      <c r="BR245" s="44">
        <f t="shared" si="107"/>
        <v>2.2985612955032124</v>
      </c>
      <c r="BS245" s="44">
        <f t="shared" si="110"/>
        <v>8.0598902569593154</v>
      </c>
      <c r="BT245" s="44">
        <f t="shared" si="105"/>
        <v>6.5738853051391875</v>
      </c>
      <c r="BU245" s="44">
        <f t="shared" si="102"/>
        <v>0.15323741970021415</v>
      </c>
      <c r="BV245" s="44">
        <f t="shared" si="114"/>
        <v>0</v>
      </c>
      <c r="BW245" s="44">
        <f t="shared" si="108"/>
        <v>0.23157184385382062</v>
      </c>
      <c r="BX245" s="44">
        <f t="shared" ref="BX245:BX276" si="115">BG245</f>
        <v>2.9941904321588484</v>
      </c>
      <c r="BY245" s="44">
        <f t="shared" si="93"/>
        <v>1.5719033232628392</v>
      </c>
      <c r="BZ245" s="44">
        <v>1.5</v>
      </c>
      <c r="CA245" s="44">
        <f t="shared" si="112"/>
        <v>4.7065778907922908</v>
      </c>
      <c r="CB245" s="44">
        <f t="shared" si="109"/>
        <v>3.5975806451612904</v>
      </c>
      <c r="CC245" s="44">
        <f t="shared" si="113"/>
        <v>4.0397780698015966</v>
      </c>
      <c r="CD245" s="43"/>
      <c r="CE245" s="44">
        <f t="shared" si="106"/>
        <v>0.86616183684005943</v>
      </c>
      <c r="CG245" s="43">
        <f>CE245/'Conversions, Sources &amp; Comments'!E244</f>
        <v>18.639662931326093</v>
      </c>
    </row>
    <row r="246" spans="1:85" s="7" customFormat="1" ht="12.75" customHeight="1">
      <c r="A246" s="67">
        <v>1784</v>
      </c>
      <c r="C246" s="16">
        <v>940</v>
      </c>
      <c r="D246" s="16">
        <v>896</v>
      </c>
      <c r="E246" s="16">
        <v>626</v>
      </c>
      <c r="F246" s="16">
        <v>438</v>
      </c>
      <c r="G246" s="16">
        <v>370</v>
      </c>
      <c r="H246" s="16">
        <v>567</v>
      </c>
      <c r="I246" s="16">
        <v>24.3</v>
      </c>
      <c r="J246" s="16">
        <v>19.8</v>
      </c>
      <c r="K246" s="16">
        <v>23.8</v>
      </c>
      <c r="L246" s="16">
        <v>24.3</v>
      </c>
      <c r="M246" s="16">
        <v>93</v>
      </c>
      <c r="N246" s="16">
        <v>150</v>
      </c>
      <c r="O246" s="16">
        <v>31.2</v>
      </c>
      <c r="R246" s="16">
        <v>6</v>
      </c>
      <c r="S246" s="16">
        <v>72</v>
      </c>
      <c r="W246" s="16">
        <v>162</v>
      </c>
      <c r="Y246" s="16">
        <v>46.9</v>
      </c>
      <c r="Z246" s="16">
        <v>72</v>
      </c>
      <c r="AA246" s="16">
        <v>57.5</v>
      </c>
      <c r="AB246" s="16">
        <v>63.5</v>
      </c>
      <c r="AC246" s="16">
        <v>662</v>
      </c>
      <c r="AD246" s="16">
        <v>1167</v>
      </c>
      <c r="AH246" s="44">
        <f>F246*'Conversions, Sources &amp; Comments'!$E246/104.83</f>
        <v>0.19415541829628924</v>
      </c>
      <c r="AI246" s="44">
        <f>C246*'Conversions, Sources &amp; Comments'!E246/104.83</f>
        <v>0.41668057807879433</v>
      </c>
      <c r="AJ246" s="44">
        <f>E246*'Conversions, Sources &amp; Comments'!E246/104.83</f>
        <v>0.27749153391204812</v>
      </c>
      <c r="AK246" s="43"/>
      <c r="AL246" s="44">
        <f>'Conversions, Sources &amp; Comments'!$E246*H246/104.83</f>
        <v>0.2513381784794429</v>
      </c>
      <c r="AM246" s="44">
        <f>'Conversions, Sources &amp; Comments'!$E246*I246/0.467</f>
        <v>2.4179670770877943</v>
      </c>
      <c r="AN246" s="44">
        <f>'Conversions, Sources &amp; Comments'!$E246*J246/0.467</f>
        <v>1.9701953961456102</v>
      </c>
      <c r="AO246" s="44">
        <f>'Conversions, Sources &amp; Comments'!$E246*K246/0.467</f>
        <v>2.3682146680942187</v>
      </c>
      <c r="AP246" s="44">
        <f>'Conversions, Sources &amp; Comments'!$E246*L246/0.467</f>
        <v>2.4179670770877943</v>
      </c>
      <c r="AQ246" s="44">
        <f>'Conversions, Sources &amp; Comments'!$E246*M246/0.467</f>
        <v>9.2539480728051391</v>
      </c>
      <c r="AR246" s="44">
        <f>'Conversions, Sources &amp; Comments'!$E246*N246/60</f>
        <v>0.11617187500000001</v>
      </c>
      <c r="AS246" s="44">
        <f>'Conversions, Sources &amp; Comments'!$E246*O246</f>
        <v>1.4498250000000001</v>
      </c>
      <c r="AT246" s="44">
        <f>'Conversions, Sources &amp; Comments'!$E246*P246</f>
        <v>0</v>
      </c>
      <c r="AU246" s="44">
        <f>'Conversions, Sources &amp; Comments'!$E246*Q246/0.467</f>
        <v>0</v>
      </c>
      <c r="AV246" s="44">
        <f>'Conversions, Sources &amp; Comments'!$E246*R246/1.204</f>
        <v>0.23157184385382062</v>
      </c>
      <c r="AW246" s="44">
        <f>'Conversions, Sources &amp; Comments'!$E246*S246/0.93</f>
        <v>3.5975806451612904</v>
      </c>
      <c r="AX246" s="44">
        <f>'Conversions, Sources &amp; Comments'!$E246*T246/0.93</f>
        <v>0</v>
      </c>
      <c r="AY246" s="44">
        <f>'Conversions, Sources &amp; Comments'!$E246*U246/0.467</f>
        <v>0</v>
      </c>
      <c r="AZ246" s="44">
        <f>'Conversions, Sources &amp; Comments'!$E246*V246/51.4</f>
        <v>0</v>
      </c>
      <c r="BA246" s="44">
        <f>'Conversions, Sources &amp; Comments'!$E246*W246/0.467</f>
        <v>16.119780513918631</v>
      </c>
      <c r="BB246" s="44">
        <f>'Conversions, Sources &amp; Comments'!$E246*X246/0.467</f>
        <v>0</v>
      </c>
      <c r="BC246" s="44">
        <f>'Conversions, Sources &amp; Comments'!$E246*Y246/0.467</f>
        <v>4.6667759635974306</v>
      </c>
      <c r="BD246" s="44">
        <f>'Conversions, Sources &amp; Comments'!$E246*Z246/0.93</f>
        <v>3.5975806451612904</v>
      </c>
      <c r="BE246" s="44">
        <f>'Conversions, Sources &amp; Comments'!$E246*AA246/0.467*0.96</f>
        <v>5.4926659528907926</v>
      </c>
      <c r="BF246" s="44">
        <f>'Conversions, Sources &amp; Comments'!$E246*AB246/0.93</f>
        <v>3.1728662634408602</v>
      </c>
      <c r="BG246" s="44">
        <f>'Conversions, Sources &amp; Comments'!$E246*AC246/10.274</f>
        <v>2.9941904321588484</v>
      </c>
      <c r="BH246" s="44">
        <f>'Conversions, Sources &amp; Comments'!$E246*AD246/3073</f>
        <v>1.7646934998372929E-2</v>
      </c>
      <c r="BI246" s="44">
        <f>'Conversions, Sources &amp; Comments'!$E246*AE246/0.565</f>
        <v>0</v>
      </c>
      <c r="BJ246" s="44">
        <f>'Conversions, Sources &amp; Comments'!$E246*AF246/0.565</f>
        <v>0</v>
      </c>
      <c r="BK246" s="44"/>
      <c r="BL246" s="44">
        <v>4.7398125000000002</v>
      </c>
      <c r="BM246" s="44">
        <f t="shared" si="111"/>
        <v>0.27749153391204812</v>
      </c>
      <c r="BN246" s="44">
        <f t="shared" si="103"/>
        <v>0.55637666030288935</v>
      </c>
      <c r="BO246" s="44"/>
      <c r="BP246" s="44">
        <f t="shared" si="104"/>
        <v>0.55637666030288935</v>
      </c>
      <c r="BQ246" s="44">
        <f t="shared" si="100"/>
        <v>0.2513381784794429</v>
      </c>
      <c r="BR246" s="44">
        <f t="shared" si="107"/>
        <v>2.4179670770877943</v>
      </c>
      <c r="BS246" s="44">
        <f t="shared" si="110"/>
        <v>9.2539480728051391</v>
      </c>
      <c r="BT246" s="44">
        <f t="shared" si="105"/>
        <v>6.9153858404710915</v>
      </c>
      <c r="BU246" s="44">
        <f t="shared" si="102"/>
        <v>0.1611978051391863</v>
      </c>
      <c r="BV246" s="44">
        <f t="shared" si="114"/>
        <v>0</v>
      </c>
      <c r="BW246" s="44">
        <f t="shared" si="108"/>
        <v>0.23157184385382062</v>
      </c>
      <c r="BX246" s="44">
        <f t="shared" si="115"/>
        <v>2.9941904321588484</v>
      </c>
      <c r="BY246" s="44">
        <f t="shared" si="93"/>
        <v>1.558610271903323</v>
      </c>
      <c r="BZ246" s="44">
        <v>1.5</v>
      </c>
      <c r="CA246" s="44">
        <f t="shared" si="112"/>
        <v>4.6667759635974306</v>
      </c>
      <c r="CB246" s="44">
        <f t="shared" si="109"/>
        <v>3.5975806451612904</v>
      </c>
      <c r="CC246" s="44">
        <f t="shared" si="113"/>
        <v>3.5715310662564113</v>
      </c>
      <c r="CD246" s="43"/>
      <c r="CE246" s="44">
        <f t="shared" si="106"/>
        <v>0.88319403482266079</v>
      </c>
      <c r="CG246" s="43">
        <f>CE246/'Conversions, Sources &amp; Comments'!E245</f>
        <v>19.006193082935535</v>
      </c>
    </row>
    <row r="247" spans="1:85" s="7" customFormat="1" ht="12.75" customHeight="1">
      <c r="A247" s="67">
        <v>1785</v>
      </c>
      <c r="C247" s="16">
        <v>843</v>
      </c>
      <c r="D247" s="16">
        <v>734</v>
      </c>
      <c r="E247" s="16">
        <v>598</v>
      </c>
      <c r="F247" s="16">
        <v>337</v>
      </c>
      <c r="G247" s="16">
        <v>265</v>
      </c>
      <c r="H247" s="16">
        <v>704</v>
      </c>
      <c r="I247" s="16">
        <v>24.5</v>
      </c>
      <c r="J247" s="16">
        <v>18.3</v>
      </c>
      <c r="K247" s="16">
        <v>24.9</v>
      </c>
      <c r="L247" s="16">
        <v>23.9</v>
      </c>
      <c r="M247" s="16">
        <v>98</v>
      </c>
      <c r="N247" s="16">
        <v>145</v>
      </c>
      <c r="O247" s="16">
        <v>31.7</v>
      </c>
      <c r="R247" s="16">
        <v>6</v>
      </c>
      <c r="S247" s="16">
        <v>73.2</v>
      </c>
      <c r="W247" s="16">
        <v>162</v>
      </c>
      <c r="Y247" s="16">
        <v>46.9</v>
      </c>
      <c r="Z247" s="16">
        <v>72</v>
      </c>
      <c r="AA247" s="16">
        <v>55</v>
      </c>
      <c r="AB247" s="16">
        <v>58.5</v>
      </c>
      <c r="AC247" s="16">
        <v>749</v>
      </c>
      <c r="AD247" s="16">
        <v>1279</v>
      </c>
      <c r="AH247" s="44">
        <f>F247*'Conversions, Sources &amp; Comments'!$E247/104.83</f>
        <v>0.14938442001335497</v>
      </c>
      <c r="AI247" s="44">
        <f>C247*'Conversions, Sources &amp; Comments'!E247/104.83</f>
        <v>0.37368268863874848</v>
      </c>
      <c r="AJ247" s="44">
        <f>E247*'Conversions, Sources &amp; Comments'!E247/104.83</f>
        <v>0.2650797720118287</v>
      </c>
      <c r="AK247" s="43"/>
      <c r="AL247" s="44">
        <f>'Conversions, Sources &amp; Comments'!$E247*H247/104.83</f>
        <v>0.31206715634837356</v>
      </c>
      <c r="AM247" s="44">
        <f>'Conversions, Sources &amp; Comments'!$E247*I247/0.467</f>
        <v>2.4378680406852249</v>
      </c>
      <c r="AN247" s="44">
        <f>'Conversions, Sources &amp; Comments'!$E247*J247/0.467</f>
        <v>1.8209381691648823</v>
      </c>
      <c r="AO247" s="44">
        <f>'Conversions, Sources &amp; Comments'!$E247*K247/0.467</f>
        <v>2.4776699678800855</v>
      </c>
      <c r="AP247" s="44">
        <f>'Conversions, Sources &amp; Comments'!$E247*L247/0.467</f>
        <v>2.3781651498929333</v>
      </c>
      <c r="AQ247" s="44">
        <f>'Conversions, Sources &amp; Comments'!$E247*M247/0.467</f>
        <v>9.7514721627408996</v>
      </c>
      <c r="AR247" s="44">
        <f>'Conversions, Sources &amp; Comments'!$E247*N247/60</f>
        <v>0.11229947916666667</v>
      </c>
      <c r="AS247" s="44">
        <f>'Conversions, Sources &amp; Comments'!$E247*O247</f>
        <v>1.4730593750000001</v>
      </c>
      <c r="AT247" s="44">
        <f>'Conversions, Sources &amp; Comments'!$E247*P247</f>
        <v>0</v>
      </c>
      <c r="AU247" s="44">
        <f>'Conversions, Sources &amp; Comments'!$E247*Q247/0.467</f>
        <v>0</v>
      </c>
      <c r="AV247" s="44">
        <f>'Conversions, Sources &amp; Comments'!$E247*R247/1.204</f>
        <v>0.23157184385382062</v>
      </c>
      <c r="AW247" s="44">
        <f>'Conversions, Sources &amp; Comments'!$E247*S247/0.93</f>
        <v>3.6575403225806453</v>
      </c>
      <c r="AX247" s="44">
        <f>'Conversions, Sources &amp; Comments'!$E247*T247/0.93</f>
        <v>0</v>
      </c>
      <c r="AY247" s="44">
        <f>'Conversions, Sources &amp; Comments'!$E247*U247/0.467</f>
        <v>0</v>
      </c>
      <c r="AZ247" s="44">
        <f>'Conversions, Sources &amp; Comments'!$E247*V247/51.4</f>
        <v>0</v>
      </c>
      <c r="BA247" s="44">
        <f>'Conversions, Sources &amp; Comments'!$E247*W247/0.467</f>
        <v>16.119780513918631</v>
      </c>
      <c r="BB247" s="44">
        <f>'Conversions, Sources &amp; Comments'!$E247*X247/0.467</f>
        <v>0</v>
      </c>
      <c r="BC247" s="44">
        <f>'Conversions, Sources &amp; Comments'!$E247*Y247/0.467</f>
        <v>4.6667759635974306</v>
      </c>
      <c r="BD247" s="44">
        <f>'Conversions, Sources &amp; Comments'!$E247*Z247/0.93</f>
        <v>3.5975806451612904</v>
      </c>
      <c r="BE247" s="44">
        <f>'Conversions, Sources &amp; Comments'!$E247*AA247/0.467*0.96</f>
        <v>5.2538543897216279</v>
      </c>
      <c r="BF247" s="44">
        <f>'Conversions, Sources &amp; Comments'!$E247*AB247/0.93</f>
        <v>2.9230342741935487</v>
      </c>
      <c r="BG247" s="44">
        <f>'Conversions, Sources &amp; Comments'!$E247*AC247/10.274</f>
        <v>3.3876867578353131</v>
      </c>
      <c r="BH247" s="44">
        <f>'Conversions, Sources &amp; Comments'!$E247*AD247/3073</f>
        <v>1.9340556866254476E-2</v>
      </c>
      <c r="BI247" s="44">
        <f>'Conversions, Sources &amp; Comments'!$E247*AE247/0.565</f>
        <v>0</v>
      </c>
      <c r="BJ247" s="44">
        <f>'Conversions, Sources &amp; Comments'!$E247*AF247/0.565</f>
        <v>0</v>
      </c>
      <c r="BK247" s="44"/>
      <c r="BL247" s="44">
        <v>4.7398125000000002</v>
      </c>
      <c r="BM247" s="44">
        <f t="shared" si="111"/>
        <v>0.2650797720118287</v>
      </c>
      <c r="BN247" s="44">
        <f t="shared" si="103"/>
        <v>0.54093210920587509</v>
      </c>
      <c r="BO247" s="44"/>
      <c r="BP247" s="44">
        <f t="shared" si="104"/>
        <v>0.54093210920587509</v>
      </c>
      <c r="BQ247" s="44">
        <f t="shared" ref="BQ247:BQ278" si="116">AL247</f>
        <v>0.31206715634837356</v>
      </c>
      <c r="BR247" s="44">
        <f t="shared" si="107"/>
        <v>2.4378680406852249</v>
      </c>
      <c r="BS247" s="44">
        <f t="shared" si="110"/>
        <v>9.7514721627408996</v>
      </c>
      <c r="BT247" s="44">
        <f t="shared" si="105"/>
        <v>6.9723025963597429</v>
      </c>
      <c r="BU247" s="44">
        <f t="shared" si="102"/>
        <v>0.16252453604568165</v>
      </c>
      <c r="BV247" s="44">
        <f t="shared" si="114"/>
        <v>0</v>
      </c>
      <c r="BW247" s="44">
        <f t="shared" si="108"/>
        <v>0.23157184385382062</v>
      </c>
      <c r="BX247" s="44">
        <f t="shared" si="115"/>
        <v>3.3876867578353131</v>
      </c>
      <c r="BY247" s="44">
        <f t="shared" si="93"/>
        <v>1.3775700934579438</v>
      </c>
      <c r="BZ247" s="44">
        <v>1.5</v>
      </c>
      <c r="CA247" s="44">
        <f t="shared" si="112"/>
        <v>4.6667759635974306</v>
      </c>
      <c r="CB247" s="44">
        <f t="shared" si="109"/>
        <v>3.5975806451612904</v>
      </c>
      <c r="CC247" s="44">
        <f t="shared" si="113"/>
        <v>3.9143001146032135</v>
      </c>
      <c r="CD247" s="43"/>
      <c r="CE247" s="44">
        <f t="shared" si="106"/>
        <v>0.89898931616959799</v>
      </c>
      <c r="CG247" s="43">
        <f>CE247/'Conversions, Sources &amp; Comments'!E246</f>
        <v>19.346104988182336</v>
      </c>
    </row>
    <row r="248" spans="1:85" s="7" customFormat="1" ht="12.75" customHeight="1">
      <c r="A248" s="67">
        <v>1786</v>
      </c>
      <c r="C248" s="16">
        <v>955</v>
      </c>
      <c r="D248" s="16">
        <v>863</v>
      </c>
      <c r="E248" s="16">
        <v>580</v>
      </c>
      <c r="F248" s="16">
        <v>362</v>
      </c>
      <c r="G248" s="16">
        <v>266</v>
      </c>
      <c r="H248" s="16">
        <v>680</v>
      </c>
      <c r="I248" s="16">
        <v>24.8</v>
      </c>
      <c r="J248" s="16">
        <v>18.3</v>
      </c>
      <c r="K248" s="16">
        <v>25</v>
      </c>
      <c r="L248" s="16">
        <v>24</v>
      </c>
      <c r="M248" s="16">
        <v>89.5</v>
      </c>
      <c r="N248" s="16">
        <v>144</v>
      </c>
      <c r="O248" s="16">
        <v>30.5</v>
      </c>
      <c r="R248" s="16">
        <v>6</v>
      </c>
      <c r="S248" s="16">
        <v>72</v>
      </c>
      <c r="W248" s="16">
        <v>168</v>
      </c>
      <c r="Y248" s="16">
        <v>52.4</v>
      </c>
      <c r="Z248" s="16">
        <v>81</v>
      </c>
      <c r="AA248" s="16">
        <v>57.5</v>
      </c>
      <c r="AB248" s="16">
        <v>72</v>
      </c>
      <c r="AC248" s="16">
        <v>922</v>
      </c>
      <c r="AD248" s="16">
        <v>1100</v>
      </c>
      <c r="AH248" s="44">
        <f>F248*'Conversions, Sources &amp; Comments'!$E248/104.83</f>
        <v>0.16046635028140799</v>
      </c>
      <c r="AI248" s="44">
        <f>C248*'Conversions, Sources &amp; Comments'!E248/104.83</f>
        <v>0.42332973623962605</v>
      </c>
      <c r="AJ248" s="44">
        <f>E248*'Conversions, Sources &amp; Comments'!E248/104.83</f>
        <v>0.25710078221883048</v>
      </c>
      <c r="AK248" s="43"/>
      <c r="AL248" s="44">
        <f>'Conversions, Sources &amp; Comments'!$E248*H248/104.83</f>
        <v>0.30142850329104265</v>
      </c>
      <c r="AM248" s="44">
        <f>'Conversions, Sources &amp; Comments'!$E248*I248/0.467</f>
        <v>2.4677194860813705</v>
      </c>
      <c r="AN248" s="44">
        <f>'Conversions, Sources &amp; Comments'!$E248*J248/0.467</f>
        <v>1.8209381691648823</v>
      </c>
      <c r="AO248" s="44">
        <f>'Conversions, Sources &amp; Comments'!$E248*K248/0.467</f>
        <v>2.487620449678801</v>
      </c>
      <c r="AP248" s="44">
        <f>'Conversions, Sources &amp; Comments'!$E248*L248/0.467</f>
        <v>2.3881156316916488</v>
      </c>
      <c r="AQ248" s="44">
        <f>'Conversions, Sources &amp; Comments'!$E248*M248/0.467</f>
        <v>8.9056812098501066</v>
      </c>
      <c r="AR248" s="44">
        <f>'Conversions, Sources &amp; Comments'!$E248*N248/60</f>
        <v>0.11152500000000001</v>
      </c>
      <c r="AS248" s="44">
        <f>'Conversions, Sources &amp; Comments'!$E248*O248</f>
        <v>1.4172968750000001</v>
      </c>
      <c r="AT248" s="44">
        <f>'Conversions, Sources &amp; Comments'!$E248*P248</f>
        <v>0</v>
      </c>
      <c r="AU248" s="44">
        <f>'Conversions, Sources &amp; Comments'!$E248*Q248/0.467</f>
        <v>0</v>
      </c>
      <c r="AV248" s="44">
        <f>'Conversions, Sources &amp; Comments'!$E248*R248/1.204</f>
        <v>0.23157184385382062</v>
      </c>
      <c r="AW248" s="44">
        <f>'Conversions, Sources &amp; Comments'!$E248*S248/0.93</f>
        <v>3.5975806451612904</v>
      </c>
      <c r="AX248" s="44">
        <f>'Conversions, Sources &amp; Comments'!$E248*T248/0.93</f>
        <v>0</v>
      </c>
      <c r="AY248" s="44">
        <f>'Conversions, Sources &amp; Comments'!$E248*U248/0.467</f>
        <v>0</v>
      </c>
      <c r="AZ248" s="44">
        <f>'Conversions, Sources &amp; Comments'!$E248*V248/51.4</f>
        <v>0</v>
      </c>
      <c r="BA248" s="44">
        <f>'Conversions, Sources &amp; Comments'!$E248*W248/0.467</f>
        <v>16.716809421841543</v>
      </c>
      <c r="BB248" s="44">
        <f>'Conversions, Sources &amp; Comments'!$E248*X248/0.467</f>
        <v>0</v>
      </c>
      <c r="BC248" s="44">
        <f>'Conversions, Sources &amp; Comments'!$E248*Y248/0.467</f>
        <v>5.2140524625267668</v>
      </c>
      <c r="BD248" s="44">
        <f>'Conversions, Sources &amp; Comments'!$E248*Z248/0.93</f>
        <v>4.0472782258064512</v>
      </c>
      <c r="BE248" s="44">
        <f>'Conversions, Sources &amp; Comments'!$E248*AA248/0.467*0.96</f>
        <v>5.4926659528907926</v>
      </c>
      <c r="BF248" s="44">
        <f>'Conversions, Sources &amp; Comments'!$E248*AB248/0.93</f>
        <v>3.5975806451612904</v>
      </c>
      <c r="BG248" s="44">
        <f>'Conversions, Sources &amp; Comments'!$E248*AC248/10.274</f>
        <v>4.1701564629160996</v>
      </c>
      <c r="BH248" s="44">
        <f>'Conversions, Sources &amp; Comments'!$E248*AD248/3073</f>
        <v>1.6633786202408071E-2</v>
      </c>
      <c r="BI248" s="44">
        <f>'Conversions, Sources &amp; Comments'!$E248*AE248/0.565</f>
        <v>0</v>
      </c>
      <c r="BJ248" s="44">
        <f>'Conversions, Sources &amp; Comments'!$E248*AF248/0.565</f>
        <v>0</v>
      </c>
      <c r="BK248" s="44"/>
      <c r="BL248" s="44">
        <v>4.7398125000000002</v>
      </c>
      <c r="BM248" s="44">
        <f t="shared" si="111"/>
        <v>0.25710078221883048</v>
      </c>
      <c r="BN248" s="44">
        <f t="shared" si="103"/>
        <v>0.53100346921493735</v>
      </c>
      <c r="BO248" s="44"/>
      <c r="BP248" s="44">
        <f t="shared" si="104"/>
        <v>0.53100346921493735</v>
      </c>
      <c r="BQ248" s="44">
        <f t="shared" si="116"/>
        <v>0.30142850329104265</v>
      </c>
      <c r="BR248" s="44">
        <f t="shared" si="107"/>
        <v>2.4677194860813705</v>
      </c>
      <c r="BS248" s="44">
        <f t="shared" si="110"/>
        <v>8.9056812098501066</v>
      </c>
      <c r="BT248" s="44">
        <f t="shared" si="105"/>
        <v>7.0576777301927196</v>
      </c>
      <c r="BU248" s="44">
        <f t="shared" si="102"/>
        <v>0.16451463240542469</v>
      </c>
      <c r="BV248" s="44">
        <f t="shared" si="114"/>
        <v>0</v>
      </c>
      <c r="BW248" s="44">
        <f t="shared" si="108"/>
        <v>0.23157184385382062</v>
      </c>
      <c r="BX248" s="44">
        <f t="shared" si="115"/>
        <v>4.1701564629160996</v>
      </c>
      <c r="BY248" s="44">
        <f t="shared" si="93"/>
        <v>1.2503253796095444</v>
      </c>
      <c r="BZ248" s="44">
        <v>1.5</v>
      </c>
      <c r="CA248" s="44">
        <f t="shared" si="112"/>
        <v>5.2140524625267668</v>
      </c>
      <c r="CB248" s="44">
        <f t="shared" si="109"/>
        <v>4.0472782258064512</v>
      </c>
      <c r="CC248" s="44">
        <f t="shared" si="113"/>
        <v>3.3664817248346632</v>
      </c>
      <c r="CD248" s="43"/>
      <c r="CE248" s="44">
        <f t="shared" si="106"/>
        <v>0.89043951783529351</v>
      </c>
      <c r="CG248" s="43">
        <f>CE248/'Conversions, Sources &amp; Comments'!E247</f>
        <v>19.162114707955205</v>
      </c>
    </row>
    <row r="249" spans="1:85" s="7" customFormat="1" ht="12.75" customHeight="1">
      <c r="A249" s="67">
        <v>1787</v>
      </c>
      <c r="C249" s="16">
        <v>960</v>
      </c>
      <c r="D249" s="16">
        <v>872</v>
      </c>
      <c r="E249" s="16">
        <v>600</v>
      </c>
      <c r="F249" s="16">
        <v>367</v>
      </c>
      <c r="G249" s="16">
        <v>304</v>
      </c>
      <c r="H249" s="16">
        <v>692</v>
      </c>
      <c r="I249" s="16">
        <v>25</v>
      </c>
      <c r="J249" s="16">
        <v>20</v>
      </c>
      <c r="K249" s="16">
        <v>25.2</v>
      </c>
      <c r="L249" s="16">
        <v>24</v>
      </c>
      <c r="M249" s="16">
        <v>93.5</v>
      </c>
      <c r="N249" s="16">
        <v>144</v>
      </c>
      <c r="O249" s="16">
        <v>30.5</v>
      </c>
      <c r="R249" s="16">
        <v>6</v>
      </c>
      <c r="S249" s="16">
        <v>72</v>
      </c>
      <c r="W249" s="16">
        <v>180</v>
      </c>
      <c r="Z249" s="16">
        <v>75</v>
      </c>
      <c r="AA249" s="16">
        <v>57.5</v>
      </c>
      <c r="AB249" s="16">
        <v>60.5</v>
      </c>
      <c r="AC249" s="16">
        <v>902</v>
      </c>
      <c r="AD249" s="16">
        <v>1018</v>
      </c>
      <c r="AE249" s="16">
        <v>15.8</v>
      </c>
      <c r="AH249" s="44">
        <f>F249*'Conversions, Sources &amp; Comments'!$E249/104.83</f>
        <v>0.16268273633501862</v>
      </c>
      <c r="AI249" s="44">
        <f>C249*'Conversions, Sources &amp; Comments'!E249/104.83</f>
        <v>0.42554612229323668</v>
      </c>
      <c r="AJ249" s="44">
        <f>E249*'Conversions, Sources &amp; Comments'!E249/104.83</f>
        <v>0.26596632643327295</v>
      </c>
      <c r="AK249" s="43"/>
      <c r="AL249" s="44">
        <f>'Conversions, Sources &amp; Comments'!$E249*H249/104.83</f>
        <v>0.30674782981970816</v>
      </c>
      <c r="AM249" s="44">
        <f>'Conversions, Sources &amp; Comments'!$E249*I249/0.467</f>
        <v>2.487620449678801</v>
      </c>
      <c r="AN249" s="44">
        <f>'Conversions, Sources &amp; Comments'!$E249*J249/0.467</f>
        <v>1.9900963597430408</v>
      </c>
      <c r="AO249" s="44">
        <f>'Conversions, Sources &amp; Comments'!$E249*K249/0.467</f>
        <v>2.5075214132762311</v>
      </c>
      <c r="AP249" s="44">
        <f>'Conversions, Sources &amp; Comments'!$E249*L249/0.467</f>
        <v>2.3881156316916488</v>
      </c>
      <c r="AQ249" s="44">
        <f>'Conversions, Sources &amp; Comments'!$E249*M249/0.467</f>
        <v>9.3037004817987157</v>
      </c>
      <c r="AR249" s="44">
        <f>'Conversions, Sources &amp; Comments'!$E249*N249/60</f>
        <v>0.11152500000000001</v>
      </c>
      <c r="AS249" s="44">
        <f>'Conversions, Sources &amp; Comments'!$E249*O249</f>
        <v>1.4172968750000001</v>
      </c>
      <c r="AT249" s="44">
        <f>'Conversions, Sources &amp; Comments'!$E249*P249</f>
        <v>0</v>
      </c>
      <c r="AU249" s="44">
        <f>'Conversions, Sources &amp; Comments'!$E249*Q249/0.467</f>
        <v>0</v>
      </c>
      <c r="AV249" s="44">
        <f>'Conversions, Sources &amp; Comments'!$E249*R249/1.204</f>
        <v>0.23157184385382062</v>
      </c>
      <c r="AW249" s="44">
        <f>'Conversions, Sources &amp; Comments'!$E249*S249/0.93</f>
        <v>3.5975806451612904</v>
      </c>
      <c r="AX249" s="44">
        <f>'Conversions, Sources &amp; Comments'!$E249*T249/0.93</f>
        <v>0</v>
      </c>
      <c r="AY249" s="44">
        <f>'Conversions, Sources &amp; Comments'!$E249*U249/0.467</f>
        <v>0</v>
      </c>
      <c r="AZ249" s="44">
        <f>'Conversions, Sources &amp; Comments'!$E249*V249/51.4</f>
        <v>0</v>
      </c>
      <c r="BA249" s="44">
        <f>'Conversions, Sources &amp; Comments'!$E249*W249/0.467</f>
        <v>17.910867237687366</v>
      </c>
      <c r="BB249" s="44">
        <f>'Conversions, Sources &amp; Comments'!$E249*X249/0.467</f>
        <v>0</v>
      </c>
      <c r="BC249" s="44">
        <f>'Conversions, Sources &amp; Comments'!$E249*Y249/0.467</f>
        <v>0</v>
      </c>
      <c r="BD249" s="44">
        <f>'Conversions, Sources &amp; Comments'!$E249*Z249/0.93</f>
        <v>3.7474798387096775</v>
      </c>
      <c r="BE249" s="44">
        <f>'Conversions, Sources &amp; Comments'!$E249*AA249/0.467*0.96</f>
        <v>5.4926659528907926</v>
      </c>
      <c r="BF249" s="44">
        <f>'Conversions, Sources &amp; Comments'!$E249*AB249/0.93</f>
        <v>3.0229670698924731</v>
      </c>
      <c r="BG249" s="44">
        <f>'Conversions, Sources &amp; Comments'!$E249*AC249/10.274</f>
        <v>4.0796975374732343</v>
      </c>
      <c r="BH249" s="44">
        <f>'Conversions, Sources &amp; Comments'!$E249*AD249/3073</f>
        <v>1.5393813049137652E-2</v>
      </c>
      <c r="BI249" s="44">
        <f>'Conversions, Sources &amp; Comments'!$E249*AE249/0.565</f>
        <v>1.2994800884955755</v>
      </c>
      <c r="BJ249" s="44">
        <f>'Conversions, Sources &amp; Comments'!$E249*AF249/0.565</f>
        <v>0</v>
      </c>
      <c r="BK249" s="44"/>
      <c r="BL249" s="44">
        <v>4.7398125000000002</v>
      </c>
      <c r="BM249" s="44">
        <f t="shared" si="111"/>
        <v>0.26596632643327295</v>
      </c>
      <c r="BN249" s="44">
        <f t="shared" si="103"/>
        <v>0.54203529142709039</v>
      </c>
      <c r="BO249" s="44"/>
      <c r="BP249" s="44">
        <f t="shared" si="104"/>
        <v>0.54203529142709039</v>
      </c>
      <c r="BQ249" s="44">
        <f t="shared" si="116"/>
        <v>0.30674782981970816</v>
      </c>
      <c r="BR249" s="44">
        <f t="shared" si="107"/>
        <v>2.487620449678801</v>
      </c>
      <c r="BS249" s="44">
        <f t="shared" si="110"/>
        <v>9.3037004817987157</v>
      </c>
      <c r="BT249" s="44">
        <f t="shared" si="105"/>
        <v>7.114594486081371</v>
      </c>
      <c r="BU249" s="44">
        <f t="shared" si="102"/>
        <v>0.16584136331192006</v>
      </c>
      <c r="BV249" s="44">
        <f t="shared" si="114"/>
        <v>0</v>
      </c>
      <c r="BW249" s="44">
        <f t="shared" si="108"/>
        <v>0.23157184385382062</v>
      </c>
      <c r="BX249" s="44">
        <f t="shared" si="115"/>
        <v>4.0796975374732343</v>
      </c>
      <c r="BY249" s="44">
        <f t="shared" si="93"/>
        <v>1.3</v>
      </c>
      <c r="BZ249" s="44">
        <f>BI249</f>
        <v>1.2994800884955755</v>
      </c>
      <c r="CA249" s="44">
        <f>1.3*BX249</f>
        <v>5.3036067987152045</v>
      </c>
      <c r="CB249" s="44">
        <f t="shared" si="109"/>
        <v>3.7474798387096775</v>
      </c>
      <c r="CC249" s="44">
        <f t="shared" si="113"/>
        <v>3.1155258144378979</v>
      </c>
      <c r="CD249" s="43"/>
      <c r="CE249" s="44">
        <f t="shared" si="106"/>
        <v>0.89573544230916657</v>
      </c>
      <c r="CG249" s="43">
        <f>CE249/'Conversions, Sources &amp; Comments'!E248</f>
        <v>19.276082147877155</v>
      </c>
    </row>
    <row r="250" spans="1:85" s="7" customFormat="1" ht="12.75" customHeight="1">
      <c r="A250" s="67">
        <v>1788</v>
      </c>
      <c r="C250" s="16">
        <v>1009</v>
      </c>
      <c r="D250" s="16">
        <v>978</v>
      </c>
      <c r="E250" s="16">
        <v>703</v>
      </c>
      <c r="F250" s="16">
        <v>444</v>
      </c>
      <c r="G250" s="16">
        <v>352</v>
      </c>
      <c r="H250" s="16">
        <v>832</v>
      </c>
      <c r="I250" s="16">
        <v>25</v>
      </c>
      <c r="J250" s="16">
        <v>20.7</v>
      </c>
      <c r="K250" s="16">
        <v>24.1</v>
      </c>
      <c r="L250" s="16">
        <v>24</v>
      </c>
      <c r="M250" s="16">
        <v>88.5</v>
      </c>
      <c r="N250" s="16">
        <v>144</v>
      </c>
      <c r="O250" s="16">
        <v>32.5</v>
      </c>
      <c r="R250" s="16">
        <v>6</v>
      </c>
      <c r="S250" s="16">
        <v>72</v>
      </c>
      <c r="W250" s="16">
        <v>180</v>
      </c>
      <c r="Y250" s="16">
        <v>41.5</v>
      </c>
      <c r="Z250" s="16">
        <v>68</v>
      </c>
      <c r="AA250" s="16">
        <v>59.5</v>
      </c>
      <c r="AC250" s="16">
        <v>806</v>
      </c>
      <c r="AD250" s="16">
        <v>1331</v>
      </c>
      <c r="AE250" s="16">
        <v>15.6</v>
      </c>
      <c r="AH250" s="44">
        <f>F250*'Conversions, Sources &amp; Comments'!$E250/104.83</f>
        <v>0.19681508156062197</v>
      </c>
      <c r="AI250" s="44">
        <f>C250*'Conversions, Sources &amp; Comments'!E250/104.83</f>
        <v>0.44726670561862064</v>
      </c>
      <c r="AJ250" s="44">
        <f>E250*'Conversions, Sources &amp; Comments'!E250/104.83</f>
        <v>0.31162387913765149</v>
      </c>
      <c r="AK250" s="43"/>
      <c r="AL250" s="44">
        <f>'Conversions, Sources &amp; Comments'!$E250*H250/104.83</f>
        <v>0.36880663932080515</v>
      </c>
      <c r="AM250" s="44">
        <f>'Conversions, Sources &amp; Comments'!$E250*I250/0.467</f>
        <v>2.487620449678801</v>
      </c>
      <c r="AN250" s="44">
        <f>'Conversions, Sources &amp; Comments'!$E250*J250/0.467</f>
        <v>2.0597497323340472</v>
      </c>
      <c r="AO250" s="44">
        <f>'Conversions, Sources &amp; Comments'!$E250*K250/0.467</f>
        <v>2.3980661134903642</v>
      </c>
      <c r="AP250" s="44">
        <f>'Conversions, Sources &amp; Comments'!$E250*L250/0.467</f>
        <v>2.3881156316916488</v>
      </c>
      <c r="AQ250" s="44">
        <f>'Conversions, Sources &amp; Comments'!$E250*M250/0.467</f>
        <v>8.8061763918629552</v>
      </c>
      <c r="AR250" s="44">
        <f>'Conversions, Sources &amp; Comments'!$E250*N250/60</f>
        <v>0.11152500000000001</v>
      </c>
      <c r="AS250" s="44">
        <f>'Conversions, Sources &amp; Comments'!$E250*O250</f>
        <v>1.510234375</v>
      </c>
      <c r="AT250" s="44">
        <f>'Conversions, Sources &amp; Comments'!$E250*P250</f>
        <v>0</v>
      </c>
      <c r="AU250" s="44">
        <f>'Conversions, Sources &amp; Comments'!$E250*Q250/0.467</f>
        <v>0</v>
      </c>
      <c r="AV250" s="44">
        <f>'Conversions, Sources &amp; Comments'!$E250*R250/1.204</f>
        <v>0.23157184385382062</v>
      </c>
      <c r="AW250" s="44">
        <f>'Conversions, Sources &amp; Comments'!$E250*S250/0.93</f>
        <v>3.5975806451612904</v>
      </c>
      <c r="AX250" s="44">
        <f>'Conversions, Sources &amp; Comments'!$E250*T250/0.93</f>
        <v>0</v>
      </c>
      <c r="AY250" s="44">
        <f>'Conversions, Sources &amp; Comments'!$E250*U250/0.467</f>
        <v>0</v>
      </c>
      <c r="AZ250" s="44">
        <f>'Conversions, Sources &amp; Comments'!$E250*V250/51.4</f>
        <v>0</v>
      </c>
      <c r="BA250" s="44">
        <f>'Conversions, Sources &amp; Comments'!$E250*W250/0.467</f>
        <v>17.910867237687366</v>
      </c>
      <c r="BB250" s="44">
        <f>'Conversions, Sources &amp; Comments'!$E250*X250/0.467</f>
        <v>0</v>
      </c>
      <c r="BC250" s="44">
        <f>'Conversions, Sources &amp; Comments'!$E250*Y250/0.467</f>
        <v>4.1294499464668091</v>
      </c>
      <c r="BD250" s="44">
        <f>'Conversions, Sources &amp; Comments'!$E250*Z250/0.93</f>
        <v>3.3977150537634411</v>
      </c>
      <c r="BE250" s="44">
        <f>'Conversions, Sources &amp; Comments'!$E250*AA250/0.467*0.96</f>
        <v>5.6837152034261234</v>
      </c>
      <c r="BF250" s="44">
        <f>'Conversions, Sources &amp; Comments'!$E250*AB250/0.93</f>
        <v>0</v>
      </c>
      <c r="BG250" s="44">
        <f>'Conversions, Sources &amp; Comments'!$E250*AC250/10.274</f>
        <v>3.6454946953474798</v>
      </c>
      <c r="BH250" s="44">
        <f>'Conversions, Sources &amp; Comments'!$E250*AD250/3073</f>
        <v>2.0126881304913767E-2</v>
      </c>
      <c r="BI250" s="44">
        <f>'Conversions, Sources &amp; Comments'!$E250*AE250/0.565</f>
        <v>1.2830309734513277</v>
      </c>
      <c r="BJ250" s="44">
        <f>'Conversions, Sources &amp; Comments'!$E250*AF250/0.565</f>
        <v>0</v>
      </c>
      <c r="BK250" s="44"/>
      <c r="BL250" s="44">
        <v>4.7398125000000002</v>
      </c>
      <c r="BM250" s="44">
        <f t="shared" si="111"/>
        <v>0.31162387913765149</v>
      </c>
      <c r="BN250" s="44">
        <f t="shared" si="103"/>
        <v>0.59884917581967845</v>
      </c>
      <c r="BO250" s="44"/>
      <c r="BP250" s="44">
        <f t="shared" si="104"/>
        <v>0.59884917581967845</v>
      </c>
      <c r="BQ250" s="44">
        <f t="shared" si="116"/>
        <v>0.36880663932080515</v>
      </c>
      <c r="BR250" s="44">
        <f t="shared" si="107"/>
        <v>2.487620449678801</v>
      </c>
      <c r="BS250" s="44">
        <f t="shared" si="110"/>
        <v>8.8061763918629552</v>
      </c>
      <c r="BT250" s="44">
        <f t="shared" si="105"/>
        <v>7.114594486081371</v>
      </c>
      <c r="BU250" s="44">
        <f t="shared" si="102"/>
        <v>0.16584136331192006</v>
      </c>
      <c r="BV250" s="44">
        <f t="shared" si="114"/>
        <v>0</v>
      </c>
      <c r="BW250" s="44">
        <f t="shared" si="108"/>
        <v>0.23157184385382062</v>
      </c>
      <c r="BX250" s="44">
        <f t="shared" si="115"/>
        <v>3.6454946953474798</v>
      </c>
      <c r="BY250" s="44">
        <f t="shared" si="93"/>
        <v>1.1327543424317614</v>
      </c>
      <c r="BZ250" s="44">
        <f>BI250</f>
        <v>1.2830309734513277</v>
      </c>
      <c r="CA250" s="44">
        <f>BC250</f>
        <v>4.1294499464668091</v>
      </c>
      <c r="CB250" s="44">
        <f t="shared" si="109"/>
        <v>3.3977150537634411</v>
      </c>
      <c r="CC250" s="44">
        <f t="shared" si="113"/>
        <v>4.0734428870499428</v>
      </c>
      <c r="CD250" s="43"/>
      <c r="CE250" s="44">
        <f t="shared" si="106"/>
        <v>0.92127487139739483</v>
      </c>
      <c r="CG250" s="43">
        <f>CE250/'Conversions, Sources &amp; Comments'!E249</f>
        <v>19.825686539822886</v>
      </c>
    </row>
    <row r="251" spans="1:85" s="7" customFormat="1" ht="12.75" customHeight="1">
      <c r="A251" s="67">
        <v>1789</v>
      </c>
      <c r="C251" s="16">
        <v>1146</v>
      </c>
      <c r="D251" s="16">
        <v>1076</v>
      </c>
      <c r="E251" s="16">
        <v>880</v>
      </c>
      <c r="F251" s="16">
        <v>509</v>
      </c>
      <c r="G251" s="16">
        <v>367</v>
      </c>
      <c r="H251" s="16">
        <v>877</v>
      </c>
      <c r="I251" s="16">
        <v>25</v>
      </c>
      <c r="J251" s="16">
        <v>21</v>
      </c>
      <c r="K251" s="16">
        <v>25.9</v>
      </c>
      <c r="L251" s="16">
        <v>24</v>
      </c>
      <c r="M251" s="16">
        <v>100</v>
      </c>
      <c r="N251" s="16">
        <v>144</v>
      </c>
      <c r="O251" s="16">
        <v>32.700000000000003</v>
      </c>
      <c r="R251" s="16">
        <v>6</v>
      </c>
      <c r="S251" s="16">
        <v>95</v>
      </c>
      <c r="W251" s="16">
        <v>180</v>
      </c>
      <c r="Y251" s="16">
        <v>50.2</v>
      </c>
      <c r="Z251" s="16">
        <v>60</v>
      </c>
      <c r="AA251" s="16">
        <v>60</v>
      </c>
      <c r="AB251" s="16">
        <v>48</v>
      </c>
      <c r="AC251" s="16">
        <v>864</v>
      </c>
      <c r="AD251" s="16">
        <v>1163</v>
      </c>
      <c r="AE251" s="16">
        <v>14.7</v>
      </c>
      <c r="AH251" s="44">
        <f>F251*'Conversions, Sources &amp; Comments'!$E251/104.83</f>
        <v>0.22562810025755986</v>
      </c>
      <c r="AI251" s="44">
        <f>C251*'Conversions, Sources &amp; Comments'!E251/104.83</f>
        <v>0.50799568348755131</v>
      </c>
      <c r="AJ251" s="44">
        <f>E251*'Conversions, Sources &amp; Comments'!E251/104.83</f>
        <v>0.39008394543546698</v>
      </c>
      <c r="AK251" s="43"/>
      <c r="AL251" s="44">
        <f>'Conversions, Sources &amp; Comments'!$E251*H251/104.83</f>
        <v>0.38875411380330066</v>
      </c>
      <c r="AM251" s="44">
        <f>'Conversions, Sources &amp; Comments'!$E251*I251/0.467</f>
        <v>2.487620449678801</v>
      </c>
      <c r="AN251" s="44">
        <f>'Conversions, Sources &amp; Comments'!$E251*J251/0.467</f>
        <v>2.0896011777301928</v>
      </c>
      <c r="AO251" s="44">
        <f>'Conversions, Sources &amp; Comments'!$E251*K251/0.467</f>
        <v>2.5771747858672378</v>
      </c>
      <c r="AP251" s="44">
        <f>'Conversions, Sources &amp; Comments'!$E251*L251/0.467</f>
        <v>2.3881156316916488</v>
      </c>
      <c r="AQ251" s="44">
        <f>'Conversions, Sources &amp; Comments'!$E251*M251/0.467</f>
        <v>9.9504817987152041</v>
      </c>
      <c r="AR251" s="44">
        <f>'Conversions, Sources &amp; Comments'!$E251*N251/60</f>
        <v>0.11152500000000001</v>
      </c>
      <c r="AS251" s="44">
        <f>'Conversions, Sources &amp; Comments'!$E251*O251</f>
        <v>1.5195281250000003</v>
      </c>
      <c r="AT251" s="44">
        <f>'Conversions, Sources &amp; Comments'!$E251*P251</f>
        <v>0</v>
      </c>
      <c r="AU251" s="44">
        <f>'Conversions, Sources &amp; Comments'!$E251*Q251/0.467</f>
        <v>0</v>
      </c>
      <c r="AV251" s="44">
        <f>'Conversions, Sources &amp; Comments'!$E251*R251/1.204</f>
        <v>0.23157184385382062</v>
      </c>
      <c r="AW251" s="44">
        <f>'Conversions, Sources &amp; Comments'!$E251*S251/0.93</f>
        <v>4.746807795698925</v>
      </c>
      <c r="AX251" s="44">
        <f>'Conversions, Sources &amp; Comments'!$E251*T251/0.93</f>
        <v>0</v>
      </c>
      <c r="AY251" s="44">
        <f>'Conversions, Sources &amp; Comments'!$E251*U251/0.467</f>
        <v>0</v>
      </c>
      <c r="AZ251" s="44">
        <f>'Conversions, Sources &amp; Comments'!$E251*V251/51.4</f>
        <v>0</v>
      </c>
      <c r="BA251" s="44">
        <f>'Conversions, Sources &amp; Comments'!$E251*W251/0.467</f>
        <v>17.910867237687366</v>
      </c>
      <c r="BB251" s="44">
        <f>'Conversions, Sources &amp; Comments'!$E251*X251/0.467</f>
        <v>0</v>
      </c>
      <c r="BC251" s="44">
        <f>'Conversions, Sources &amp; Comments'!$E251*Y251/0.467</f>
        <v>4.9951418629550322</v>
      </c>
      <c r="BD251" s="44">
        <f>'Conversions, Sources &amp; Comments'!$E251*Z251/0.93</f>
        <v>2.9979838709677415</v>
      </c>
      <c r="BE251" s="44">
        <f>'Conversions, Sources &amp; Comments'!$E251*AA251/0.467*0.96</f>
        <v>5.7314775160599565</v>
      </c>
      <c r="BF251" s="44">
        <f>'Conversions, Sources &amp; Comments'!$E251*AB251/0.467*0.96</f>
        <v>4.585182012847965</v>
      </c>
      <c r="BG251" s="44">
        <f>'Conversions, Sources &amp; Comments'!$E251*AC251/10.274</f>
        <v>3.9078255791317895</v>
      </c>
      <c r="BH251" s="44">
        <f>'Conversions, Sources &amp; Comments'!$E251*AD251/3073</f>
        <v>1.7586448503091441E-2</v>
      </c>
      <c r="BI251" s="44">
        <f>'Conversions, Sources &amp; Comments'!$E251*AE251/0.565</f>
        <v>1.2090099557522127</v>
      </c>
      <c r="BJ251" s="44">
        <f>'Conversions, Sources &amp; Comments'!$E251*AF251/0.565</f>
        <v>0</v>
      </c>
      <c r="BK251" s="44"/>
      <c r="BL251" s="44">
        <v>4.7398125000000002</v>
      </c>
      <c r="BM251" s="44">
        <f t="shared" si="111"/>
        <v>0.39008394543546698</v>
      </c>
      <c r="BN251" s="44">
        <f t="shared" si="103"/>
        <v>0.69648080239723253</v>
      </c>
      <c r="BO251" s="44"/>
      <c r="BP251" s="44">
        <f t="shared" si="104"/>
        <v>0.69648080239723253</v>
      </c>
      <c r="BQ251" s="44">
        <f t="shared" si="116"/>
        <v>0.38875411380330066</v>
      </c>
      <c r="BR251" s="44">
        <f t="shared" si="107"/>
        <v>2.487620449678801</v>
      </c>
      <c r="BS251" s="44">
        <f t="shared" si="110"/>
        <v>9.9504817987152041</v>
      </c>
      <c r="BT251" s="44">
        <f t="shared" si="105"/>
        <v>7.114594486081371</v>
      </c>
      <c r="BU251" s="44">
        <f t="shared" si="102"/>
        <v>0.16584136331192006</v>
      </c>
      <c r="BV251" s="44">
        <f t="shared" si="114"/>
        <v>0</v>
      </c>
      <c r="BW251" s="44">
        <f t="shared" si="108"/>
        <v>0.23157184385382062</v>
      </c>
      <c r="BX251" s="44">
        <f t="shared" si="115"/>
        <v>3.9078255791317895</v>
      </c>
      <c r="BY251" s="44">
        <f t="shared" si="93"/>
        <v>1.2782407407407406</v>
      </c>
      <c r="BZ251" s="44">
        <f>BI251</f>
        <v>1.2090099557522127</v>
      </c>
      <c r="CA251" s="44">
        <f>BC251</f>
        <v>4.9951418629550322</v>
      </c>
      <c r="CB251" s="44">
        <f t="shared" si="109"/>
        <v>2.9979838709677415</v>
      </c>
      <c r="CC251" s="44">
        <f t="shared" si="113"/>
        <v>3.5592893145297388</v>
      </c>
      <c r="CD251" s="43"/>
      <c r="CE251" s="44">
        <f t="shared" si="106"/>
        <v>0.9784196589809171</v>
      </c>
      <c r="CG251" s="43">
        <f>CE251/'Conversions, Sources &amp; Comments'!E250</f>
        <v>21.055433145520745</v>
      </c>
    </row>
    <row r="252" spans="1:85" s="7" customFormat="1" ht="12.75" customHeight="1">
      <c r="A252" s="67">
        <v>1790</v>
      </c>
      <c r="C252" s="16">
        <v>1072</v>
      </c>
      <c r="D252" s="16">
        <v>962</v>
      </c>
      <c r="E252" s="16">
        <v>825</v>
      </c>
      <c r="F252" s="16">
        <v>568</v>
      </c>
      <c r="G252" s="16">
        <v>475</v>
      </c>
      <c r="H252" s="16">
        <v>904</v>
      </c>
      <c r="I252" s="16">
        <v>25.7</v>
      </c>
      <c r="J252" s="16">
        <v>21.3</v>
      </c>
      <c r="K252" s="16">
        <v>25.2</v>
      </c>
      <c r="L252" s="16">
        <v>24</v>
      </c>
      <c r="M252" s="16">
        <v>107</v>
      </c>
      <c r="N252" s="16">
        <v>146</v>
      </c>
      <c r="O252" s="16">
        <v>34.5</v>
      </c>
      <c r="R252" s="16">
        <v>6</v>
      </c>
      <c r="S252" s="16">
        <v>84</v>
      </c>
      <c r="W252" s="16">
        <v>180</v>
      </c>
      <c r="Y252" s="16">
        <v>53.5</v>
      </c>
      <c r="Z252" s="16">
        <v>60</v>
      </c>
      <c r="AA252" s="16">
        <v>60</v>
      </c>
      <c r="AB252" s="16">
        <v>48</v>
      </c>
      <c r="AC252" s="16">
        <v>864</v>
      </c>
      <c r="AE252" s="16">
        <v>15.3</v>
      </c>
      <c r="AH252" s="44">
        <f>F252*'Conversions, Sources &amp; Comments'!$E252/104.83</f>
        <v>0.25178145569016508</v>
      </c>
      <c r="AI252" s="44">
        <f>C252*'Conversions, Sources &amp; Comments'!E252/104.83</f>
        <v>0.47519316989411431</v>
      </c>
      <c r="AJ252" s="44">
        <f>E252*'Conversions, Sources &amp; Comments'!E252/104.83</f>
        <v>0.36570369884575027</v>
      </c>
      <c r="AK252" s="43"/>
      <c r="AL252" s="44">
        <f>'Conversions, Sources &amp; Comments'!$E252*H252/104.83</f>
        <v>0.4007225984927979</v>
      </c>
      <c r="AM252" s="44">
        <f>'Conversions, Sources &amp; Comments'!$E252*I252/0.467</f>
        <v>2.5572738222698073</v>
      </c>
      <c r="AN252" s="44">
        <f>'Conversions, Sources &amp; Comments'!$E252*J252/0.467</f>
        <v>2.1194526231263384</v>
      </c>
      <c r="AO252" s="44">
        <f>'Conversions, Sources &amp; Comments'!$E252*K252/0.467</f>
        <v>2.5075214132762311</v>
      </c>
      <c r="AP252" s="44">
        <f>'Conversions, Sources &amp; Comments'!$E252*L252/0.467</f>
        <v>2.3881156316916488</v>
      </c>
      <c r="AQ252" s="44">
        <f>'Conversions, Sources &amp; Comments'!$E252*M252/0.467</f>
        <v>10.647015524625267</v>
      </c>
      <c r="AR252" s="44">
        <f>'Conversions, Sources &amp; Comments'!$E252*N252/60</f>
        <v>0.11307395833333334</v>
      </c>
      <c r="AS252" s="44">
        <f>'Conversions, Sources &amp; Comments'!$E252*O252</f>
        <v>1.6031718750000001</v>
      </c>
      <c r="AT252" s="44">
        <f>'Conversions, Sources &amp; Comments'!$E252*P252</f>
        <v>0</v>
      </c>
      <c r="AU252" s="44">
        <f>'Conversions, Sources &amp; Comments'!$E252*Q252/0.467</f>
        <v>0</v>
      </c>
      <c r="AV252" s="44">
        <f>'Conversions, Sources &amp; Comments'!$E252*R252/1.204</f>
        <v>0.23157184385382062</v>
      </c>
      <c r="AW252" s="44">
        <f>'Conversions, Sources &amp; Comments'!$E252*S252/0.93</f>
        <v>4.1971774193548388</v>
      </c>
      <c r="AX252" s="44">
        <f>'Conversions, Sources &amp; Comments'!$E252*T252/0.93</f>
        <v>0</v>
      </c>
      <c r="AY252" s="44">
        <f>'Conversions, Sources &amp; Comments'!$E252*U252/0.467</f>
        <v>0</v>
      </c>
      <c r="AZ252" s="44">
        <f>'Conversions, Sources &amp; Comments'!$E252*V252/51.4</f>
        <v>0</v>
      </c>
      <c r="BA252" s="44">
        <f>'Conversions, Sources &amp; Comments'!$E252*W252/0.467</f>
        <v>17.910867237687366</v>
      </c>
      <c r="BB252" s="44">
        <f>'Conversions, Sources &amp; Comments'!$E252*X252/0.467</f>
        <v>0</v>
      </c>
      <c r="BC252" s="44">
        <f>'Conversions, Sources &amp; Comments'!$E252*Y252/0.467</f>
        <v>5.3235077623126337</v>
      </c>
      <c r="BD252" s="44">
        <f>'Conversions, Sources &amp; Comments'!$E252*Z252/0.93</f>
        <v>2.9979838709677415</v>
      </c>
      <c r="BE252" s="44">
        <f>'Conversions, Sources &amp; Comments'!$E252*AA252/0.467*0.96</f>
        <v>5.7314775160599565</v>
      </c>
      <c r="BF252" s="44">
        <f>'Conversions, Sources &amp; Comments'!$E252*AB252/0.467*0.96</f>
        <v>4.585182012847965</v>
      </c>
      <c r="BG252" s="44">
        <f>'Conversions, Sources &amp; Comments'!$E252*AC252/10.274</f>
        <v>3.9078255791317895</v>
      </c>
      <c r="BH252" s="44">
        <f>'Conversions, Sources &amp; Comments'!$E252*AD252/3073</f>
        <v>0</v>
      </c>
      <c r="BI252" s="44">
        <f>'Conversions, Sources &amp; Comments'!$E252*AE252/0.565</f>
        <v>1.258357300884956</v>
      </c>
      <c r="BJ252" s="44">
        <f>'Conversions, Sources &amp; Comments'!$E252*AF252/0.565</f>
        <v>0</v>
      </c>
      <c r="BK252" s="44"/>
      <c r="BL252" s="44">
        <v>4.7398125000000002</v>
      </c>
      <c r="BM252" s="44">
        <f t="shared" si="111"/>
        <v>0.36570369884575027</v>
      </c>
      <c r="BN252" s="44">
        <f t="shared" si="103"/>
        <v>0.66614329131381167</v>
      </c>
      <c r="BO252" s="44"/>
      <c r="BP252" s="44">
        <f t="shared" si="104"/>
        <v>0.66614329131381167</v>
      </c>
      <c r="BQ252" s="44">
        <f t="shared" si="116"/>
        <v>0.4007225984927979</v>
      </c>
      <c r="BR252" s="44">
        <f t="shared" si="107"/>
        <v>2.5572738222698073</v>
      </c>
      <c r="BS252" s="44">
        <f t="shared" si="110"/>
        <v>10.647015524625267</v>
      </c>
      <c r="BT252" s="44">
        <f t="shared" si="105"/>
        <v>7.3138031316916488</v>
      </c>
      <c r="BU252" s="44">
        <f t="shared" si="102"/>
        <v>0.17048492148465383</v>
      </c>
      <c r="BV252" s="44">
        <f t="shared" si="114"/>
        <v>0</v>
      </c>
      <c r="BW252" s="44">
        <f t="shared" si="108"/>
        <v>0.23157184385382062</v>
      </c>
      <c r="BX252" s="44">
        <f t="shared" si="115"/>
        <v>3.9078255791317895</v>
      </c>
      <c r="BY252" s="44">
        <f t="shared" si="93"/>
        <v>1.3622685185185184</v>
      </c>
      <c r="BZ252" s="44">
        <f>BI252</f>
        <v>1.258357300884956</v>
      </c>
      <c r="CA252" s="44">
        <f>BC252</f>
        <v>5.3235077623126337</v>
      </c>
      <c r="CB252" s="44">
        <f t="shared" si="109"/>
        <v>2.9979838709677415</v>
      </c>
      <c r="CC252" s="44">
        <v>3.65</v>
      </c>
      <c r="CD252" s="43"/>
      <c r="CE252" s="44">
        <f t="shared" si="106"/>
        <v>0.98653076832464404</v>
      </c>
      <c r="CG252" s="43">
        <f>CE252/'Conversions, Sources &amp; Comments'!E251</f>
        <v>21.229982909474518</v>
      </c>
    </row>
    <row r="253" spans="1:85" s="7" customFormat="1" ht="12.75" customHeight="1">
      <c r="A253" s="67">
        <v>1791</v>
      </c>
      <c r="C253" s="16">
        <v>779</v>
      </c>
      <c r="D253" s="16">
        <v>780</v>
      </c>
      <c r="E253" s="16">
        <v>496</v>
      </c>
      <c r="F253" s="16">
        <v>368</v>
      </c>
      <c r="G253" s="16">
        <v>324</v>
      </c>
      <c r="H253" s="16">
        <v>760</v>
      </c>
      <c r="I253" s="16">
        <v>27</v>
      </c>
      <c r="J253" s="16">
        <v>22.4</v>
      </c>
      <c r="K253" s="16">
        <v>24.7</v>
      </c>
      <c r="L253" s="16">
        <v>25.5</v>
      </c>
      <c r="M253" s="16">
        <v>108</v>
      </c>
      <c r="N253" s="16">
        <v>144</v>
      </c>
      <c r="O253" s="16">
        <v>37.700000000000003</v>
      </c>
      <c r="R253" s="16">
        <v>6</v>
      </c>
      <c r="S253" s="16">
        <v>80.2</v>
      </c>
      <c r="Z253" s="16">
        <v>60</v>
      </c>
      <c r="AA253" s="16">
        <v>60</v>
      </c>
      <c r="AB253" s="16">
        <v>52</v>
      </c>
      <c r="AC253" s="16">
        <v>864</v>
      </c>
      <c r="AH253" s="44">
        <f>F253*'Conversions, Sources &amp; Comments'!$E253/104.83</f>
        <v>0.16312601354574072</v>
      </c>
      <c r="AI253" s="44">
        <f>C253*'Conversions, Sources &amp; Comments'!E253/104.83</f>
        <v>0.34531294715253269</v>
      </c>
      <c r="AJ253" s="44">
        <f>E253*'Conversions, Sources &amp; Comments'!E253/104.83</f>
        <v>0.21986549651817228</v>
      </c>
      <c r="AK253" s="43"/>
      <c r="AL253" s="44">
        <f>'Conversions, Sources &amp; Comments'!$E253*H253/104.83</f>
        <v>0.3368906801488124</v>
      </c>
      <c r="AM253" s="44">
        <f>'Conversions, Sources &amp; Comments'!$E253*I253/0.467</f>
        <v>2.6866300856531047</v>
      </c>
      <c r="AN253" s="44">
        <f>'Conversions, Sources &amp; Comments'!$E253*J253/0.467</f>
        <v>2.2289079229122053</v>
      </c>
      <c r="AO253" s="44">
        <f>'Conversions, Sources &amp; Comments'!$E253*K253/0.467</f>
        <v>2.4577690042826554</v>
      </c>
      <c r="AP253" s="44">
        <f>'Conversions, Sources &amp; Comments'!$E253*L253/0.467</f>
        <v>2.5373728586723767</v>
      </c>
      <c r="AQ253" s="44">
        <f>'Conversions, Sources &amp; Comments'!$E253*M253/0.467</f>
        <v>10.746520342612419</v>
      </c>
      <c r="AR253" s="44">
        <f>'Conversions, Sources &amp; Comments'!$E253*N253/60</f>
        <v>0.11152500000000001</v>
      </c>
      <c r="AS253" s="44">
        <f>'Conversions, Sources &amp; Comments'!$E253*O253</f>
        <v>1.7518718750000002</v>
      </c>
      <c r="AT253" s="44">
        <f>'Conversions, Sources &amp; Comments'!$E253*P253</f>
        <v>0</v>
      </c>
      <c r="AU253" s="44">
        <f>'Conversions, Sources &amp; Comments'!$E253*Q253/0.467</f>
        <v>0</v>
      </c>
      <c r="AV253" s="44">
        <f>'Conversions, Sources &amp; Comments'!$E253*R253/1.204</f>
        <v>0.23157184385382062</v>
      </c>
      <c r="AW253" s="44">
        <f>'Conversions, Sources &amp; Comments'!$E253*S253/0.93</f>
        <v>4.0073051075268822</v>
      </c>
      <c r="AX253" s="44">
        <f>'Conversions, Sources &amp; Comments'!$E253*T253/0.93</f>
        <v>0</v>
      </c>
      <c r="AY253" s="44">
        <f>'Conversions, Sources &amp; Comments'!$E253*U253/0.467</f>
        <v>0</v>
      </c>
      <c r="AZ253" s="44">
        <f>'Conversions, Sources &amp; Comments'!$E253*V253/51.4</f>
        <v>0</v>
      </c>
      <c r="BA253" s="44">
        <f>'Conversions, Sources &amp; Comments'!$E253*W253/0.467</f>
        <v>0</v>
      </c>
      <c r="BB253" s="44">
        <f>'Conversions, Sources &amp; Comments'!$E253*X253/0.467</f>
        <v>0</v>
      </c>
      <c r="BC253" s="44">
        <f>'Conversions, Sources &amp; Comments'!$E253*Y253/0.467</f>
        <v>0</v>
      </c>
      <c r="BD253" s="44">
        <f>'Conversions, Sources &amp; Comments'!$E253*Z253/0.93</f>
        <v>2.9979838709677415</v>
      </c>
      <c r="BE253" s="44">
        <f>'Conversions, Sources &amp; Comments'!$E253*AA253/0.467*0.96</f>
        <v>5.7314775160599565</v>
      </c>
      <c r="BF253" s="44">
        <f>'Conversions, Sources &amp; Comments'!$E253*AB253/0.467*0.96</f>
        <v>4.96728051391863</v>
      </c>
      <c r="BG253" s="44">
        <f>'Conversions, Sources &amp; Comments'!$E253*AC253/10.274</f>
        <v>3.9078255791317895</v>
      </c>
      <c r="BH253" s="44">
        <f>'Conversions, Sources &amp; Comments'!$E253*AD253/3073</f>
        <v>0</v>
      </c>
      <c r="BI253" s="44">
        <f>'Conversions, Sources &amp; Comments'!$E253*AE253/0.565</f>
        <v>0</v>
      </c>
      <c r="BJ253" s="44">
        <f>'Conversions, Sources &amp; Comments'!$E253*AF253/0.565</f>
        <v>0</v>
      </c>
      <c r="BK253" s="44"/>
      <c r="BL253" s="44">
        <v>4.7398125000000002</v>
      </c>
      <c r="BM253" s="44">
        <f t="shared" si="111"/>
        <v>0.21986549651817228</v>
      </c>
      <c r="BN253" s="44">
        <f t="shared" si="103"/>
        <v>0.48466981592389463</v>
      </c>
      <c r="BO253" s="44"/>
      <c r="BP253" s="44">
        <f t="shared" si="104"/>
        <v>0.48466981592389463</v>
      </c>
      <c r="BQ253" s="44">
        <f t="shared" si="116"/>
        <v>0.3368906801488124</v>
      </c>
      <c r="BR253" s="44">
        <f t="shared" si="107"/>
        <v>2.6866300856531047</v>
      </c>
      <c r="BS253" s="44">
        <f t="shared" si="110"/>
        <v>10.746520342612419</v>
      </c>
      <c r="BT253" s="44">
        <f t="shared" si="105"/>
        <v>7.683762044967879</v>
      </c>
      <c r="BU253" s="44">
        <f t="shared" si="102"/>
        <v>0.17910867237687364</v>
      </c>
      <c r="BV253" s="44">
        <f t="shared" si="114"/>
        <v>0</v>
      </c>
      <c r="BW253" s="44">
        <f t="shared" si="108"/>
        <v>0.23157184385382062</v>
      </c>
      <c r="BX253" s="44">
        <f t="shared" si="115"/>
        <v>3.9078255791317895</v>
      </c>
      <c r="BY253" s="44">
        <f t="shared" si="93"/>
        <v>1.3</v>
      </c>
      <c r="BZ253" s="44">
        <v>1.26</v>
      </c>
      <c r="CA253" s="44">
        <f>1.3*BX253</f>
        <v>5.0801732528713268</v>
      </c>
      <c r="CB253" s="44">
        <f t="shared" si="109"/>
        <v>2.9979838709677415</v>
      </c>
      <c r="CC253" s="44">
        <v>3.65</v>
      </c>
      <c r="CD253" s="43"/>
      <c r="CE253" s="44">
        <f t="shared" si="106"/>
        <v>0.91249105885605897</v>
      </c>
      <c r="CG253" s="43">
        <f>CE253/'Conversions, Sources &amp; Comments'!E252</f>
        <v>19.636660311630049</v>
      </c>
    </row>
    <row r="254" spans="1:85" s="7" customFormat="1" ht="12.75" customHeight="1">
      <c r="A254" s="67">
        <v>1792</v>
      </c>
      <c r="C254" s="16">
        <v>863</v>
      </c>
      <c r="D254" s="16">
        <v>818</v>
      </c>
      <c r="E254" s="16">
        <v>516</v>
      </c>
      <c r="F254" s="16">
        <v>363</v>
      </c>
      <c r="G254" s="16">
        <v>299</v>
      </c>
      <c r="H254" s="16">
        <v>648</v>
      </c>
      <c r="I254" s="16">
        <v>27</v>
      </c>
      <c r="J254" s="16">
        <v>20.2</v>
      </c>
      <c r="K254" s="16">
        <v>24.2</v>
      </c>
      <c r="L254" s="16">
        <v>24</v>
      </c>
      <c r="M254" s="16">
        <v>101</v>
      </c>
      <c r="N254" s="16">
        <v>144</v>
      </c>
      <c r="O254" s="16">
        <v>35.200000000000003</v>
      </c>
      <c r="R254" s="16">
        <v>6</v>
      </c>
      <c r="S254" s="16">
        <v>84</v>
      </c>
      <c r="W254" s="16">
        <v>192</v>
      </c>
      <c r="Z254" s="16">
        <v>60</v>
      </c>
      <c r="AA254" s="16">
        <v>62.5</v>
      </c>
      <c r="AB254" s="16">
        <v>60.6</v>
      </c>
      <c r="AC254" s="16">
        <v>936</v>
      </c>
      <c r="AE254" s="16">
        <v>15.4</v>
      </c>
      <c r="AH254" s="44">
        <f>F254*'Conversions, Sources &amp; Comments'!$E254/104.83</f>
        <v>0.16090962749213014</v>
      </c>
      <c r="AI254" s="44">
        <f>C254*'Conversions, Sources &amp; Comments'!E254/104.83</f>
        <v>0.38254823285319095</v>
      </c>
      <c r="AJ254" s="44">
        <f>E254*'Conversions, Sources &amp; Comments'!E254/104.83</f>
        <v>0.22873104073261472</v>
      </c>
      <c r="AK254" s="43"/>
      <c r="AL254" s="44">
        <f>'Conversions, Sources &amp; Comments'!$E254*H254/104.83</f>
        <v>0.28724363254793478</v>
      </c>
      <c r="AM254" s="44">
        <f>'Conversions, Sources &amp; Comments'!$E254*I254/0.467</f>
        <v>2.6866300856531047</v>
      </c>
      <c r="AN254" s="44">
        <f>'Conversions, Sources &amp; Comments'!$E254*J254/0.467</f>
        <v>2.0099973233404711</v>
      </c>
      <c r="AO254" s="44">
        <f>'Conversions, Sources &amp; Comments'!$E254*K254/0.467</f>
        <v>2.4080165952890789</v>
      </c>
      <c r="AP254" s="44">
        <f>'Conversions, Sources &amp; Comments'!$E254*L254/0.467</f>
        <v>2.3881156316916488</v>
      </c>
      <c r="AQ254" s="44">
        <f>'Conversions, Sources &amp; Comments'!$E254*M254/0.467</f>
        <v>10.049986616702355</v>
      </c>
      <c r="AR254" s="44">
        <f>'Conversions, Sources &amp; Comments'!$E254*N254/60</f>
        <v>0.11152500000000001</v>
      </c>
      <c r="AS254" s="44">
        <f>'Conversions, Sources &amp; Comments'!$E254*O254</f>
        <v>1.6357000000000002</v>
      </c>
      <c r="AT254" s="44">
        <f>'Conversions, Sources &amp; Comments'!$E254*P254</f>
        <v>0</v>
      </c>
      <c r="AU254" s="44">
        <f>'Conversions, Sources &amp; Comments'!$E254*Q254/0.467</f>
        <v>0</v>
      </c>
      <c r="AV254" s="44">
        <f>'Conversions, Sources &amp; Comments'!$E254*R254/1.204</f>
        <v>0.23157184385382062</v>
      </c>
      <c r="AW254" s="44">
        <f>'Conversions, Sources &amp; Comments'!$E254*S254/0.93</f>
        <v>4.1971774193548388</v>
      </c>
      <c r="AX254" s="44">
        <f>'Conversions, Sources &amp; Comments'!$E254*T254/0.93</f>
        <v>0</v>
      </c>
      <c r="AY254" s="44">
        <f>'Conversions, Sources &amp; Comments'!$E254*U254/0.467</f>
        <v>0</v>
      </c>
      <c r="AZ254" s="44">
        <f>'Conversions, Sources &amp; Comments'!$E254*V254/51.4</f>
        <v>0</v>
      </c>
      <c r="BA254" s="44">
        <f>'Conversions, Sources &amp; Comments'!$E254*W254/0.467</f>
        <v>19.10492505353319</v>
      </c>
      <c r="BB254" s="44">
        <f>'Conversions, Sources &amp; Comments'!$E254*X254/0.467</f>
        <v>0</v>
      </c>
      <c r="BC254" s="44">
        <f>'Conversions, Sources &amp; Comments'!$E254*Y254/0.467</f>
        <v>0</v>
      </c>
      <c r="BD254" s="44">
        <f>'Conversions, Sources &amp; Comments'!$E254*Z254/0.93</f>
        <v>2.9979838709677415</v>
      </c>
      <c r="BE254" s="44">
        <f>'Conversions, Sources &amp; Comments'!$E254*AA254/0.467*0.96</f>
        <v>5.9702890792291212</v>
      </c>
      <c r="BF254" s="44">
        <f>'Conversions, Sources &amp; Comments'!$E254*AB254/0.467*0.96</f>
        <v>5.7887922912205569</v>
      </c>
      <c r="BG254" s="44">
        <f>'Conversions, Sources &amp; Comments'!$E254*AC254/10.274</f>
        <v>4.2334777107261052</v>
      </c>
      <c r="BH254" s="44">
        <f>'Conversions, Sources &amp; Comments'!$E254*AD254/3073</f>
        <v>0</v>
      </c>
      <c r="BI254" s="44">
        <f>'Conversions, Sources &amp; Comments'!$E254*AE254/0.565</f>
        <v>1.2665818584070798</v>
      </c>
      <c r="BJ254" s="44">
        <f>'Conversions, Sources &amp; Comments'!$E254*AF254/0.565</f>
        <v>0</v>
      </c>
      <c r="BK254" s="44"/>
      <c r="BL254" s="44">
        <v>4.7398125000000002</v>
      </c>
      <c r="BM254" s="44">
        <f t="shared" si="111"/>
        <v>0.22873104073261472</v>
      </c>
      <c r="BN254" s="44">
        <f t="shared" si="103"/>
        <v>0.49570163813604767</v>
      </c>
      <c r="BO254" s="44"/>
      <c r="BP254" s="44">
        <f t="shared" si="104"/>
        <v>0.49570163813604767</v>
      </c>
      <c r="BQ254" s="44">
        <f t="shared" si="116"/>
        <v>0.28724363254793478</v>
      </c>
      <c r="BR254" s="44">
        <f t="shared" si="107"/>
        <v>2.6866300856531047</v>
      </c>
      <c r="BS254" s="44">
        <f t="shared" si="110"/>
        <v>10.049986616702355</v>
      </c>
      <c r="BT254" s="44">
        <f t="shared" si="105"/>
        <v>7.683762044967879</v>
      </c>
      <c r="BU254" s="44">
        <f t="shared" si="102"/>
        <v>0.17910867237687364</v>
      </c>
      <c r="BV254" s="44">
        <f t="shared" si="114"/>
        <v>0</v>
      </c>
      <c r="BW254" s="44">
        <f t="shared" si="108"/>
        <v>0.23157184385382062</v>
      </c>
      <c r="BX254" s="44">
        <f t="shared" si="115"/>
        <v>4.2334777107261052</v>
      </c>
      <c r="BY254" s="44">
        <f t="shared" si="93"/>
        <v>1.3</v>
      </c>
      <c r="BZ254" s="44">
        <f>BI254</f>
        <v>1.2665818584070798</v>
      </c>
      <c r="CA254" s="44">
        <f>1.3*BX254</f>
        <v>5.5035210239439367</v>
      </c>
      <c r="CB254" s="44">
        <f t="shared" si="109"/>
        <v>2.9979838709677415</v>
      </c>
      <c r="CC254" s="44">
        <v>3.65</v>
      </c>
      <c r="CD254" s="43"/>
      <c r="CE254" s="44">
        <f t="shared" si="106"/>
        <v>0.90715115017859926</v>
      </c>
      <c r="CG254" s="43">
        <f>CE254/'Conversions, Sources &amp; Comments'!E253</f>
        <v>19.521746338745913</v>
      </c>
    </row>
    <row r="255" spans="1:85" s="7" customFormat="1" ht="12.75" customHeight="1">
      <c r="A255" s="67">
        <v>1793</v>
      </c>
      <c r="C255" s="16">
        <v>796</v>
      </c>
      <c r="D255" s="16">
        <v>784</v>
      </c>
      <c r="E255" s="16">
        <v>502</v>
      </c>
      <c r="F255" s="16">
        <v>364</v>
      </c>
      <c r="G255" s="16">
        <v>276</v>
      </c>
      <c r="H255" s="16">
        <v>612</v>
      </c>
      <c r="I255" s="16">
        <v>25.8</v>
      </c>
      <c r="J255" s="16">
        <v>16</v>
      </c>
      <c r="K255" s="16">
        <v>23.2</v>
      </c>
      <c r="L255" s="16">
        <v>22.2</v>
      </c>
      <c r="M255" s="16">
        <v>92</v>
      </c>
      <c r="N255" s="16">
        <v>144</v>
      </c>
      <c r="O255" s="16">
        <v>30.2</v>
      </c>
      <c r="R255" s="16">
        <v>6</v>
      </c>
      <c r="S255" s="16">
        <v>84</v>
      </c>
      <c r="W255" s="16">
        <v>192</v>
      </c>
      <c r="Y255" s="16">
        <v>50.2</v>
      </c>
      <c r="Z255" s="16">
        <v>60</v>
      </c>
      <c r="AA255" s="16">
        <v>66</v>
      </c>
      <c r="AB255" s="16">
        <v>60</v>
      </c>
      <c r="AC255" s="16">
        <v>864</v>
      </c>
      <c r="AE255" s="16">
        <v>28</v>
      </c>
      <c r="AH255" s="44">
        <f>F255*'Conversions, Sources &amp; Comments'!$E255/104.83</f>
        <v>0.16135290470285224</v>
      </c>
      <c r="AI255" s="44">
        <f>C255*'Conversions, Sources &amp; Comments'!E255/104.83</f>
        <v>0.35284865973480878</v>
      </c>
      <c r="AJ255" s="44">
        <f>E255*'Conversions, Sources &amp; Comments'!E255/104.83</f>
        <v>0.22252515978250503</v>
      </c>
      <c r="AK255" s="43"/>
      <c r="AL255" s="44">
        <f>'Conversions, Sources &amp; Comments'!$E255*H255/104.83</f>
        <v>0.27128565296193841</v>
      </c>
      <c r="AM255" s="44">
        <f>'Conversions, Sources &amp; Comments'!$E255*I255/0.467</f>
        <v>2.5672243040685228</v>
      </c>
      <c r="AN255" s="44">
        <f>'Conversions, Sources &amp; Comments'!$E255*J255/0.467</f>
        <v>1.5920770877944326</v>
      </c>
      <c r="AO255" s="44">
        <f>'Conversions, Sources &amp; Comments'!$E255*K255/0.467</f>
        <v>2.3085117773019275</v>
      </c>
      <c r="AP255" s="44">
        <f>'Conversions, Sources &amp; Comments'!$E255*L255/0.467</f>
        <v>2.2090069593147752</v>
      </c>
      <c r="AQ255" s="44">
        <f>'Conversions, Sources &amp; Comments'!$E255*M255/0.467</f>
        <v>9.1544432548179859</v>
      </c>
      <c r="AR255" s="44">
        <f>'Conversions, Sources &amp; Comments'!$E255*N255/60</f>
        <v>0.11152500000000001</v>
      </c>
      <c r="AS255" s="44">
        <f>'Conversions, Sources &amp; Comments'!$E255*O255</f>
        <v>1.4033562500000001</v>
      </c>
      <c r="AT255" s="44">
        <f>'Conversions, Sources &amp; Comments'!$E255*P255</f>
        <v>0</v>
      </c>
      <c r="AU255" s="44">
        <f>'Conversions, Sources &amp; Comments'!$E255*Q255/0.467</f>
        <v>0</v>
      </c>
      <c r="AV255" s="44">
        <f>'Conversions, Sources &amp; Comments'!$E255*R255/1.204</f>
        <v>0.23157184385382062</v>
      </c>
      <c r="AW255" s="44">
        <f>'Conversions, Sources &amp; Comments'!$E255*S255/0.93</f>
        <v>4.1971774193548388</v>
      </c>
      <c r="AX255" s="44">
        <f>'Conversions, Sources &amp; Comments'!$E255*T255/0.93</f>
        <v>0</v>
      </c>
      <c r="AY255" s="44">
        <f>'Conversions, Sources &amp; Comments'!$E255*U255/0.467</f>
        <v>0</v>
      </c>
      <c r="AZ255" s="44">
        <f>'Conversions, Sources &amp; Comments'!$E255*V255/51.4</f>
        <v>0</v>
      </c>
      <c r="BA255" s="44">
        <f>'Conversions, Sources &amp; Comments'!$E255*W255/0.467</f>
        <v>19.10492505353319</v>
      </c>
      <c r="BB255" s="44">
        <f>'Conversions, Sources &amp; Comments'!$E255*X255/0.467</f>
        <v>0</v>
      </c>
      <c r="BC255" s="44">
        <f>'Conversions, Sources &amp; Comments'!$E255*Y255/0.467</f>
        <v>4.9951418629550322</v>
      </c>
      <c r="BD255" s="44">
        <f>'Conversions, Sources &amp; Comments'!$E255*Z255/0.93</f>
        <v>2.9979838709677415</v>
      </c>
      <c r="BE255" s="44">
        <f>'Conversions, Sources &amp; Comments'!$E255*AA255/0.467*0.96</f>
        <v>6.3046252676659531</v>
      </c>
      <c r="BF255" s="44">
        <f>'Conversions, Sources &amp; Comments'!$E255*AB255/0.467*0.96</f>
        <v>5.7314775160599565</v>
      </c>
      <c r="BG255" s="44">
        <f>'Conversions, Sources &amp; Comments'!$E255*AC255/10.274</f>
        <v>3.9078255791317895</v>
      </c>
      <c r="BH255" s="44">
        <f>'Conversions, Sources &amp; Comments'!$E255*AD255/3073</f>
        <v>0</v>
      </c>
      <c r="BI255" s="44">
        <f>'Conversions, Sources &amp; Comments'!$E255*AE255/0.565</f>
        <v>2.3028761061946907</v>
      </c>
      <c r="BJ255" s="44">
        <f>'Conversions, Sources &amp; Comments'!$E255*AF255/0.565</f>
        <v>0</v>
      </c>
      <c r="BK255" s="44"/>
      <c r="BL255" s="44">
        <v>4.7398125000000002</v>
      </c>
      <c r="BM255" s="44">
        <f t="shared" si="111"/>
        <v>0.22252515978250503</v>
      </c>
      <c r="BN255" s="44">
        <f t="shared" si="103"/>
        <v>0.48797936258754054</v>
      </c>
      <c r="BO255" s="44"/>
      <c r="BP255" s="44">
        <f t="shared" si="104"/>
        <v>0.48797936258754054</v>
      </c>
      <c r="BQ255" s="44">
        <f t="shared" si="116"/>
        <v>0.27128565296193841</v>
      </c>
      <c r="BR255" s="44">
        <f t="shared" si="107"/>
        <v>2.5672243040685228</v>
      </c>
      <c r="BS255" s="44">
        <f t="shared" si="110"/>
        <v>9.1544432548179859</v>
      </c>
      <c r="BT255" s="44">
        <f t="shared" si="105"/>
        <v>7.3422615096359749</v>
      </c>
      <c r="BU255" s="44">
        <f t="shared" si="102"/>
        <v>0.17114828693790152</v>
      </c>
      <c r="BV255" s="44">
        <f t="shared" si="114"/>
        <v>0</v>
      </c>
      <c r="BW255" s="44">
        <f t="shared" si="108"/>
        <v>0.23157184385382062</v>
      </c>
      <c r="BX255" s="44">
        <f t="shared" si="115"/>
        <v>3.9078255791317895</v>
      </c>
      <c r="BY255" s="44">
        <f t="shared" si="93"/>
        <v>1.2782407407407406</v>
      </c>
      <c r="BZ255" s="44">
        <f>BI255</f>
        <v>2.3028761061946907</v>
      </c>
      <c r="CA255" s="44">
        <f>BC255</f>
        <v>4.9951418629550322</v>
      </c>
      <c r="CB255" s="44">
        <f t="shared" si="109"/>
        <v>2.9979838709677415</v>
      </c>
      <c r="CC255" s="44">
        <v>3.65</v>
      </c>
      <c r="CD255" s="43"/>
      <c r="CE255" s="44">
        <f t="shared" si="106"/>
        <v>0.88504118010728139</v>
      </c>
      <c r="CG255" s="43">
        <f>CE255/'Conversions, Sources &amp; Comments'!E254</f>
        <v>19.045943351333559</v>
      </c>
    </row>
    <row r="256" spans="1:85" s="7" customFormat="1" ht="12.75" customHeight="1">
      <c r="A256" s="67">
        <v>1794</v>
      </c>
      <c r="C256" s="16">
        <v>814</v>
      </c>
      <c r="D256" s="16">
        <v>877</v>
      </c>
      <c r="E256" s="16">
        <v>732</v>
      </c>
      <c r="F256" s="16">
        <v>499</v>
      </c>
      <c r="G256" s="16">
        <v>390</v>
      </c>
      <c r="H256" s="16">
        <v>730</v>
      </c>
      <c r="I256" s="16">
        <v>25.2</v>
      </c>
      <c r="J256" s="16">
        <v>17.600000000000001</v>
      </c>
      <c r="K256" s="16">
        <v>23.3</v>
      </c>
      <c r="L256" s="16">
        <v>22.8</v>
      </c>
      <c r="M256" s="16">
        <v>108</v>
      </c>
      <c r="N256" s="16">
        <v>144</v>
      </c>
      <c r="O256" s="16">
        <v>33</v>
      </c>
      <c r="R256" s="16">
        <v>6</v>
      </c>
      <c r="S256" s="16">
        <v>76.2</v>
      </c>
      <c r="V256" s="16">
        <v>12010</v>
      </c>
      <c r="W256" s="16">
        <v>192</v>
      </c>
      <c r="Z256" s="16">
        <v>60</v>
      </c>
      <c r="AA256" s="16">
        <v>66</v>
      </c>
      <c r="AB256" s="16">
        <v>60</v>
      </c>
      <c r="AC256" s="16">
        <v>878</v>
      </c>
      <c r="AD256" s="16">
        <v>1228</v>
      </c>
      <c r="AF256" s="16">
        <v>33.6</v>
      </c>
      <c r="AH256" s="44">
        <f>F256*'Conversions, Sources &amp; Comments'!$E256/104.83</f>
        <v>0.22119532815033865</v>
      </c>
      <c r="AI256" s="44">
        <f>C256*'Conversions, Sources &amp; Comments'!E256/104.83</f>
        <v>0.36082764952780699</v>
      </c>
      <c r="AJ256" s="44">
        <f>E256*'Conversions, Sources &amp; Comments'!E256/104.83</f>
        <v>0.32447891824859298</v>
      </c>
      <c r="AK256" s="43"/>
      <c r="AL256" s="44">
        <f>'Conversions, Sources &amp; Comments'!$E256*H256/104.83</f>
        <v>0.32359236382714873</v>
      </c>
      <c r="AM256" s="44">
        <f>'Conversions, Sources &amp; Comments'!$E256*I256/0.467</f>
        <v>2.5075214132762311</v>
      </c>
      <c r="AN256" s="44">
        <f>'Conversions, Sources &amp; Comments'!$E256*J256/0.467</f>
        <v>1.7512847965738758</v>
      </c>
      <c r="AO256" s="44">
        <f>'Conversions, Sources &amp; Comments'!$E256*K256/0.467</f>
        <v>2.3184622591006425</v>
      </c>
      <c r="AP256" s="44">
        <f>'Conversions, Sources &amp; Comments'!$E256*L256/0.467</f>
        <v>2.2687098501070664</v>
      </c>
      <c r="AQ256" s="44">
        <f>'Conversions, Sources &amp; Comments'!$E256*M256/0.467</f>
        <v>10.746520342612419</v>
      </c>
      <c r="AR256" s="44">
        <f>'Conversions, Sources &amp; Comments'!$E256*N256/60</f>
        <v>0.11152500000000001</v>
      </c>
      <c r="AS256" s="44">
        <f>'Conversions, Sources &amp; Comments'!$E256*O256</f>
        <v>1.5334687500000002</v>
      </c>
      <c r="AT256" s="44">
        <f>'Conversions, Sources &amp; Comments'!$E256*P256</f>
        <v>0</v>
      </c>
      <c r="AU256" s="44">
        <f>'Conversions, Sources &amp; Comments'!$E256*Q256/0.467</f>
        <v>0</v>
      </c>
      <c r="AV256" s="44">
        <f>'Conversions, Sources &amp; Comments'!$E256*R256/1.204</f>
        <v>0.23157184385382062</v>
      </c>
      <c r="AW256" s="44">
        <f>'Conversions, Sources &amp; Comments'!$E256*S256/0.93</f>
        <v>3.8074395161290324</v>
      </c>
      <c r="AX256" s="44">
        <f>'Conversions, Sources &amp; Comments'!$E256*T256/0.93</f>
        <v>0</v>
      </c>
      <c r="AY256" s="44">
        <f>'Conversions, Sources &amp; Comments'!$E256*U256/0.467</f>
        <v>0</v>
      </c>
      <c r="AZ256" s="44">
        <f>'Conversions, Sources &amp; Comments'!$E256*V256/51.4</f>
        <v>10.857776021400779</v>
      </c>
      <c r="BA256" s="44">
        <f>'Conversions, Sources &amp; Comments'!$E256*W256/0.467</f>
        <v>19.10492505353319</v>
      </c>
      <c r="BB256" s="44">
        <f>'Conversions, Sources &amp; Comments'!$E256*X256/0.467</f>
        <v>0</v>
      </c>
      <c r="BC256" s="44">
        <f>'Conversions, Sources &amp; Comments'!$E256*Y256/0.467</f>
        <v>0</v>
      </c>
      <c r="BD256" s="44">
        <f>'Conversions, Sources &amp; Comments'!$E256*Z256/0.93</f>
        <v>2.9979838709677415</v>
      </c>
      <c r="BE256" s="44">
        <f>'Conversions, Sources &amp; Comments'!$E256*AA256/0.467*0.96</f>
        <v>6.3046252676659531</v>
      </c>
      <c r="BF256" s="44">
        <f>'Conversions, Sources &amp; Comments'!$E256*AB256/0.467*0.96</f>
        <v>5.7314775160599565</v>
      </c>
      <c r="BG256" s="44">
        <f>'Conversions, Sources &amp; Comments'!$E256*AC256/10.274</f>
        <v>3.9711468269417951</v>
      </c>
      <c r="BH256" s="44">
        <f>'Conversions, Sources &amp; Comments'!$E256*AD256/3073</f>
        <v>1.8569354051415556E-2</v>
      </c>
      <c r="BI256" s="44">
        <f>'Conversions, Sources &amp; Comments'!$E256*AE256/0.565</f>
        <v>0</v>
      </c>
      <c r="BJ256" s="44">
        <f>'Conversions, Sources &amp; Comments'!$E256*AF256/0.565</f>
        <v>2.763451327433629</v>
      </c>
      <c r="BK256" s="44"/>
      <c r="BL256" s="44">
        <v>4.7398125000000002</v>
      </c>
      <c r="BM256" s="44">
        <f t="shared" si="111"/>
        <v>0.32447891824859298</v>
      </c>
      <c r="BN256" s="44">
        <f t="shared" si="103"/>
        <v>0.61484531802730025</v>
      </c>
      <c r="BO256" s="44"/>
      <c r="BP256" s="44">
        <f t="shared" si="104"/>
        <v>0.61484531802730025</v>
      </c>
      <c r="BQ256" s="44">
        <f t="shared" si="116"/>
        <v>0.32359236382714873</v>
      </c>
      <c r="BR256" s="44">
        <f t="shared" ref="BR256:BR285" si="117">AM256</f>
        <v>2.5075214132762311</v>
      </c>
      <c r="BS256" s="44">
        <f t="shared" si="110"/>
        <v>10.746520342612419</v>
      </c>
      <c r="BT256" s="44">
        <f t="shared" si="105"/>
        <v>7.1715112419700207</v>
      </c>
      <c r="BU256" s="44">
        <f t="shared" si="102"/>
        <v>0.16716809421841541</v>
      </c>
      <c r="BV256" s="44">
        <f t="shared" si="114"/>
        <v>10.857776021400779</v>
      </c>
      <c r="BW256" s="44">
        <f t="shared" ref="BW256:BW285" si="118">AV256</f>
        <v>0.23157184385382062</v>
      </c>
      <c r="BX256" s="44">
        <f t="shared" si="115"/>
        <v>3.9711468269417951</v>
      </c>
      <c r="BY256" s="44">
        <f t="shared" si="93"/>
        <v>1.3</v>
      </c>
      <c r="BZ256" s="44">
        <v>2.7</v>
      </c>
      <c r="CA256" s="44">
        <f t="shared" ref="CA256:CA265" si="119">1.3*BX256</f>
        <v>5.1624908750243339</v>
      </c>
      <c r="CB256" s="44">
        <f t="shared" ref="CB256:CB292" si="120">BD256</f>
        <v>2.9979838709677415</v>
      </c>
      <c r="CC256" s="44">
        <f>1000*BH256/4.941</f>
        <v>3.7582177800881511</v>
      </c>
      <c r="CD256" s="43"/>
      <c r="CE256" s="44">
        <f t="shared" si="106"/>
        <v>0.96835707910343616</v>
      </c>
      <c r="CG256" s="43">
        <f>CE256/'Conversions, Sources &amp; Comments'!E255</f>
        <v>20.838888050645565</v>
      </c>
    </row>
    <row r="257" spans="1:85" s="7" customFormat="1" ht="12.75" customHeight="1">
      <c r="A257" s="67">
        <v>1795</v>
      </c>
      <c r="C257" s="16">
        <v>1007</v>
      </c>
      <c r="D257" s="16">
        <v>1027</v>
      </c>
      <c r="E257" s="16">
        <v>708</v>
      </c>
      <c r="F257" s="16">
        <v>444</v>
      </c>
      <c r="G257" s="16">
        <v>374</v>
      </c>
      <c r="H257" s="16">
        <v>835</v>
      </c>
      <c r="I257" s="16">
        <v>27</v>
      </c>
      <c r="J257" s="16">
        <v>20</v>
      </c>
      <c r="K257" s="16">
        <v>23.9</v>
      </c>
      <c r="L257" s="16">
        <v>24</v>
      </c>
      <c r="M257" s="16">
        <v>105</v>
      </c>
      <c r="N257" s="16">
        <v>144</v>
      </c>
      <c r="O257" s="16">
        <v>33</v>
      </c>
      <c r="R257" s="16">
        <v>6</v>
      </c>
      <c r="S257" s="16">
        <v>72</v>
      </c>
      <c r="V257" s="16">
        <v>12816</v>
      </c>
      <c r="W257" s="16">
        <v>192</v>
      </c>
      <c r="Z257" s="16">
        <v>80</v>
      </c>
      <c r="AA257" s="16">
        <v>71.5</v>
      </c>
      <c r="AB257" s="16">
        <v>76.5</v>
      </c>
      <c r="AC257" s="16">
        <v>922</v>
      </c>
      <c r="AH257" s="44">
        <f>F257*'Conversions, Sources &amp; Comments'!$E257/104.83</f>
        <v>0.19681508156062197</v>
      </c>
      <c r="AI257" s="44">
        <f>C257*'Conversions, Sources &amp; Comments'!E257/104.83</f>
        <v>0.44638015119717644</v>
      </c>
      <c r="AJ257" s="44">
        <f>E257*'Conversions, Sources &amp; Comments'!E257/104.83</f>
        <v>0.31384026519126207</v>
      </c>
      <c r="AK257" s="43"/>
      <c r="AL257" s="44">
        <f>'Conversions, Sources &amp; Comments'!$E257*H257/104.83</f>
        <v>0.37013647095297147</v>
      </c>
      <c r="AM257" s="44">
        <f>'Conversions, Sources &amp; Comments'!$E257*I257/0.467</f>
        <v>2.6866300856531047</v>
      </c>
      <c r="AN257" s="44">
        <f>'Conversions, Sources &amp; Comments'!$E257*J257/0.467</f>
        <v>1.9900963597430408</v>
      </c>
      <c r="AO257" s="44">
        <f>'Conversions, Sources &amp; Comments'!$E257*K257/0.467</f>
        <v>2.3781651498929333</v>
      </c>
      <c r="AP257" s="44">
        <f>'Conversions, Sources &amp; Comments'!$E257*L257/0.467</f>
        <v>2.3881156316916488</v>
      </c>
      <c r="AQ257" s="44">
        <f>'Conversions, Sources &amp; Comments'!$E257*M257/0.467</f>
        <v>10.448005888650965</v>
      </c>
      <c r="AR257" s="44">
        <f>'Conversions, Sources &amp; Comments'!$E257*N257/60</f>
        <v>0.11152500000000001</v>
      </c>
      <c r="AS257" s="44">
        <f>'Conversions, Sources &amp; Comments'!$E257*O257</f>
        <v>1.5334687500000002</v>
      </c>
      <c r="AT257" s="44">
        <f>'Conversions, Sources &amp; Comments'!$E257*P257</f>
        <v>0</v>
      </c>
      <c r="AU257" s="44">
        <f>'Conversions, Sources &amp; Comments'!$E257*Q257/0.467</f>
        <v>0</v>
      </c>
      <c r="AV257" s="44">
        <f>'Conversions, Sources &amp; Comments'!$E257*R257/1.204</f>
        <v>0.23157184385382062</v>
      </c>
      <c r="AW257" s="44">
        <f>'Conversions, Sources &amp; Comments'!$E257*S257/0.93</f>
        <v>3.5975806451612904</v>
      </c>
      <c r="AX257" s="44">
        <f>'Conversions, Sources &amp; Comments'!$E257*T257/0.93</f>
        <v>0</v>
      </c>
      <c r="AY257" s="44">
        <f>'Conversions, Sources &amp; Comments'!$E257*U257/0.467</f>
        <v>0</v>
      </c>
      <c r="AZ257" s="44">
        <f>'Conversions, Sources &amp; Comments'!$E257*V257/51.4</f>
        <v>11.586449416342413</v>
      </c>
      <c r="BA257" s="44">
        <f>'Conversions, Sources &amp; Comments'!$E257*W257/0.467</f>
        <v>19.10492505353319</v>
      </c>
      <c r="BB257" s="44">
        <f>'Conversions, Sources &amp; Comments'!$E257*X257/0.467</f>
        <v>0</v>
      </c>
      <c r="BC257" s="44">
        <f>'Conversions, Sources &amp; Comments'!$E257*Y257/0.467</f>
        <v>0</v>
      </c>
      <c r="BD257" s="44">
        <f>'Conversions, Sources &amp; Comments'!$E257*Z257/0.93</f>
        <v>3.9973118279569895</v>
      </c>
      <c r="BE257" s="44">
        <f>'Conversions, Sources &amp; Comments'!$E257*AA257/0.467*0.96</f>
        <v>6.8300107066381157</v>
      </c>
      <c r="BF257" s="44">
        <f>'Conversions, Sources &amp; Comments'!$E257*AB257/0.467*0.96</f>
        <v>7.3076338329764452</v>
      </c>
      <c r="BG257" s="44">
        <f>'Conversions, Sources &amp; Comments'!$E257*AC257/10.274</f>
        <v>4.1701564629160996</v>
      </c>
      <c r="BH257" s="44">
        <f>'Conversions, Sources &amp; Comments'!$E257*AD257/3073</f>
        <v>0</v>
      </c>
      <c r="BI257" s="44">
        <f>'Conversions, Sources &amp; Comments'!$E257*AE257/0.565</f>
        <v>0</v>
      </c>
      <c r="BJ257" s="44">
        <f>'Conversions, Sources &amp; Comments'!$E257*AF257/0.565</f>
        <v>0</v>
      </c>
      <c r="BK257" s="44"/>
      <c r="BL257" s="44">
        <v>4.7398125000000002</v>
      </c>
      <c r="BM257" s="44">
        <f t="shared" si="111"/>
        <v>0.31384026519126207</v>
      </c>
      <c r="BN257" s="44">
        <f t="shared" si="103"/>
        <v>0.6016071313727166</v>
      </c>
      <c r="BO257" s="44"/>
      <c r="BP257" s="44">
        <f t="shared" si="104"/>
        <v>0.6016071313727166</v>
      </c>
      <c r="BQ257" s="44">
        <f t="shared" si="116"/>
        <v>0.37013647095297147</v>
      </c>
      <c r="BR257" s="44">
        <f t="shared" si="117"/>
        <v>2.6866300856531047</v>
      </c>
      <c r="BS257" s="44">
        <f t="shared" si="110"/>
        <v>10.448005888650965</v>
      </c>
      <c r="BT257" s="44">
        <f t="shared" si="105"/>
        <v>7.683762044967879</v>
      </c>
      <c r="BU257" s="44">
        <f t="shared" si="102"/>
        <v>0.17910867237687364</v>
      </c>
      <c r="BV257" s="44">
        <f t="shared" si="114"/>
        <v>11.586449416342413</v>
      </c>
      <c r="BW257" s="44">
        <f t="shared" si="118"/>
        <v>0.23157184385382062</v>
      </c>
      <c r="BX257" s="44">
        <f t="shared" si="115"/>
        <v>4.1701564629160996</v>
      </c>
      <c r="BY257" s="44">
        <f t="shared" si="93"/>
        <v>1.3</v>
      </c>
      <c r="BZ257" s="44">
        <v>2.7</v>
      </c>
      <c r="CA257" s="44">
        <f t="shared" si="119"/>
        <v>5.4212034017909296</v>
      </c>
      <c r="CB257" s="44">
        <f t="shared" si="120"/>
        <v>3.9973118279569895</v>
      </c>
      <c r="CC257" s="44">
        <v>5</v>
      </c>
      <c r="CD257" s="43"/>
      <c r="CE257" s="44">
        <f t="shared" si="106"/>
        <v>1.0078784118318684</v>
      </c>
      <c r="CG257" s="43">
        <f>CE257/'Conversions, Sources &amp; Comments'!E256</f>
        <v>21.689380752266164</v>
      </c>
    </row>
    <row r="258" spans="1:85" s="7" customFormat="1" ht="12.75" customHeight="1">
      <c r="A258" s="67">
        <v>1796</v>
      </c>
      <c r="C258" s="16">
        <v>860</v>
      </c>
      <c r="D258" s="16">
        <v>846</v>
      </c>
      <c r="E258" s="16">
        <v>556</v>
      </c>
      <c r="F258" s="16">
        <v>364</v>
      </c>
      <c r="G258" s="16">
        <v>330</v>
      </c>
      <c r="H258" s="16">
        <v>888</v>
      </c>
      <c r="I258" s="16">
        <v>27</v>
      </c>
      <c r="J258" s="16">
        <v>21</v>
      </c>
      <c r="K258" s="16">
        <v>24.4</v>
      </c>
      <c r="L258" s="16">
        <v>26.7</v>
      </c>
      <c r="M258" s="16">
        <v>114</v>
      </c>
      <c r="N258" s="16">
        <v>144</v>
      </c>
      <c r="O258" s="16">
        <v>38.700000000000003</v>
      </c>
      <c r="R258" s="16">
        <v>6</v>
      </c>
      <c r="S258" s="16">
        <v>73.400000000000006</v>
      </c>
      <c r="V258" s="16">
        <v>12629</v>
      </c>
      <c r="Z258" s="16">
        <v>84</v>
      </c>
      <c r="AA258" s="16">
        <v>72</v>
      </c>
      <c r="AB258" s="16">
        <v>74.5</v>
      </c>
      <c r="AC258" s="16">
        <v>1099</v>
      </c>
      <c r="AH258" s="44">
        <f>F258*'Conversions, Sources &amp; Comments'!$E258/104.83</f>
        <v>0.16135290470285224</v>
      </c>
      <c r="AI258" s="44">
        <f>C258*'Conversions, Sources &amp; Comments'!E258/104.83</f>
        <v>0.38121840122102457</v>
      </c>
      <c r="AJ258" s="44">
        <f>E258*'Conversions, Sources &amp; Comments'!E258/104.83</f>
        <v>0.24646212916149959</v>
      </c>
      <c r="AK258" s="43"/>
      <c r="AL258" s="44">
        <f>'Conversions, Sources &amp; Comments'!$E258*H258/104.83</f>
        <v>0.39363016312124394</v>
      </c>
      <c r="AM258" s="44">
        <f>'Conversions, Sources &amp; Comments'!$E258*I258/0.467</f>
        <v>2.6866300856531047</v>
      </c>
      <c r="AN258" s="44">
        <f>'Conversions, Sources &amp; Comments'!$E258*J258/0.467</f>
        <v>2.0896011777301928</v>
      </c>
      <c r="AO258" s="44">
        <f>'Conversions, Sources &amp; Comments'!$E258*K258/0.467</f>
        <v>2.4279175588865094</v>
      </c>
      <c r="AP258" s="44">
        <f>'Conversions, Sources &amp; Comments'!$E258*L258/0.467</f>
        <v>2.6567786402569591</v>
      </c>
      <c r="AQ258" s="44">
        <f>'Conversions, Sources &amp; Comments'!$E258*M258/0.467</f>
        <v>11.343549250535331</v>
      </c>
      <c r="AR258" s="44">
        <f>'Conversions, Sources &amp; Comments'!$E258*N258/60</f>
        <v>0.11152500000000001</v>
      </c>
      <c r="AS258" s="44">
        <f>'Conversions, Sources &amp; Comments'!$E258*O258</f>
        <v>1.7983406250000002</v>
      </c>
      <c r="AT258" s="44">
        <f>'Conversions, Sources &amp; Comments'!$E258*P258</f>
        <v>0</v>
      </c>
      <c r="AU258" s="44">
        <f>'Conversions, Sources &amp; Comments'!$E258*Q258/0.467</f>
        <v>0</v>
      </c>
      <c r="AV258" s="44">
        <f>'Conversions, Sources &amp; Comments'!$E258*R258/1.204</f>
        <v>0.23157184385382062</v>
      </c>
      <c r="AW258" s="44">
        <f>'Conversions, Sources &amp; Comments'!$E258*S258/0.93</f>
        <v>3.667533602150538</v>
      </c>
      <c r="AX258" s="44">
        <f>'Conversions, Sources &amp; Comments'!$E258*T258/0.93</f>
        <v>0</v>
      </c>
      <c r="AY258" s="44">
        <f>'Conversions, Sources &amp; Comments'!$E258*U258/0.467</f>
        <v>0</v>
      </c>
      <c r="AZ258" s="44">
        <f>'Conversions, Sources &amp; Comments'!$E258*V258/51.4</f>
        <v>11.417389956225682</v>
      </c>
      <c r="BA258" s="44">
        <f>'Conversions, Sources &amp; Comments'!$E258*W258/0.467</f>
        <v>0</v>
      </c>
      <c r="BB258" s="44">
        <f>'Conversions, Sources &amp; Comments'!$E258*X258/0.467</f>
        <v>0</v>
      </c>
      <c r="BC258" s="44">
        <f>'Conversions, Sources &amp; Comments'!$E258*Y258/0.467</f>
        <v>0</v>
      </c>
      <c r="BD258" s="44">
        <f>'Conversions, Sources &amp; Comments'!$E258*Z258/0.93</f>
        <v>4.1971774193548388</v>
      </c>
      <c r="BE258" s="44">
        <f>'Conversions, Sources &amp; Comments'!$E258*AA258/0.467*0.96</f>
        <v>6.8777730192719488</v>
      </c>
      <c r="BF258" s="44">
        <f>'Conversions, Sources &amp; Comments'!$E258*AB258/0.467*0.96</f>
        <v>7.1165845824411136</v>
      </c>
      <c r="BG258" s="44">
        <f>'Conversions, Sources &amp; Comments'!$E258*AC258/10.274</f>
        <v>4.9707179530854591</v>
      </c>
      <c r="BH258" s="44">
        <f>'Conversions, Sources &amp; Comments'!$E258*AD258/3073</f>
        <v>0</v>
      </c>
      <c r="BI258" s="44">
        <f>'Conversions, Sources &amp; Comments'!$E258*AE258/0.565</f>
        <v>0</v>
      </c>
      <c r="BJ258" s="44">
        <f>'Conversions, Sources &amp; Comments'!$E258*AF258/0.565</f>
        <v>0</v>
      </c>
      <c r="BK258" s="44"/>
      <c r="BL258" s="44">
        <v>4.7398125000000002</v>
      </c>
      <c r="BM258" s="44">
        <f t="shared" si="111"/>
        <v>0.24646212916149959</v>
      </c>
      <c r="BN258" s="44">
        <f t="shared" si="103"/>
        <v>0.5177652825603537</v>
      </c>
      <c r="BO258" s="44"/>
      <c r="BP258" s="44">
        <f t="shared" si="104"/>
        <v>0.5177652825603537</v>
      </c>
      <c r="BQ258" s="44">
        <f t="shared" si="116"/>
        <v>0.39363016312124394</v>
      </c>
      <c r="BR258" s="44">
        <f t="shared" si="117"/>
        <v>2.6866300856531047</v>
      </c>
      <c r="BS258" s="44">
        <f t="shared" si="110"/>
        <v>11.343549250535331</v>
      </c>
      <c r="BT258" s="44">
        <f t="shared" si="105"/>
        <v>7.683762044967879</v>
      </c>
      <c r="BU258" s="44">
        <f t="shared" si="102"/>
        <v>0.17910867237687364</v>
      </c>
      <c r="BV258" s="44">
        <f t="shared" si="114"/>
        <v>11.417389956225682</v>
      </c>
      <c r="BW258" s="44">
        <f t="shared" si="118"/>
        <v>0.23157184385382062</v>
      </c>
      <c r="BX258" s="44">
        <f t="shared" si="115"/>
        <v>4.9707179530854591</v>
      </c>
      <c r="BY258" s="44">
        <f t="shared" si="93"/>
        <v>1.3</v>
      </c>
      <c r="BZ258" s="44">
        <v>2.7</v>
      </c>
      <c r="CA258" s="44">
        <f t="shared" si="119"/>
        <v>6.4619333390110967</v>
      </c>
      <c r="CB258" s="44">
        <f t="shared" si="120"/>
        <v>4.1971774193548388</v>
      </c>
      <c r="CC258" s="44">
        <v>5</v>
      </c>
      <c r="CD258" s="43"/>
      <c r="CE258" s="44">
        <f t="shared" si="106"/>
        <v>0.9980598446479898</v>
      </c>
      <c r="CG258" s="43">
        <f>CE258/'Conversions, Sources &amp; Comments'!E257</f>
        <v>21.478086771173956</v>
      </c>
    </row>
    <row r="259" spans="1:85" s="7" customFormat="1" ht="12.75" customHeight="1">
      <c r="A259" s="67">
        <v>1797</v>
      </c>
      <c r="C259" s="16">
        <v>888</v>
      </c>
      <c r="D259" s="16">
        <v>883</v>
      </c>
      <c r="E259" s="16">
        <v>600</v>
      </c>
      <c r="F259" s="16">
        <v>409</v>
      </c>
      <c r="G259" s="16">
        <v>360</v>
      </c>
      <c r="H259" s="16">
        <v>816</v>
      </c>
      <c r="I259" s="16">
        <v>27</v>
      </c>
      <c r="J259" s="16">
        <v>19.8</v>
      </c>
      <c r="K259" s="16">
        <v>24.7</v>
      </c>
      <c r="L259" s="16">
        <v>26.2</v>
      </c>
      <c r="M259" s="16">
        <v>102</v>
      </c>
      <c r="N259" s="16">
        <v>144</v>
      </c>
      <c r="O259" s="16">
        <v>37.5</v>
      </c>
      <c r="R259" s="16">
        <v>6</v>
      </c>
      <c r="S259" s="16">
        <v>83.8</v>
      </c>
      <c r="V259" s="16">
        <v>13248</v>
      </c>
      <c r="Z259" s="16">
        <v>80</v>
      </c>
      <c r="AA259" s="16">
        <v>72</v>
      </c>
      <c r="AB259" s="16">
        <v>66</v>
      </c>
      <c r="AC259" s="16">
        <v>1104</v>
      </c>
      <c r="AE259" s="16">
        <v>37.5</v>
      </c>
      <c r="AH259" s="44">
        <f>F259*'Conversions, Sources &amp; Comments'!$E259/104.83</f>
        <v>0.18130037918534769</v>
      </c>
      <c r="AI259" s="44">
        <f>C259*'Conversions, Sources &amp; Comments'!E259/104.83</f>
        <v>0.39363016312124394</v>
      </c>
      <c r="AJ259" s="44">
        <f>E259*'Conversions, Sources &amp; Comments'!E259/104.83</f>
        <v>0.26596632643327295</v>
      </c>
      <c r="AK259" s="43"/>
      <c r="AL259" s="44">
        <f>'Conversions, Sources &amp; Comments'!$E259*H259/104.83</f>
        <v>0.36171420394925119</v>
      </c>
      <c r="AM259" s="44">
        <f>'Conversions, Sources &amp; Comments'!$E259*I259/0.467</f>
        <v>2.6866300856531047</v>
      </c>
      <c r="AN259" s="44">
        <f>'Conversions, Sources &amp; Comments'!$E259*J259/0.467</f>
        <v>1.9701953961456102</v>
      </c>
      <c r="AO259" s="44">
        <f>'Conversions, Sources &amp; Comments'!$E259*K259/0.467</f>
        <v>2.4577690042826554</v>
      </c>
      <c r="AP259" s="44">
        <f>'Conversions, Sources &amp; Comments'!$E259*L259/0.467</f>
        <v>2.6070262312633834</v>
      </c>
      <c r="AQ259" s="44">
        <f>'Conversions, Sources &amp; Comments'!$E259*M259/0.467</f>
        <v>10.149491434689507</v>
      </c>
      <c r="AR259" s="44">
        <f>'Conversions, Sources &amp; Comments'!$E259*N259/60</f>
        <v>0.11152500000000001</v>
      </c>
      <c r="AS259" s="44">
        <f>'Conversions, Sources &amp; Comments'!$E259*O259</f>
        <v>1.7425781250000001</v>
      </c>
      <c r="AT259" s="44">
        <f>'Conversions, Sources &amp; Comments'!$E259*P259</f>
        <v>0</v>
      </c>
      <c r="AU259" s="44">
        <f>'Conversions, Sources &amp; Comments'!$E259*Q259/0.467</f>
        <v>0</v>
      </c>
      <c r="AV259" s="44">
        <f>'Conversions, Sources &amp; Comments'!$E259*R259/1.204</f>
        <v>0.23157184385382062</v>
      </c>
      <c r="AW259" s="44">
        <f>'Conversions, Sources &amp; Comments'!$E259*S259/0.93</f>
        <v>4.1871841397849465</v>
      </c>
      <c r="AX259" s="44">
        <f>'Conversions, Sources &amp; Comments'!$E259*T259/0.93</f>
        <v>0</v>
      </c>
      <c r="AY259" s="44">
        <f>'Conversions, Sources &amp; Comments'!$E259*U259/0.467</f>
        <v>0</v>
      </c>
      <c r="AZ259" s="44">
        <f>'Conversions, Sources &amp; Comments'!$E259*V259/51.4</f>
        <v>11.977003891050584</v>
      </c>
      <c r="BA259" s="44">
        <f>'Conversions, Sources &amp; Comments'!$E259*W259/0.467</f>
        <v>0</v>
      </c>
      <c r="BB259" s="44">
        <f>'Conversions, Sources &amp; Comments'!$E259*X259/0.467</f>
        <v>0</v>
      </c>
      <c r="BC259" s="44">
        <f>'Conversions, Sources &amp; Comments'!$E259*Y259/0.467</f>
        <v>0</v>
      </c>
      <c r="BD259" s="44">
        <f>'Conversions, Sources &amp; Comments'!$E259*Z259/0.93</f>
        <v>3.9973118279569895</v>
      </c>
      <c r="BE259" s="44">
        <f>'Conversions, Sources &amp; Comments'!$E259*AA259/0.467*0.96</f>
        <v>6.8777730192719488</v>
      </c>
      <c r="BF259" s="44">
        <f>'Conversions, Sources &amp; Comments'!$E259*AB259/0.467*0.96</f>
        <v>6.3046252676659531</v>
      </c>
      <c r="BG259" s="44">
        <f>'Conversions, Sources &amp; Comments'!$E259*AC259/10.274</f>
        <v>4.9933326844461758</v>
      </c>
      <c r="BH259" s="44">
        <f>'Conversions, Sources &amp; Comments'!$E259*AD259/3073</f>
        <v>0</v>
      </c>
      <c r="BI259" s="44">
        <f>'Conversions, Sources &amp; Comments'!$E259*AE259/0.565</f>
        <v>3.0842090707964607</v>
      </c>
      <c r="BJ259" s="44">
        <f>'Conversions, Sources &amp; Comments'!$E259*AF259/0.565</f>
        <v>0</v>
      </c>
      <c r="BK259" s="44"/>
      <c r="BL259" s="43"/>
      <c r="BM259" s="43"/>
      <c r="BN259" s="43"/>
      <c r="BO259" s="43"/>
      <c r="BP259" s="43"/>
      <c r="BQ259" s="44">
        <f t="shared" si="116"/>
        <v>0.36171420394925119</v>
      </c>
      <c r="BR259" s="44">
        <f t="shared" si="117"/>
        <v>2.6866300856531047</v>
      </c>
      <c r="BS259" s="44">
        <f t="shared" si="110"/>
        <v>10.149491434689507</v>
      </c>
      <c r="BT259" s="44">
        <f t="shared" si="105"/>
        <v>7.683762044967879</v>
      </c>
      <c r="BU259" s="44">
        <f t="shared" si="102"/>
        <v>0.17910867237687364</v>
      </c>
      <c r="BV259" s="44">
        <f t="shared" si="114"/>
        <v>11.977003891050584</v>
      </c>
      <c r="BW259" s="44">
        <f t="shared" si="118"/>
        <v>0.23157184385382062</v>
      </c>
      <c r="BX259" s="44">
        <f t="shared" si="115"/>
        <v>4.9933326844461758</v>
      </c>
      <c r="BY259" s="44">
        <f t="shared" si="93"/>
        <v>1.3</v>
      </c>
      <c r="BZ259" s="44">
        <f t="shared" ref="BZ259:BZ292" si="121">BI259</f>
        <v>3.0842090707964607</v>
      </c>
      <c r="CA259" s="44">
        <f t="shared" si="119"/>
        <v>6.4913324897800289</v>
      </c>
      <c r="CB259" s="44">
        <f t="shared" si="120"/>
        <v>3.9973118279569895</v>
      </c>
      <c r="CC259" s="44">
        <v>5</v>
      </c>
      <c r="CD259" s="43"/>
      <c r="CE259" s="43"/>
    </row>
    <row r="260" spans="1:85" s="7" customFormat="1" ht="12.75" customHeight="1">
      <c r="A260" s="67">
        <v>1798</v>
      </c>
      <c r="C260" s="16">
        <v>1104</v>
      </c>
      <c r="D260" s="16">
        <v>1041</v>
      </c>
      <c r="E260" s="16">
        <v>864</v>
      </c>
      <c r="F260" s="16">
        <v>594</v>
      </c>
      <c r="G260" s="16">
        <v>541</v>
      </c>
      <c r="H260" s="16">
        <v>1120</v>
      </c>
      <c r="I260" s="16">
        <v>27</v>
      </c>
      <c r="J260" s="16">
        <v>21.2</v>
      </c>
      <c r="K260" s="16">
        <v>24.5</v>
      </c>
      <c r="L260" s="16">
        <v>24.5</v>
      </c>
      <c r="M260" s="16">
        <v>127</v>
      </c>
      <c r="N260" s="16">
        <v>144</v>
      </c>
      <c r="O260" s="16">
        <v>43.5</v>
      </c>
      <c r="R260" s="16">
        <v>6</v>
      </c>
      <c r="S260" s="16">
        <v>96</v>
      </c>
      <c r="V260" s="16">
        <v>15873</v>
      </c>
      <c r="Z260" s="16">
        <v>72</v>
      </c>
      <c r="AA260" s="16">
        <v>72</v>
      </c>
      <c r="AB260" s="16">
        <v>59.5</v>
      </c>
      <c r="AC260" s="16">
        <v>1152</v>
      </c>
      <c r="AD260" s="16">
        <v>2016</v>
      </c>
      <c r="AE260" s="16">
        <v>40.299999999999997</v>
      </c>
      <c r="AH260" s="44">
        <f>F260*'Conversions, Sources &amp; Comments'!$E260/104.83</f>
        <v>0.26330666316894019</v>
      </c>
      <c r="AI260" s="44">
        <f>C260*'Conversions, Sources &amp; Comments'!E260/104.83</f>
        <v>0.48937804063722223</v>
      </c>
      <c r="AJ260" s="44">
        <f>E260*'Conversions, Sources &amp; Comments'!E260/104.83</f>
        <v>0.38299151006391302</v>
      </c>
      <c r="AK260" s="43"/>
      <c r="AL260" s="44">
        <f>'Conversions, Sources &amp; Comments'!$E260*H260/104.83</f>
        <v>0.49647047600877614</v>
      </c>
      <c r="AM260" s="44">
        <f>'Conversions, Sources &amp; Comments'!$E260*I260/0.467</f>
        <v>2.6866300856531047</v>
      </c>
      <c r="AN260" s="44">
        <f>'Conversions, Sources &amp; Comments'!$E260*J260/0.467</f>
        <v>2.1095021413276229</v>
      </c>
      <c r="AO260" s="44">
        <f>'Conversions, Sources &amp; Comments'!$E260*K260/0.467</f>
        <v>2.4378680406852249</v>
      </c>
      <c r="AP260" s="44">
        <f>'Conversions, Sources &amp; Comments'!$E260*L260/0.467</f>
        <v>2.4378680406852249</v>
      </c>
      <c r="AQ260" s="44">
        <f>'Conversions, Sources &amp; Comments'!$E260*M260/0.467</f>
        <v>12.637111884368309</v>
      </c>
      <c r="AR260" s="44">
        <f>'Conversions, Sources &amp; Comments'!$E260*N260/60</f>
        <v>0.11152500000000001</v>
      </c>
      <c r="AS260" s="44">
        <f>'Conversions, Sources &amp; Comments'!$E260*O260</f>
        <v>2.021390625</v>
      </c>
      <c r="AT260" s="44">
        <f>'Conversions, Sources &amp; Comments'!$E260*P260</f>
        <v>0</v>
      </c>
      <c r="AU260" s="44">
        <f>'Conversions, Sources &amp; Comments'!$E260*Q260/0.467</f>
        <v>0</v>
      </c>
      <c r="AV260" s="44">
        <f>'Conversions, Sources &amp; Comments'!$E260*R260/1.204</f>
        <v>0.23157184385382062</v>
      </c>
      <c r="AW260" s="44">
        <f>'Conversions, Sources &amp; Comments'!$E260*S260/0.93</f>
        <v>4.7967741935483872</v>
      </c>
      <c r="AX260" s="44">
        <f>'Conversions, Sources &amp; Comments'!$E260*T260/0.93</f>
        <v>0</v>
      </c>
      <c r="AY260" s="44">
        <f>'Conversions, Sources &amp; Comments'!$E260*U260/0.467</f>
        <v>0</v>
      </c>
      <c r="AZ260" s="44">
        <f>'Conversions, Sources &amp; Comments'!$E260*V260/51.4</f>
        <v>14.350164761673152</v>
      </c>
      <c r="BA260" s="44">
        <f>'Conversions, Sources &amp; Comments'!$E260*W260/0.467</f>
        <v>0</v>
      </c>
      <c r="BB260" s="44">
        <f>'Conversions, Sources &amp; Comments'!$E260*X260/0.467</f>
        <v>0</v>
      </c>
      <c r="BC260" s="44">
        <f>'Conversions, Sources &amp; Comments'!$E260*Y260/0.467</f>
        <v>0</v>
      </c>
      <c r="BD260" s="44">
        <f>'Conversions, Sources &amp; Comments'!$E260*Z260/0.93</f>
        <v>3.5975806451612904</v>
      </c>
      <c r="BE260" s="44">
        <f>'Conversions, Sources &amp; Comments'!$E260*AA260/0.467*0.96</f>
        <v>6.8777730192719488</v>
      </c>
      <c r="BF260" s="44">
        <f>'Conversions, Sources &amp; Comments'!$E260*AB260/0.467*0.96</f>
        <v>5.6837152034261234</v>
      </c>
      <c r="BG260" s="44">
        <f>'Conversions, Sources &amp; Comments'!$E260*AC260/10.274</f>
        <v>5.2104341055090524</v>
      </c>
      <c r="BH260" s="44">
        <f>'Conversions, Sources &amp; Comments'!$E260*AD260/3073</f>
        <v>3.0485193621867884E-2</v>
      </c>
      <c r="BI260" s="44">
        <f>'Conversions, Sources &amp; Comments'!$E260*AE260/0.565</f>
        <v>3.3144966814159296</v>
      </c>
      <c r="BJ260" s="44">
        <f>'Conversions, Sources &amp; Comments'!$E260*AF260/0.565</f>
        <v>0</v>
      </c>
      <c r="BK260" s="44"/>
      <c r="BL260" s="43"/>
      <c r="BM260" s="43"/>
      <c r="BN260" s="43"/>
      <c r="BO260" s="43"/>
      <c r="BP260" s="43"/>
      <c r="BQ260" s="44">
        <f t="shared" si="116"/>
        <v>0.49647047600877614</v>
      </c>
      <c r="BR260" s="44">
        <f t="shared" si="117"/>
        <v>2.6866300856531047</v>
      </c>
      <c r="BS260" s="44">
        <f t="shared" si="110"/>
        <v>12.637111884368309</v>
      </c>
      <c r="BT260" s="44">
        <f t="shared" si="105"/>
        <v>7.683762044967879</v>
      </c>
      <c r="BU260" s="44">
        <f t="shared" si="102"/>
        <v>0.17910867237687364</v>
      </c>
      <c r="BV260" s="44">
        <f t="shared" si="114"/>
        <v>14.350164761673152</v>
      </c>
      <c r="BW260" s="44">
        <f t="shared" si="118"/>
        <v>0.23157184385382062</v>
      </c>
      <c r="BX260" s="44">
        <f t="shared" si="115"/>
        <v>5.2104341055090524</v>
      </c>
      <c r="BY260" s="44">
        <f t="shared" si="93"/>
        <v>1.3</v>
      </c>
      <c r="BZ260" s="44">
        <f t="shared" si="121"/>
        <v>3.3144966814159296</v>
      </c>
      <c r="CA260" s="44">
        <f t="shared" si="119"/>
        <v>6.7735643371617682</v>
      </c>
      <c r="CB260" s="44">
        <f t="shared" si="120"/>
        <v>3.5975806451612904</v>
      </c>
      <c r="CC260" s="44">
        <f t="shared" ref="CC260:CC292" si="122">1000*BH260/4.941</f>
        <v>6.1698428702424382</v>
      </c>
      <c r="CD260" s="43"/>
      <c r="CE260" s="43"/>
    </row>
    <row r="261" spans="1:85" s="7" customFormat="1" ht="12.75" customHeight="1">
      <c r="A261" s="67">
        <v>1799</v>
      </c>
      <c r="C261" s="16">
        <v>1512</v>
      </c>
      <c r="D261" s="16">
        <v>1303</v>
      </c>
      <c r="E261" s="16">
        <v>1001</v>
      </c>
      <c r="F261" s="16">
        <v>648</v>
      </c>
      <c r="G261" s="16">
        <v>582</v>
      </c>
      <c r="H261" s="16">
        <v>1152</v>
      </c>
      <c r="I261" s="16">
        <v>27.5</v>
      </c>
      <c r="J261" s="16">
        <v>25.1</v>
      </c>
      <c r="K261" s="16">
        <v>23.2</v>
      </c>
      <c r="L261" s="16">
        <v>29.7</v>
      </c>
      <c r="M261" s="16">
        <v>129</v>
      </c>
      <c r="N261" s="16">
        <v>144</v>
      </c>
      <c r="O261" s="16">
        <v>44.5</v>
      </c>
      <c r="R261" s="16">
        <v>6</v>
      </c>
      <c r="S261" s="16">
        <v>96</v>
      </c>
      <c r="Z261" s="16">
        <v>74</v>
      </c>
      <c r="AA261" s="16">
        <v>72</v>
      </c>
      <c r="AB261" s="16">
        <v>78.5</v>
      </c>
      <c r="AC261" s="16">
        <v>1152</v>
      </c>
      <c r="AD261" s="16">
        <v>1152</v>
      </c>
      <c r="AE261" s="16">
        <v>37.6</v>
      </c>
      <c r="AH261" s="44">
        <f>F261*'Conversions, Sources &amp; Comments'!$E261/104.83</f>
        <v>0.28724363254793478</v>
      </c>
      <c r="AI261" s="44">
        <f>C261*'Conversions, Sources &amp; Comments'!E261/104.83</f>
        <v>0.6702351426118478</v>
      </c>
      <c r="AJ261" s="44">
        <f>E261*'Conversions, Sources &amp; Comments'!E261/104.83</f>
        <v>0.44372048793284369</v>
      </c>
      <c r="AK261" s="43"/>
      <c r="AL261" s="44">
        <f>'Conversions, Sources &amp; Comments'!$E261*H261/104.83</f>
        <v>0.51065534675188406</v>
      </c>
      <c r="AM261" s="44">
        <f>'Conversions, Sources &amp; Comments'!$E261*I261/0.467</f>
        <v>2.7363824946466813</v>
      </c>
      <c r="AN261" s="44">
        <f>'Conversions, Sources &amp; Comments'!$E261*J261/0.467</f>
        <v>2.4975709314775161</v>
      </c>
      <c r="AO261" s="44">
        <f>'Conversions, Sources &amp; Comments'!$E261*K261/0.467</f>
        <v>2.3085117773019275</v>
      </c>
      <c r="AP261" s="44">
        <f>'Conversions, Sources &amp; Comments'!$E261*L261/0.467</f>
        <v>2.9552930942184155</v>
      </c>
      <c r="AQ261" s="44">
        <f>'Conversions, Sources &amp; Comments'!$E261*M261/0.467</f>
        <v>12.836121520342612</v>
      </c>
      <c r="AR261" s="44">
        <f>'Conversions, Sources &amp; Comments'!$E261*N261/60</f>
        <v>0.11152500000000001</v>
      </c>
      <c r="AS261" s="44">
        <f>'Conversions, Sources &amp; Comments'!$E261*O261</f>
        <v>2.0678593750000003</v>
      </c>
      <c r="AT261" s="44">
        <f>'Conversions, Sources &amp; Comments'!$E261*P261</f>
        <v>0</v>
      </c>
      <c r="AU261" s="44">
        <f>'Conversions, Sources &amp; Comments'!$E261*Q261/0.467</f>
        <v>0</v>
      </c>
      <c r="AV261" s="44">
        <f>'Conversions, Sources &amp; Comments'!$E261*R261/1.204</f>
        <v>0.23157184385382062</v>
      </c>
      <c r="AW261" s="44">
        <f>'Conversions, Sources &amp; Comments'!$E261*S261/0.93</f>
        <v>4.7967741935483872</v>
      </c>
      <c r="AX261" s="44">
        <f>'Conversions, Sources &amp; Comments'!$E261*T261/0.93</f>
        <v>0</v>
      </c>
      <c r="AY261" s="44">
        <f>'Conversions, Sources &amp; Comments'!$E261*U261/0.467</f>
        <v>0</v>
      </c>
      <c r="AZ261" s="44">
        <f>'Conversions, Sources &amp; Comments'!$E261*V261/51.4</f>
        <v>0</v>
      </c>
      <c r="BA261" s="44">
        <f>'Conversions, Sources &amp; Comments'!$E261*W261/0.467</f>
        <v>0</v>
      </c>
      <c r="BB261" s="44">
        <f>'Conversions, Sources &amp; Comments'!$E261*X261/0.467</f>
        <v>0</v>
      </c>
      <c r="BC261" s="44">
        <f>'Conversions, Sources &amp; Comments'!$E261*Y261/0.467</f>
        <v>0</v>
      </c>
      <c r="BD261" s="44">
        <f>'Conversions, Sources &amp; Comments'!$E261*Z261/0.93</f>
        <v>3.6975134408602153</v>
      </c>
      <c r="BE261" s="44">
        <f>'Conversions, Sources &amp; Comments'!$E261*AA261/0.467*0.96</f>
        <v>6.8777730192719488</v>
      </c>
      <c r="BF261" s="44">
        <f>'Conversions, Sources &amp; Comments'!$E261*AB261/0.467*0.96</f>
        <v>7.4986830835117768</v>
      </c>
      <c r="BG261" s="44">
        <f>'Conversions, Sources &amp; Comments'!$E261*AC261/10.274</f>
        <v>5.2104341055090524</v>
      </c>
      <c r="BH261" s="44">
        <f>'Conversions, Sources &amp; Comments'!$E261*AD261/3073</f>
        <v>1.7420110641067361E-2</v>
      </c>
      <c r="BI261" s="44">
        <f>'Conversions, Sources &amp; Comments'!$E261*AE261/0.565</f>
        <v>3.0924336283185849</v>
      </c>
      <c r="BJ261" s="44">
        <f>'Conversions, Sources &amp; Comments'!$E261*AF261/0.565</f>
        <v>0</v>
      </c>
      <c r="BK261" s="44"/>
      <c r="BL261" s="43"/>
      <c r="BM261" s="43"/>
      <c r="BN261" s="43"/>
      <c r="BO261" s="43"/>
      <c r="BP261" s="43"/>
      <c r="BQ261" s="44">
        <f t="shared" si="116"/>
        <v>0.51065534675188406</v>
      </c>
      <c r="BR261" s="44">
        <f t="shared" si="117"/>
        <v>2.7363824946466813</v>
      </c>
      <c r="BS261" s="44">
        <f t="shared" ref="BS261:BS285" si="123">AQ261</f>
        <v>12.836121520342612</v>
      </c>
      <c r="BT261" s="44">
        <f t="shared" si="105"/>
        <v>7.8260539346895079</v>
      </c>
      <c r="BU261" s="44">
        <f t="shared" si="102"/>
        <v>0.18242549964311208</v>
      </c>
      <c r="BV261" s="44">
        <f t="shared" si="114"/>
        <v>0</v>
      </c>
      <c r="BW261" s="44">
        <f t="shared" si="118"/>
        <v>0.23157184385382062</v>
      </c>
      <c r="BX261" s="44">
        <f t="shared" si="115"/>
        <v>5.2104341055090524</v>
      </c>
      <c r="BY261" s="44">
        <f t="shared" si="93"/>
        <v>1.3</v>
      </c>
      <c r="BZ261" s="44">
        <f t="shared" si="121"/>
        <v>3.0924336283185849</v>
      </c>
      <c r="CA261" s="44">
        <f t="shared" si="119"/>
        <v>6.7735643371617682</v>
      </c>
      <c r="CB261" s="44">
        <f t="shared" si="120"/>
        <v>3.6975134408602153</v>
      </c>
      <c r="CC261" s="44">
        <f t="shared" si="122"/>
        <v>3.5256244972813926</v>
      </c>
      <c r="CD261" s="43"/>
      <c r="CE261" s="43"/>
    </row>
    <row r="262" spans="1:85" s="7" customFormat="1" ht="12.75" customHeight="1">
      <c r="A262" s="67">
        <v>1800</v>
      </c>
      <c r="C262" s="16">
        <v>1200</v>
      </c>
      <c r="D262" s="16">
        <v>1177</v>
      </c>
      <c r="E262" s="16">
        <v>832</v>
      </c>
      <c r="F262" s="16">
        <v>598</v>
      </c>
      <c r="G262" s="16">
        <v>444</v>
      </c>
      <c r="H262" s="16">
        <v>1080</v>
      </c>
      <c r="I262" s="16">
        <v>30.5</v>
      </c>
      <c r="J262" s="16">
        <v>26.6</v>
      </c>
      <c r="K262" s="16">
        <v>27.4</v>
      </c>
      <c r="L262" s="16">
        <v>31</v>
      </c>
      <c r="M262" s="16">
        <v>175</v>
      </c>
      <c r="N262" s="16">
        <v>144</v>
      </c>
      <c r="O262" s="16">
        <v>49.5</v>
      </c>
      <c r="P262" s="16">
        <v>12</v>
      </c>
      <c r="R262" s="16">
        <v>6</v>
      </c>
      <c r="S262" s="16">
        <v>96</v>
      </c>
      <c r="Z262" s="16">
        <v>105</v>
      </c>
      <c r="AA262" s="16">
        <v>72</v>
      </c>
      <c r="AB262" s="16">
        <v>104</v>
      </c>
      <c r="AC262" s="16">
        <v>1209</v>
      </c>
      <c r="AE262" s="16">
        <v>40.4</v>
      </c>
      <c r="AH262" s="44">
        <f>F262*'Conversions, Sources &amp; Comments'!$E262/104.83</f>
        <v>0.2650797720118287</v>
      </c>
      <c r="AI262" s="44">
        <f>C262*'Conversions, Sources &amp; Comments'!E262/104.83</f>
        <v>0.5319326528665459</v>
      </c>
      <c r="AJ262" s="44">
        <f>E262*'Conversions, Sources &amp; Comments'!E262/104.83</f>
        <v>0.36880663932080515</v>
      </c>
      <c r="AK262" s="43"/>
      <c r="AL262" s="44">
        <f>'Conversions, Sources &amp; Comments'!$E262*H262/104.83</f>
        <v>0.47873938757989126</v>
      </c>
      <c r="AM262" s="44">
        <f>'Conversions, Sources &amp; Comments'!$E262*I262/0.467</f>
        <v>3.0348969486081372</v>
      </c>
      <c r="AN262" s="44">
        <f>'Conversions, Sources &amp; Comments'!$E262*J262/0.467</f>
        <v>2.646828158458244</v>
      </c>
      <c r="AO262" s="44">
        <f>'Conversions, Sources &amp; Comments'!$E262*K262/0.467</f>
        <v>2.7264320128479658</v>
      </c>
      <c r="AP262" s="44">
        <f>'Conversions, Sources &amp; Comments'!$E262*L262/0.467</f>
        <v>3.0846493576017129</v>
      </c>
      <c r="AQ262" s="44">
        <f>'Conversions, Sources &amp; Comments'!$E262*M262/0.467</f>
        <v>17.413343147751608</v>
      </c>
      <c r="AR262" s="44">
        <f>'Conversions, Sources &amp; Comments'!$E262*N262/60</f>
        <v>0.11152500000000001</v>
      </c>
      <c r="AS262" s="44">
        <f>'Conversions, Sources &amp; Comments'!$E262*O262</f>
        <v>2.3002031250000003</v>
      </c>
      <c r="AT262" s="44">
        <f>'Conversions, Sources &amp; Comments'!$E262*P262</f>
        <v>0.55762500000000004</v>
      </c>
      <c r="AU262" s="44">
        <f>'Conversions, Sources &amp; Comments'!$E262*Q262/0.467</f>
        <v>0</v>
      </c>
      <c r="AV262" s="44">
        <f>'Conversions, Sources &amp; Comments'!$E262*R262/1.204</f>
        <v>0.23157184385382062</v>
      </c>
      <c r="AW262" s="44">
        <f>'Conversions, Sources &amp; Comments'!$E262*S262/0.93</f>
        <v>4.7967741935483872</v>
      </c>
      <c r="AX262" s="44">
        <f>'Conversions, Sources &amp; Comments'!$E262*T262/0.93</f>
        <v>0</v>
      </c>
      <c r="AY262" s="44">
        <f>'Conversions, Sources &amp; Comments'!$E262*U262/0.467</f>
        <v>0</v>
      </c>
      <c r="AZ262" s="44">
        <f>'Conversions, Sources &amp; Comments'!$E262*V262/51.4</f>
        <v>0</v>
      </c>
      <c r="BA262" s="44">
        <f>'Conversions, Sources &amp; Comments'!$E262*W262/0.467</f>
        <v>0</v>
      </c>
      <c r="BB262" s="44">
        <f>'Conversions, Sources &amp; Comments'!$E262*X262/0.467</f>
        <v>0</v>
      </c>
      <c r="BC262" s="44">
        <f>'Conversions, Sources &amp; Comments'!$E262*Y262/0.467</f>
        <v>0</v>
      </c>
      <c r="BD262" s="44">
        <f>'Conversions, Sources &amp; Comments'!$E262*Z262/0.93</f>
        <v>5.2464717741935489</v>
      </c>
      <c r="BE262" s="44">
        <f>'Conversions, Sources &amp; Comments'!$E262*AA262/0.467*0.96</f>
        <v>6.8777730192719488</v>
      </c>
      <c r="BF262" s="44">
        <f>'Conversions, Sources &amp; Comments'!$E262*AB262/0.467*0.96</f>
        <v>9.93456102783726</v>
      </c>
      <c r="BG262" s="44">
        <f>'Conversions, Sources &amp; Comments'!$E262*AC262/10.274</f>
        <v>5.4682420430212195</v>
      </c>
      <c r="BH262" s="44">
        <f>'Conversions, Sources &amp; Comments'!$E262*AD262/3073</f>
        <v>0</v>
      </c>
      <c r="BI262" s="44">
        <f>'Conversions, Sources &amp; Comments'!$E262*AE262/0.565</f>
        <v>3.3227212389380534</v>
      </c>
      <c r="BJ262" s="44">
        <f>'Conversions, Sources &amp; Comments'!$E262*AF262/0.565</f>
        <v>0</v>
      </c>
      <c r="BK262" s="44"/>
      <c r="BL262" s="43"/>
      <c r="BM262" s="43"/>
      <c r="BN262" s="43"/>
      <c r="BO262" s="43"/>
      <c r="BP262" s="43"/>
      <c r="BQ262" s="44">
        <f t="shared" si="116"/>
        <v>0.47873938757989126</v>
      </c>
      <c r="BR262" s="44">
        <f t="shared" si="117"/>
        <v>3.0348969486081372</v>
      </c>
      <c r="BS262" s="44">
        <f t="shared" si="123"/>
        <v>17.413343147751608</v>
      </c>
      <c r="BT262" s="44">
        <f t="shared" si="105"/>
        <v>8.6798052730192712</v>
      </c>
      <c r="BU262" s="44">
        <f t="shared" si="102"/>
        <v>0.20232646324054249</v>
      </c>
      <c r="BV262" s="44">
        <f t="shared" si="114"/>
        <v>0</v>
      </c>
      <c r="BW262" s="44">
        <f t="shared" si="118"/>
        <v>0.23157184385382062</v>
      </c>
      <c r="BX262" s="44">
        <f t="shared" si="115"/>
        <v>5.4682420430212195</v>
      </c>
      <c r="BY262" s="44">
        <f t="shared" si="93"/>
        <v>1.3</v>
      </c>
      <c r="BZ262" s="44">
        <f t="shared" si="121"/>
        <v>3.3227212389380534</v>
      </c>
      <c r="CA262" s="44">
        <f t="shared" si="119"/>
        <v>7.108714655927586</v>
      </c>
      <c r="CB262" s="44">
        <f t="shared" si="120"/>
        <v>5.2464717741935489</v>
      </c>
      <c r="CC262" s="44">
        <f t="shared" si="122"/>
        <v>0</v>
      </c>
      <c r="CD262" s="43"/>
      <c r="CE262" s="43"/>
    </row>
    <row r="263" spans="1:85" s="7" customFormat="1" ht="12.75" customHeight="1">
      <c r="A263" s="67">
        <v>1801</v>
      </c>
      <c r="C263" s="16">
        <v>1584</v>
      </c>
      <c r="D263" s="16">
        <v>1560</v>
      </c>
      <c r="E263" s="16">
        <v>1012</v>
      </c>
      <c r="F263" s="16">
        <v>663</v>
      </c>
      <c r="G263" s="16">
        <v>371</v>
      </c>
      <c r="H263" s="16">
        <v>976</v>
      </c>
      <c r="I263" s="16">
        <v>33</v>
      </c>
      <c r="J263" s="16">
        <v>29.6</v>
      </c>
      <c r="K263" s="16">
        <v>29.3</v>
      </c>
      <c r="L263" s="16">
        <v>32</v>
      </c>
      <c r="M263" s="16">
        <v>142</v>
      </c>
      <c r="N263" s="16">
        <v>144</v>
      </c>
      <c r="O263" s="16">
        <v>47.2</v>
      </c>
      <c r="P263" s="16">
        <v>12</v>
      </c>
      <c r="R263" s="16">
        <v>6</v>
      </c>
      <c r="S263" s="16">
        <v>96</v>
      </c>
      <c r="V263" s="16">
        <v>13769</v>
      </c>
      <c r="Z263" s="16">
        <v>119</v>
      </c>
      <c r="AA263" s="16">
        <v>75.5</v>
      </c>
      <c r="AB263" s="16">
        <v>88.5</v>
      </c>
      <c r="AC263" s="16">
        <v>1267</v>
      </c>
      <c r="AE263" s="16">
        <v>40</v>
      </c>
      <c r="AH263" s="44">
        <f>F263*'Conversions, Sources &amp; Comments'!$E263/104.83</f>
        <v>0.29389279070876662</v>
      </c>
      <c r="AI263" s="44">
        <f>C263*'Conversions, Sources &amp; Comments'!E263/104.83</f>
        <v>0.70215110178384066</v>
      </c>
      <c r="AJ263" s="44">
        <f>E263*'Conversions, Sources &amp; Comments'!E263/104.83</f>
        <v>0.44859653725078702</v>
      </c>
      <c r="AK263" s="43"/>
      <c r="AL263" s="44">
        <f>'Conversions, Sources &amp; Comments'!$E263*H263/104.83</f>
        <v>0.43263855766479065</v>
      </c>
      <c r="AM263" s="44">
        <f>'Conversions, Sources &amp; Comments'!$E263*I263/0.467</f>
        <v>3.2836589935760174</v>
      </c>
      <c r="AN263" s="44">
        <f>'Conversions, Sources &amp; Comments'!$E263*J263/0.467</f>
        <v>2.9453426124197004</v>
      </c>
      <c r="AO263" s="44">
        <f>'Conversions, Sources &amp; Comments'!$E263*K263/0.467</f>
        <v>2.9154911670235548</v>
      </c>
      <c r="AP263" s="44">
        <f>'Conversions, Sources &amp; Comments'!$E263*L263/0.467</f>
        <v>3.1841541755888652</v>
      </c>
      <c r="AQ263" s="44">
        <f>'Conversions, Sources &amp; Comments'!$E263*M263/0.467</f>
        <v>14.129684154175589</v>
      </c>
      <c r="AR263" s="44">
        <f>'Conversions, Sources &amp; Comments'!$E263*N263/60</f>
        <v>0.11152500000000001</v>
      </c>
      <c r="AS263" s="44">
        <f>'Conversions, Sources &amp; Comments'!$E263*O263</f>
        <v>2.1933250000000002</v>
      </c>
      <c r="AT263" s="44">
        <f>'Conversions, Sources &amp; Comments'!$E263*P263</f>
        <v>0.55762500000000004</v>
      </c>
      <c r="AU263" s="44">
        <f>'Conversions, Sources &amp; Comments'!$E263*Q263/0.467</f>
        <v>0</v>
      </c>
      <c r="AV263" s="44">
        <f>'Conversions, Sources &amp; Comments'!$E263*R263/1.204</f>
        <v>0.23157184385382062</v>
      </c>
      <c r="AW263" s="44">
        <f>'Conversions, Sources &amp; Comments'!$E263*S263/0.93</f>
        <v>4.7967741935483872</v>
      </c>
      <c r="AX263" s="44">
        <f>'Conversions, Sources &amp; Comments'!$E263*T263/0.93</f>
        <v>0</v>
      </c>
      <c r="AY263" s="44">
        <f>'Conversions, Sources &amp; Comments'!$E263*U263/0.467</f>
        <v>0</v>
      </c>
      <c r="AZ263" s="44">
        <f>'Conversions, Sources &amp; Comments'!$E263*V263/51.4</f>
        <v>12.448019820038912</v>
      </c>
      <c r="BA263" s="44">
        <f>'Conversions, Sources &amp; Comments'!$E263*W263/0.467</f>
        <v>0</v>
      </c>
      <c r="BB263" s="44">
        <f>'Conversions, Sources &amp; Comments'!$E263*X263/0.467</f>
        <v>0</v>
      </c>
      <c r="BC263" s="44">
        <f>'Conversions, Sources &amp; Comments'!$E263*Y263/0.467</f>
        <v>0</v>
      </c>
      <c r="BD263" s="44">
        <f>'Conversions, Sources &amp; Comments'!$E263*Z263/0.93</f>
        <v>5.9460013440860209</v>
      </c>
      <c r="BE263" s="44">
        <f>'Conversions, Sources &amp; Comments'!$E263*AA263/0.467*0.96</f>
        <v>7.2121092077087789</v>
      </c>
      <c r="BF263" s="44">
        <f>'Conversions, Sources &amp; Comments'!$E263*AB263/0.467*0.96</f>
        <v>8.4539293361884376</v>
      </c>
      <c r="BG263" s="44">
        <f>'Conversions, Sources &amp; Comments'!$E263*AC263/10.274</f>
        <v>5.7305729268055297</v>
      </c>
      <c r="BH263" s="44">
        <f>'Conversions, Sources &amp; Comments'!$E263*AD263/3073</f>
        <v>0</v>
      </c>
      <c r="BI263" s="44">
        <f>'Conversions, Sources &amp; Comments'!$E263*AE263/0.565</f>
        <v>3.2898230088495581</v>
      </c>
      <c r="BJ263" s="44">
        <f>'Conversions, Sources &amp; Comments'!$E263*AF263/0.565</f>
        <v>0</v>
      </c>
      <c r="BK263" s="44"/>
      <c r="BL263" s="43"/>
      <c r="BM263" s="43"/>
      <c r="BN263" s="43"/>
      <c r="BO263" s="43"/>
      <c r="BP263" s="43"/>
      <c r="BQ263" s="44">
        <f t="shared" si="116"/>
        <v>0.43263855766479065</v>
      </c>
      <c r="BR263" s="44">
        <f t="shared" si="117"/>
        <v>3.2836589935760174</v>
      </c>
      <c r="BS263" s="44">
        <f t="shared" si="123"/>
        <v>14.129684154175589</v>
      </c>
      <c r="BT263" s="44">
        <f t="shared" si="105"/>
        <v>9.3912647216274099</v>
      </c>
      <c r="BU263" s="44">
        <f t="shared" si="102"/>
        <v>0.2189105995717345</v>
      </c>
      <c r="BV263" s="44">
        <f t="shared" si="114"/>
        <v>12.448019820038912</v>
      </c>
      <c r="BW263" s="44">
        <f t="shared" si="118"/>
        <v>0.23157184385382062</v>
      </c>
      <c r="BX263" s="44">
        <f t="shared" si="115"/>
        <v>5.7305729268055297</v>
      </c>
      <c r="BY263" s="44">
        <f t="shared" si="93"/>
        <v>1.3</v>
      </c>
      <c r="BZ263" s="44">
        <f t="shared" si="121"/>
        <v>3.2898230088495581</v>
      </c>
      <c r="CA263" s="44">
        <f t="shared" si="119"/>
        <v>7.4497448048471888</v>
      </c>
      <c r="CB263" s="44">
        <f t="shared" si="120"/>
        <v>5.9460013440860209</v>
      </c>
      <c r="CC263" s="44">
        <f t="shared" si="122"/>
        <v>0</v>
      </c>
      <c r="CD263" s="43"/>
      <c r="CE263" s="43"/>
    </row>
    <row r="264" spans="1:85" s="7" customFormat="1" ht="12.75" customHeight="1">
      <c r="A264" s="67">
        <v>1802</v>
      </c>
      <c r="C264" s="16">
        <v>1598</v>
      </c>
      <c r="D264" s="16">
        <v>1596</v>
      </c>
      <c r="E264" s="16">
        <v>1284</v>
      </c>
      <c r="F264" s="16">
        <v>790</v>
      </c>
      <c r="G264" s="16">
        <v>574</v>
      </c>
      <c r="H264" s="16">
        <v>1296</v>
      </c>
      <c r="I264" s="16">
        <v>33</v>
      </c>
      <c r="J264" s="16">
        <v>28.3</v>
      </c>
      <c r="K264" s="16">
        <v>34.700000000000003</v>
      </c>
      <c r="L264" s="16">
        <v>32</v>
      </c>
      <c r="M264" s="16">
        <v>143</v>
      </c>
      <c r="N264" s="16">
        <v>144</v>
      </c>
      <c r="O264" s="16">
        <v>51.7</v>
      </c>
      <c r="P264" s="16">
        <v>12</v>
      </c>
      <c r="R264" s="16">
        <v>6.25</v>
      </c>
      <c r="S264" s="16">
        <v>96</v>
      </c>
      <c r="V264" s="16">
        <v>10268</v>
      </c>
      <c r="Z264" s="16">
        <v>104</v>
      </c>
      <c r="AA264" s="16">
        <v>78</v>
      </c>
      <c r="AB264" s="16">
        <v>106</v>
      </c>
      <c r="AC264" s="16">
        <v>1296</v>
      </c>
      <c r="AE264" s="16">
        <v>40</v>
      </c>
      <c r="AH264" s="44">
        <f>F264*'Conversions, Sources &amp; Comments'!$E264/104.83</f>
        <v>0.35018899647047602</v>
      </c>
      <c r="AI264" s="44">
        <f>C264*'Conversions, Sources &amp; Comments'!E264/104.83</f>
        <v>0.7083569827339502</v>
      </c>
      <c r="AJ264" s="44">
        <f>E264*'Conversions, Sources &amp; Comments'!E264/104.83</f>
        <v>0.56916793856720416</v>
      </c>
      <c r="AK264" s="43"/>
      <c r="AL264" s="44">
        <f>'Conversions, Sources &amp; Comments'!$E264*H264/104.83</f>
        <v>0.57448726509586956</v>
      </c>
      <c r="AM264" s="44">
        <f>'Conversions, Sources &amp; Comments'!$E264*I264/0.467</f>
        <v>3.2836589935760174</v>
      </c>
      <c r="AN264" s="44">
        <f>'Conversions, Sources &amp; Comments'!$E264*J264/0.467</f>
        <v>2.8159863490364025</v>
      </c>
      <c r="AO264" s="44">
        <f>'Conversions, Sources &amp; Comments'!$E264*K264/0.467</f>
        <v>3.4528171841541759</v>
      </c>
      <c r="AP264" s="44">
        <f>'Conversions, Sources &amp; Comments'!$E264*L264/0.467</f>
        <v>3.1841541755888652</v>
      </c>
      <c r="AQ264" s="44">
        <f>'Conversions, Sources &amp; Comments'!$E264*M264/0.467</f>
        <v>14.229188972162742</v>
      </c>
      <c r="AR264" s="44">
        <f>'Conversions, Sources &amp; Comments'!$E264*N264/60</f>
        <v>0.11152500000000001</v>
      </c>
      <c r="AS264" s="44">
        <f>'Conversions, Sources &amp; Comments'!$E264*O264</f>
        <v>2.4024343750000003</v>
      </c>
      <c r="AT264" s="44">
        <f>'Conversions, Sources &amp; Comments'!$E264*P264</f>
        <v>0.55762500000000004</v>
      </c>
      <c r="AU264" s="44">
        <f>'Conversions, Sources &amp; Comments'!$E264*Q264/0.467</f>
        <v>0</v>
      </c>
      <c r="AV264" s="44">
        <f>'Conversions, Sources &amp; Comments'!$E264*R264/1.204</f>
        <v>0.24122067068106315</v>
      </c>
      <c r="AW264" s="44">
        <f>'Conversions, Sources &amp; Comments'!$E264*S264/0.93</f>
        <v>4.7967741935483872</v>
      </c>
      <c r="AX264" s="44">
        <f>'Conversions, Sources &amp; Comments'!$E264*T264/0.93</f>
        <v>0</v>
      </c>
      <c r="AY264" s="44">
        <f>'Conversions, Sources &amp; Comments'!$E264*U264/0.467</f>
        <v>0</v>
      </c>
      <c r="AZ264" s="44">
        <f>'Conversions, Sources &amp; Comments'!$E264*V264/51.4</f>
        <v>9.282901264591441</v>
      </c>
      <c r="BA264" s="44">
        <f>'Conversions, Sources &amp; Comments'!$E264*W264/0.467</f>
        <v>0</v>
      </c>
      <c r="BB264" s="44">
        <f>'Conversions, Sources &amp; Comments'!$E264*X264/0.467</f>
        <v>0</v>
      </c>
      <c r="BC264" s="44">
        <f>'Conversions, Sources &amp; Comments'!$E264*Y264/0.467</f>
        <v>0</v>
      </c>
      <c r="BD264" s="44">
        <f>'Conversions, Sources &amp; Comments'!$E264*Z264/0.93</f>
        <v>5.1965053763440867</v>
      </c>
      <c r="BE264" s="44">
        <f>'Conversions, Sources &amp; Comments'!$E264*AA264/0.467*0.96</f>
        <v>7.4509207708779437</v>
      </c>
      <c r="BF264" s="44">
        <f>'Conversions, Sources &amp; Comments'!$E264*AB264/0.467*0.96</f>
        <v>10.125610278372591</v>
      </c>
      <c r="BG264" s="44">
        <f>'Conversions, Sources &amp; Comments'!$E264*AC264/10.274</f>
        <v>5.8617383686976838</v>
      </c>
      <c r="BH264" s="44">
        <f>'Conversions, Sources &amp; Comments'!$E264*AD264/3073</f>
        <v>0</v>
      </c>
      <c r="BI264" s="44">
        <f>'Conversions, Sources &amp; Comments'!$E264*AE264/0.565</f>
        <v>3.2898230088495581</v>
      </c>
      <c r="BJ264" s="44">
        <f>'Conversions, Sources &amp; Comments'!$E264*AF264/0.565</f>
        <v>0</v>
      </c>
      <c r="BK264" s="44"/>
      <c r="BL264" s="43"/>
      <c r="BM264" s="43"/>
      <c r="BN264" s="43"/>
      <c r="BO264" s="43"/>
      <c r="BP264" s="43"/>
      <c r="BQ264" s="44">
        <f t="shared" si="116"/>
        <v>0.57448726509586956</v>
      </c>
      <c r="BR264" s="44">
        <f t="shared" si="117"/>
        <v>3.2836589935760174</v>
      </c>
      <c r="BS264" s="44">
        <f t="shared" si="123"/>
        <v>14.229188972162742</v>
      </c>
      <c r="BT264" s="44">
        <f t="shared" si="105"/>
        <v>9.3912647216274099</v>
      </c>
      <c r="BU264" s="44">
        <f t="shared" si="102"/>
        <v>0.2189105995717345</v>
      </c>
      <c r="BV264" s="44">
        <f t="shared" si="114"/>
        <v>9.282901264591441</v>
      </c>
      <c r="BW264" s="44">
        <f t="shared" si="118"/>
        <v>0.24122067068106315</v>
      </c>
      <c r="BX264" s="44">
        <f t="shared" si="115"/>
        <v>5.8617383686976838</v>
      </c>
      <c r="BY264" s="44">
        <f t="shared" si="93"/>
        <v>1.3</v>
      </c>
      <c r="BZ264" s="44">
        <f t="shared" si="121"/>
        <v>3.2898230088495581</v>
      </c>
      <c r="CA264" s="44">
        <f t="shared" si="119"/>
        <v>7.6202598793069889</v>
      </c>
      <c r="CB264" s="44">
        <f t="shared" si="120"/>
        <v>5.1965053763440867</v>
      </c>
      <c r="CC264" s="44">
        <f t="shared" si="122"/>
        <v>0</v>
      </c>
      <c r="CD264" s="43"/>
      <c r="CE264" s="43"/>
    </row>
    <row r="265" spans="1:85" s="7" customFormat="1" ht="12.75" customHeight="1">
      <c r="A265" s="67">
        <v>1803</v>
      </c>
      <c r="C265" s="16">
        <v>1744</v>
      </c>
      <c r="D265" s="16">
        <v>1752</v>
      </c>
      <c r="E265" s="16">
        <v>976</v>
      </c>
      <c r="F265" s="16">
        <v>628</v>
      </c>
      <c r="G265" s="16">
        <v>538</v>
      </c>
      <c r="H265" s="16">
        <v>1092</v>
      </c>
      <c r="I265" s="16">
        <v>33</v>
      </c>
      <c r="J265" s="16">
        <v>30</v>
      </c>
      <c r="K265" s="16">
        <v>32.5</v>
      </c>
      <c r="L265" s="16">
        <v>32</v>
      </c>
      <c r="M265" s="16">
        <v>177</v>
      </c>
      <c r="N265" s="16">
        <v>144</v>
      </c>
      <c r="O265" s="16">
        <v>57.5</v>
      </c>
      <c r="P265" s="16">
        <v>12</v>
      </c>
      <c r="R265" s="16">
        <v>7</v>
      </c>
      <c r="S265" s="16">
        <v>120</v>
      </c>
      <c r="V265" s="16">
        <v>9822</v>
      </c>
      <c r="Z265" s="16">
        <v>103.9</v>
      </c>
      <c r="AA265" s="16">
        <v>78</v>
      </c>
      <c r="AB265" s="16">
        <v>100</v>
      </c>
      <c r="AC265" s="16">
        <v>1440</v>
      </c>
      <c r="AE265" s="16">
        <v>40</v>
      </c>
      <c r="AH265" s="44">
        <f>F265*'Conversions, Sources &amp; Comments'!$E265/104.83</f>
        <v>0.27837808833349231</v>
      </c>
      <c r="AI265" s="44">
        <f>C265*'Conversions, Sources &amp; Comments'!E265/104.83</f>
        <v>0.77307545549937995</v>
      </c>
      <c r="AJ265" s="44">
        <f>E265*'Conversions, Sources &amp; Comments'!E265/104.83</f>
        <v>0.43263855766479065</v>
      </c>
      <c r="AK265" s="43"/>
      <c r="AL265" s="44">
        <f>'Conversions, Sources &amp; Comments'!$E265*H265/104.83</f>
        <v>0.48405871410855672</v>
      </c>
      <c r="AM265" s="44">
        <f>'Conversions, Sources &amp; Comments'!$E265*I265/0.467</f>
        <v>3.2836589935760174</v>
      </c>
      <c r="AN265" s="44">
        <f>'Conversions, Sources &amp; Comments'!$E265*J265/0.467</f>
        <v>2.9851445396145606</v>
      </c>
      <c r="AO265" s="44">
        <f>'Conversions, Sources &amp; Comments'!$E265*K265/0.467</f>
        <v>3.2339065845824408</v>
      </c>
      <c r="AP265" s="44">
        <f>'Conversions, Sources &amp; Comments'!$E265*L265/0.467</f>
        <v>3.1841541755888652</v>
      </c>
      <c r="AQ265" s="44">
        <f>'Conversions, Sources &amp; Comments'!$E265*M265/0.467</f>
        <v>17.61235278372591</v>
      </c>
      <c r="AR265" s="44">
        <f>'Conversions, Sources &amp; Comments'!$E265*N265/60</f>
        <v>0.11152500000000001</v>
      </c>
      <c r="AS265" s="44">
        <f>'Conversions, Sources &amp; Comments'!$E265*O265</f>
        <v>2.6719531250000004</v>
      </c>
      <c r="AT265" s="44">
        <f>'Conversions, Sources &amp; Comments'!$E265*P265</f>
        <v>0.55762500000000004</v>
      </c>
      <c r="AU265" s="44">
        <f>'Conversions, Sources &amp; Comments'!$E265*Q265/0.467</f>
        <v>0</v>
      </c>
      <c r="AV265" s="44">
        <f>'Conversions, Sources &amp; Comments'!$E265*R265/1.204</f>
        <v>0.27016715116279072</v>
      </c>
      <c r="AW265" s="44">
        <f>'Conversions, Sources &amp; Comments'!$E265*S265/0.93</f>
        <v>5.9959677419354831</v>
      </c>
      <c r="AX265" s="44">
        <f>'Conversions, Sources &amp; Comments'!$E265*T265/0.93</f>
        <v>0</v>
      </c>
      <c r="AY265" s="44">
        <f>'Conversions, Sources &amp; Comments'!$E265*U265/0.467</f>
        <v>0</v>
      </c>
      <c r="AZ265" s="44">
        <f>'Conversions, Sources &amp; Comments'!$E265*V265/51.4</f>
        <v>8.8796899319066149</v>
      </c>
      <c r="BA265" s="44">
        <f>'Conversions, Sources &amp; Comments'!$E265*W265/0.467</f>
        <v>0</v>
      </c>
      <c r="BB265" s="44">
        <f>'Conversions, Sources &amp; Comments'!$E265*X265/0.467</f>
        <v>0</v>
      </c>
      <c r="BC265" s="44">
        <f>'Conversions, Sources &amp; Comments'!$E265*Y265/0.467</f>
        <v>0</v>
      </c>
      <c r="BD265" s="44">
        <f>'Conversions, Sources &amp; Comments'!$E265*Z265/0.93</f>
        <v>5.1915087365591397</v>
      </c>
      <c r="BE265" s="44">
        <f>'Conversions, Sources &amp; Comments'!$E265*AA265/0.467*0.96</f>
        <v>7.4509207708779437</v>
      </c>
      <c r="BF265" s="44">
        <f>'Conversions, Sources &amp; Comments'!$E265*AB265/0.467*0.96</f>
        <v>9.552462526766595</v>
      </c>
      <c r="BG265" s="44">
        <f>'Conversions, Sources &amp; Comments'!$E265*AC265/10.274</f>
        <v>6.5130426318863162</v>
      </c>
      <c r="BH265" s="44">
        <f>'Conversions, Sources &amp; Comments'!$E265*AD265/3073</f>
        <v>0</v>
      </c>
      <c r="BI265" s="44">
        <f>'Conversions, Sources &amp; Comments'!$E265*AE265/0.565</f>
        <v>3.2898230088495581</v>
      </c>
      <c r="BJ265" s="44">
        <f>'Conversions, Sources &amp; Comments'!$E265*AF265/0.565</f>
        <v>0</v>
      </c>
      <c r="BK265" s="44"/>
      <c r="BL265" s="43"/>
      <c r="BM265" s="43"/>
      <c r="BN265" s="43"/>
      <c r="BO265" s="43"/>
      <c r="BP265" s="43"/>
      <c r="BQ265" s="44">
        <f t="shared" si="116"/>
        <v>0.48405871410855672</v>
      </c>
      <c r="BR265" s="44">
        <f t="shared" si="117"/>
        <v>3.2836589935760174</v>
      </c>
      <c r="BS265" s="44">
        <f t="shared" si="123"/>
        <v>17.61235278372591</v>
      </c>
      <c r="BT265" s="44">
        <f t="shared" si="105"/>
        <v>9.3912647216274099</v>
      </c>
      <c r="BU265" s="44">
        <f t="shared" si="102"/>
        <v>0.2189105995717345</v>
      </c>
      <c r="BV265" s="44">
        <f t="shared" si="114"/>
        <v>8.8796899319066149</v>
      </c>
      <c r="BW265" s="44">
        <f t="shared" si="118"/>
        <v>0.27016715116279072</v>
      </c>
      <c r="BX265" s="44">
        <f t="shared" si="115"/>
        <v>6.5130426318863162</v>
      </c>
      <c r="BY265" s="44">
        <f t="shared" ref="BY265:BY272" si="124">CA265/BX265</f>
        <v>1.2999999999999998</v>
      </c>
      <c r="BZ265" s="44">
        <f t="shared" si="121"/>
        <v>3.2898230088495581</v>
      </c>
      <c r="CA265" s="44">
        <f t="shared" si="119"/>
        <v>8.4669554214522105</v>
      </c>
      <c r="CB265" s="44">
        <f t="shared" si="120"/>
        <v>5.1915087365591397</v>
      </c>
      <c r="CC265" s="44">
        <f t="shared" si="122"/>
        <v>0</v>
      </c>
      <c r="CD265" s="43"/>
      <c r="CE265" s="43"/>
    </row>
    <row r="266" spans="1:85" s="7" customFormat="1" ht="12.75" customHeight="1">
      <c r="A266" s="67">
        <v>1804</v>
      </c>
      <c r="C266" s="16">
        <v>1824</v>
      </c>
      <c r="D266" s="16">
        <v>1968</v>
      </c>
      <c r="E266" s="16">
        <v>1728</v>
      </c>
      <c r="F266" s="16">
        <v>890</v>
      </c>
      <c r="G266" s="16">
        <v>750</v>
      </c>
      <c r="H266" s="16">
        <v>1440</v>
      </c>
      <c r="I266" s="16">
        <v>36</v>
      </c>
      <c r="J266" s="16">
        <v>34.799999999999997</v>
      </c>
      <c r="K266" s="16">
        <v>34.700000000000003</v>
      </c>
      <c r="L266" s="16">
        <v>35</v>
      </c>
      <c r="M266" s="16">
        <v>162</v>
      </c>
      <c r="N266" s="16">
        <v>144</v>
      </c>
      <c r="O266" s="16">
        <v>62</v>
      </c>
      <c r="P266" s="16">
        <v>12</v>
      </c>
      <c r="R266" s="16">
        <v>7</v>
      </c>
      <c r="S266" s="16">
        <v>120</v>
      </c>
      <c r="V266" s="16">
        <v>4890</v>
      </c>
      <c r="Y266" s="16">
        <v>65.400000000000006</v>
      </c>
      <c r="Z266" s="16">
        <v>98.5</v>
      </c>
      <c r="AA266" s="16">
        <v>78</v>
      </c>
      <c r="AB266" s="16">
        <v>101</v>
      </c>
      <c r="AC266" s="16">
        <v>1437</v>
      </c>
      <c r="AE266" s="16">
        <v>40.4</v>
      </c>
      <c r="AH266" s="44">
        <f>F266*'Conversions, Sources &amp; Comments'!$E266/104.83</f>
        <v>0.39451671754268819</v>
      </c>
      <c r="AI266" s="44">
        <f>C266*'Conversions, Sources &amp; Comments'!E266/104.83</f>
        <v>0.8085376323571497</v>
      </c>
      <c r="AJ266" s="44">
        <f>E266*'Conversions, Sources &amp; Comments'!E266/104.83</f>
        <v>0.76598302012782604</v>
      </c>
      <c r="AK266" s="43"/>
      <c r="AL266" s="44">
        <f>'Conversions, Sources &amp; Comments'!$E266*H266/104.83</f>
        <v>0.63831918343985505</v>
      </c>
      <c r="AM266" s="44">
        <f>'Conversions, Sources &amp; Comments'!$E266*I266/0.467</f>
        <v>3.5821734475374734</v>
      </c>
      <c r="AN266" s="44">
        <f>'Conversions, Sources &amp; Comments'!$E266*J266/0.467</f>
        <v>3.4627676659528905</v>
      </c>
      <c r="AO266" s="44">
        <f>'Conversions, Sources &amp; Comments'!$E266*K266/0.467</f>
        <v>3.4528171841541759</v>
      </c>
      <c r="AP266" s="44">
        <f>'Conversions, Sources &amp; Comments'!$E266*L266/0.467</f>
        <v>3.4826686295503211</v>
      </c>
      <c r="AQ266" s="44">
        <f>'Conversions, Sources &amp; Comments'!$E266*M266/0.467</f>
        <v>16.119780513918631</v>
      </c>
      <c r="AR266" s="44">
        <f>'Conversions, Sources &amp; Comments'!$E266*N266/60</f>
        <v>0.11152500000000001</v>
      </c>
      <c r="AS266" s="44">
        <f>'Conversions, Sources &amp; Comments'!$E266*O266</f>
        <v>2.8810625000000001</v>
      </c>
      <c r="AT266" s="44">
        <f>'Conversions, Sources &amp; Comments'!$E266*P266</f>
        <v>0.55762500000000004</v>
      </c>
      <c r="AU266" s="44">
        <f>'Conversions, Sources &amp; Comments'!$E266*Q266/0.467</f>
        <v>0</v>
      </c>
      <c r="AV266" s="44">
        <f>'Conversions, Sources &amp; Comments'!$E266*R266/1.204</f>
        <v>0.27016715116279072</v>
      </c>
      <c r="AW266" s="44">
        <f>'Conversions, Sources &amp; Comments'!$E266*S266/0.93</f>
        <v>5.9959677419354831</v>
      </c>
      <c r="AX266" s="44">
        <f>'Conversions, Sources &amp; Comments'!$E266*T266/0.93</f>
        <v>0</v>
      </c>
      <c r="AY266" s="44">
        <f>'Conversions, Sources &amp; Comments'!$E266*U266/0.467</f>
        <v>0</v>
      </c>
      <c r="AZ266" s="44">
        <f>'Conversions, Sources &amp; Comments'!$E266*V266/51.4</f>
        <v>4.420859678988327</v>
      </c>
      <c r="BA266" s="44">
        <f>'Conversions, Sources &amp; Comments'!$E266*W266/0.467</f>
        <v>0</v>
      </c>
      <c r="BB266" s="44">
        <f>'Conversions, Sources &amp; Comments'!$E266*X266/0.467</f>
        <v>0</v>
      </c>
      <c r="BC266" s="44">
        <f>'Conversions, Sources &amp; Comments'!$E266*Y266/0.467</f>
        <v>6.5076150963597446</v>
      </c>
      <c r="BD266" s="44">
        <f>'Conversions, Sources &amp; Comments'!$E266*Z266/0.93</f>
        <v>4.9216901881720432</v>
      </c>
      <c r="BE266" s="44">
        <f>'Conversions, Sources &amp; Comments'!$E266*AA266/0.467*0.96</f>
        <v>7.4509207708779437</v>
      </c>
      <c r="BF266" s="44">
        <f>'Conversions, Sources &amp; Comments'!$E266*AB266/0.467*0.96</f>
        <v>9.6479871520342613</v>
      </c>
      <c r="BG266" s="44">
        <f>'Conversions, Sources &amp; Comments'!$E266*AC266/10.274</f>
        <v>6.4994737930698854</v>
      </c>
      <c r="BH266" s="44">
        <f>'Conversions, Sources &amp; Comments'!$E266*AD266/3073</f>
        <v>0</v>
      </c>
      <c r="BI266" s="44">
        <f>'Conversions, Sources &amp; Comments'!$E266*AE266/0.565</f>
        <v>3.3227212389380534</v>
      </c>
      <c r="BJ266" s="44">
        <f>'Conversions, Sources &amp; Comments'!$E266*AF266/0.565</f>
        <v>0</v>
      </c>
      <c r="BK266" s="44"/>
      <c r="BL266" s="43"/>
      <c r="BM266" s="43"/>
      <c r="BN266" s="43"/>
      <c r="BO266" s="43"/>
      <c r="BP266" s="43"/>
      <c r="BQ266" s="44">
        <f t="shared" si="116"/>
        <v>0.63831918343985505</v>
      </c>
      <c r="BR266" s="44">
        <f t="shared" si="117"/>
        <v>3.5821734475374734</v>
      </c>
      <c r="BS266" s="44">
        <f t="shared" si="123"/>
        <v>16.119780513918631</v>
      </c>
      <c r="BT266" s="44">
        <f t="shared" si="105"/>
        <v>10.245016059957173</v>
      </c>
      <c r="BU266" s="44">
        <f t="shared" si="102"/>
        <v>0.23881156316916488</v>
      </c>
      <c r="BV266" s="44">
        <f t="shared" si="114"/>
        <v>4.420859678988327</v>
      </c>
      <c r="BW266" s="44">
        <f t="shared" si="118"/>
        <v>0.27016715116279072</v>
      </c>
      <c r="BX266" s="44">
        <f t="shared" si="115"/>
        <v>6.4994737930698854</v>
      </c>
      <c r="BY266" s="44">
        <f t="shared" si="124"/>
        <v>1.0012526096033405</v>
      </c>
      <c r="BZ266" s="44">
        <f t="shared" si="121"/>
        <v>3.3227212389380534</v>
      </c>
      <c r="CA266" s="44">
        <f>BC266</f>
        <v>6.5076150963597446</v>
      </c>
      <c r="CB266" s="44">
        <f t="shared" si="120"/>
        <v>4.9216901881720432</v>
      </c>
      <c r="CC266" s="44">
        <f t="shared" si="122"/>
        <v>0</v>
      </c>
      <c r="CD266" s="43"/>
      <c r="CE266" s="43"/>
    </row>
    <row r="267" spans="1:85" s="7" customFormat="1" ht="12.75" customHeight="1">
      <c r="A267" s="67">
        <v>1805</v>
      </c>
      <c r="C267" s="16">
        <v>2688</v>
      </c>
      <c r="D267" s="16">
        <v>2436</v>
      </c>
      <c r="E267" s="16">
        <v>2064</v>
      </c>
      <c r="F267" s="16">
        <v>1344</v>
      </c>
      <c r="G267" s="16">
        <v>967</v>
      </c>
      <c r="H267" s="16">
        <v>2096</v>
      </c>
      <c r="I267" s="16">
        <v>40</v>
      </c>
      <c r="J267" s="16">
        <v>37.1</v>
      </c>
      <c r="K267" s="16">
        <v>38.1</v>
      </c>
      <c r="L267" s="16">
        <v>41.5</v>
      </c>
      <c r="M267" s="16">
        <v>196</v>
      </c>
      <c r="N267" s="16">
        <v>144</v>
      </c>
      <c r="O267" s="16">
        <v>68.5</v>
      </c>
      <c r="P267" s="16">
        <v>12</v>
      </c>
      <c r="R267" s="16">
        <v>8.75</v>
      </c>
      <c r="S267" s="16">
        <v>120</v>
      </c>
      <c r="V267" s="16">
        <v>4921</v>
      </c>
      <c r="Y267" s="16">
        <v>70.900000000000006</v>
      </c>
      <c r="Z267" s="16">
        <v>121</v>
      </c>
      <c r="AA267" s="16">
        <v>99</v>
      </c>
      <c r="AB267" s="16">
        <v>100</v>
      </c>
      <c r="AC267" s="16">
        <v>1497</v>
      </c>
      <c r="AE267" s="16">
        <v>40.799999999999997</v>
      </c>
      <c r="AH267" s="44">
        <f>F267*'Conversions, Sources &amp; Comments'!$E267/104.83</f>
        <v>0.59576457121053139</v>
      </c>
      <c r="AI267" s="44">
        <f>C267*'Conversions, Sources &amp; Comments'!E267/104.83</f>
        <v>1.1915291424210628</v>
      </c>
      <c r="AJ267" s="44">
        <f>E267*'Conversions, Sources &amp; Comments'!E267/104.83</f>
        <v>0.91492416293045886</v>
      </c>
      <c r="AK267" s="43"/>
      <c r="AL267" s="44">
        <f>'Conversions, Sources &amp; Comments'!$E267*H267/104.83</f>
        <v>0.9291090336735669</v>
      </c>
      <c r="AM267" s="44">
        <f>'Conversions, Sources &amp; Comments'!$E267*I267/0.467</f>
        <v>3.9801927194860816</v>
      </c>
      <c r="AN267" s="44">
        <f>'Conversions, Sources &amp; Comments'!$E267*J267/0.467</f>
        <v>3.6916287473233407</v>
      </c>
      <c r="AO267" s="44">
        <f>'Conversions, Sources &amp; Comments'!$E267*K267/0.467</f>
        <v>3.7911335653104925</v>
      </c>
      <c r="AP267" s="44">
        <f>'Conversions, Sources &amp; Comments'!$E267*L267/0.467</f>
        <v>4.1294499464668091</v>
      </c>
      <c r="AQ267" s="44">
        <f>'Conversions, Sources &amp; Comments'!$E267*M267/0.467</f>
        <v>19.502944325481799</v>
      </c>
      <c r="AR267" s="44">
        <f>'Conversions, Sources &amp; Comments'!$E267*N267/60</f>
        <v>0.11152500000000001</v>
      </c>
      <c r="AS267" s="44">
        <f>'Conversions, Sources &amp; Comments'!$E267*O267</f>
        <v>3.1831093750000004</v>
      </c>
      <c r="AT267" s="44">
        <f>'Conversions, Sources &amp; Comments'!$E267*P267</f>
        <v>0.55762500000000004</v>
      </c>
      <c r="AU267" s="44">
        <f>'Conversions, Sources &amp; Comments'!$E267*Q267/0.467</f>
        <v>0</v>
      </c>
      <c r="AV267" s="44">
        <f>'Conversions, Sources &amp; Comments'!$E267*R267/1.204</f>
        <v>0.33770893895348841</v>
      </c>
      <c r="AW267" s="44">
        <f>'Conversions, Sources &amp; Comments'!$E267*S267/0.93</f>
        <v>5.9959677419354831</v>
      </c>
      <c r="AX267" s="44">
        <f>'Conversions, Sources &amp; Comments'!$E267*T267/0.93</f>
        <v>0</v>
      </c>
      <c r="AY267" s="44">
        <f>'Conversions, Sources &amp; Comments'!$E267*U267/0.467</f>
        <v>0</v>
      </c>
      <c r="AZ267" s="44">
        <f>'Conversions, Sources &amp; Comments'!$E267*V267/51.4</f>
        <v>4.4488855787937744</v>
      </c>
      <c r="BA267" s="44">
        <f>'Conversions, Sources &amp; Comments'!$E267*W267/0.467</f>
        <v>0</v>
      </c>
      <c r="BB267" s="44">
        <f>'Conversions, Sources &amp; Comments'!$E267*X267/0.467</f>
        <v>0</v>
      </c>
      <c r="BC267" s="44">
        <f>'Conversions, Sources &amp; Comments'!$E267*Y267/0.467</f>
        <v>7.0548915952890798</v>
      </c>
      <c r="BD267" s="44">
        <f>'Conversions, Sources &amp; Comments'!$E267*Z267/0.93</f>
        <v>6.0459341397849462</v>
      </c>
      <c r="BE267" s="44">
        <f>'Conversions, Sources &amp; Comments'!$E267*AA267/0.467*0.96</f>
        <v>9.4569379014989305</v>
      </c>
      <c r="BF267" s="44">
        <f>'Conversions, Sources &amp; Comments'!$E267*AB267/0.467*0.96</f>
        <v>9.552462526766595</v>
      </c>
      <c r="BG267" s="44">
        <f>'Conversions, Sources &amp; Comments'!$E267*AC267/10.274</f>
        <v>6.7708505693984824</v>
      </c>
      <c r="BH267" s="44">
        <f>'Conversions, Sources &amp; Comments'!$E267*AD267/3073</f>
        <v>0</v>
      </c>
      <c r="BI267" s="44">
        <f>'Conversions, Sources &amp; Comments'!$E267*AE267/0.565</f>
        <v>3.3556194690265491</v>
      </c>
      <c r="BJ267" s="44">
        <f>'Conversions, Sources &amp; Comments'!$E267*AF267/0.565</f>
        <v>0</v>
      </c>
      <c r="BK267" s="44"/>
      <c r="BL267" s="43"/>
      <c r="BM267" s="43"/>
      <c r="BN267" s="43"/>
      <c r="BO267" s="43"/>
      <c r="BP267" s="43"/>
      <c r="BQ267" s="44">
        <f t="shared" si="116"/>
        <v>0.9291090336735669</v>
      </c>
      <c r="BR267" s="44">
        <f t="shared" si="117"/>
        <v>3.9801927194860816</v>
      </c>
      <c r="BS267" s="44">
        <f t="shared" si="123"/>
        <v>19.502944325481799</v>
      </c>
      <c r="BT267" s="44">
        <f t="shared" si="105"/>
        <v>11.383351177730193</v>
      </c>
      <c r="BU267" s="44">
        <f t="shared" si="102"/>
        <v>0.26534618129907211</v>
      </c>
      <c r="BV267" s="44">
        <f t="shared" si="114"/>
        <v>4.4488855787937744</v>
      </c>
      <c r="BW267" s="44">
        <f t="shared" si="118"/>
        <v>0.33770893895348841</v>
      </c>
      <c r="BX267" s="44">
        <f t="shared" si="115"/>
        <v>6.7708505693984824</v>
      </c>
      <c r="BY267" s="44">
        <f t="shared" si="124"/>
        <v>1.0419505678022711</v>
      </c>
      <c r="BZ267" s="44">
        <f t="shared" si="121"/>
        <v>3.3556194690265491</v>
      </c>
      <c r="CA267" s="44">
        <f>BC267</f>
        <v>7.0548915952890798</v>
      </c>
      <c r="CB267" s="44">
        <f t="shared" si="120"/>
        <v>6.0459341397849462</v>
      </c>
      <c r="CC267" s="44">
        <f t="shared" si="122"/>
        <v>0</v>
      </c>
      <c r="CD267" s="43"/>
      <c r="CE267" s="43"/>
    </row>
    <row r="268" spans="1:85" s="7" customFormat="1" ht="12.75" customHeight="1">
      <c r="A268" s="67">
        <v>1806</v>
      </c>
      <c r="C268" s="16">
        <v>1707</v>
      </c>
      <c r="D268" s="16">
        <v>1668</v>
      </c>
      <c r="E268" s="16">
        <v>1272</v>
      </c>
      <c r="F268" s="16">
        <v>828</v>
      </c>
      <c r="G268" s="16">
        <v>586</v>
      </c>
      <c r="H268" s="16">
        <v>1464</v>
      </c>
      <c r="I268" s="16">
        <v>48</v>
      </c>
      <c r="J268" s="16">
        <v>29.3</v>
      </c>
      <c r="K268" s="16">
        <v>42.3</v>
      </c>
      <c r="L268" s="16">
        <v>47</v>
      </c>
      <c r="M268" s="16">
        <v>200</v>
      </c>
      <c r="N268" s="16">
        <v>144</v>
      </c>
      <c r="O268" s="16">
        <v>75.8</v>
      </c>
      <c r="P268" s="16">
        <v>12</v>
      </c>
      <c r="R268" s="16">
        <v>9.67</v>
      </c>
      <c r="S268" s="16">
        <v>120</v>
      </c>
      <c r="V268" s="16">
        <v>12116</v>
      </c>
      <c r="Z268" s="16">
        <v>132</v>
      </c>
      <c r="AA268" s="16">
        <v>111</v>
      </c>
      <c r="AB268" s="16">
        <v>96</v>
      </c>
      <c r="AC268" s="16">
        <v>1550</v>
      </c>
      <c r="AE268" s="16">
        <v>40</v>
      </c>
      <c r="AH268" s="44">
        <f>F268*'Conversions, Sources &amp; Comments'!$E268/104.83</f>
        <v>0.36703353047791665</v>
      </c>
      <c r="AI268" s="44">
        <f>C268*'Conversions, Sources &amp; Comments'!E268/104.83</f>
        <v>0.7566741987026615</v>
      </c>
      <c r="AJ268" s="44">
        <f>E268*'Conversions, Sources &amp; Comments'!E268/104.83</f>
        <v>0.56384861203853864</v>
      </c>
      <c r="AK268" s="43"/>
      <c r="AL268" s="44">
        <f>'Conversions, Sources &amp; Comments'!$E268*H268/104.83</f>
        <v>0.64895783649718597</v>
      </c>
      <c r="AM268" s="44">
        <f>'Conversions, Sources &amp; Comments'!$E268*I268/0.467</f>
        <v>4.7762312633832975</v>
      </c>
      <c r="AN268" s="44">
        <f>'Conversions, Sources &amp; Comments'!$E268*J268/0.467</f>
        <v>2.9154911670235548</v>
      </c>
      <c r="AO268" s="44">
        <f>'Conversions, Sources &amp; Comments'!$E268*K268/0.467</f>
        <v>4.2090538008565312</v>
      </c>
      <c r="AP268" s="44">
        <f>'Conversions, Sources &amp; Comments'!$E268*L268/0.467</f>
        <v>4.6767264453961461</v>
      </c>
      <c r="AQ268" s="44">
        <f>'Conversions, Sources &amp; Comments'!$E268*M268/0.467</f>
        <v>19.900963597430408</v>
      </c>
      <c r="AR268" s="44">
        <f>'Conversions, Sources &amp; Comments'!$E268*N268/60</f>
        <v>0.11152500000000001</v>
      </c>
      <c r="AS268" s="44">
        <f>'Conversions, Sources &amp; Comments'!$E268*O268</f>
        <v>3.5223312500000001</v>
      </c>
      <c r="AT268" s="44">
        <f>'Conversions, Sources &amp; Comments'!$E268*P268</f>
        <v>0.55762500000000004</v>
      </c>
      <c r="AU268" s="44">
        <f>'Conversions, Sources &amp; Comments'!$E268*Q268/0.467</f>
        <v>0</v>
      </c>
      <c r="AV268" s="44">
        <f>'Conversions, Sources &amp; Comments'!$E268*R268/1.204</f>
        <v>0.37321662167774089</v>
      </c>
      <c r="AW268" s="44">
        <f>'Conversions, Sources &amp; Comments'!$E268*S268/0.93</f>
        <v>5.9959677419354831</v>
      </c>
      <c r="AX268" s="44">
        <f>'Conversions, Sources &amp; Comments'!$E268*T268/0.93</f>
        <v>0</v>
      </c>
      <c r="AY268" s="44">
        <f>'Conversions, Sources &amp; Comments'!$E268*U268/0.467</f>
        <v>0</v>
      </c>
      <c r="AZ268" s="44">
        <f>'Conversions, Sources &amp; Comments'!$E268*V268/51.4</f>
        <v>10.95360651750973</v>
      </c>
      <c r="BA268" s="44">
        <f>'Conversions, Sources &amp; Comments'!$E268*W268/0.467</f>
        <v>0</v>
      </c>
      <c r="BB268" s="44">
        <f>'Conversions, Sources &amp; Comments'!$E268*X268/0.467</f>
        <v>0</v>
      </c>
      <c r="BC268" s="44">
        <f>'Conversions, Sources &amp; Comments'!$E268*Y268/0.467</f>
        <v>0</v>
      </c>
      <c r="BD268" s="44">
        <f>'Conversions, Sources &amp; Comments'!$E268*Z268/0.93</f>
        <v>6.5955645161290324</v>
      </c>
      <c r="BE268" s="44">
        <f>'Conversions, Sources &amp; Comments'!$E268*AA268/0.467*0.96</f>
        <v>10.60323340471092</v>
      </c>
      <c r="BF268" s="44">
        <f>'Conversions, Sources &amp; Comments'!$E268*AB268/0.467*0.96</f>
        <v>9.17036402569593</v>
      </c>
      <c r="BG268" s="44">
        <f>'Conversions, Sources &amp; Comments'!$E268*AC268/10.274</f>
        <v>7.0105667218220766</v>
      </c>
      <c r="BH268" s="44">
        <f>'Conversions, Sources &amp; Comments'!$E268*AD268/3073</f>
        <v>0</v>
      </c>
      <c r="BI268" s="44">
        <f>'Conversions, Sources &amp; Comments'!$E268*AE268/0.565</f>
        <v>3.2898230088495581</v>
      </c>
      <c r="BJ268" s="44">
        <f>'Conversions, Sources &amp; Comments'!$E268*AF268/0.565</f>
        <v>0</v>
      </c>
      <c r="BK268" s="44"/>
      <c r="BL268" s="43"/>
      <c r="BM268" s="43"/>
      <c r="BN268" s="43"/>
      <c r="BO268" s="43"/>
      <c r="BP268" s="43"/>
      <c r="BQ268" s="44">
        <f t="shared" si="116"/>
        <v>0.64895783649718597</v>
      </c>
      <c r="BR268" s="44">
        <f t="shared" si="117"/>
        <v>4.7762312633832975</v>
      </c>
      <c r="BS268" s="44">
        <f t="shared" si="123"/>
        <v>19.900963597430408</v>
      </c>
      <c r="BT268" s="44">
        <f t="shared" si="105"/>
        <v>13.66002141327623</v>
      </c>
      <c r="BU268" s="44">
        <f t="shared" si="102"/>
        <v>0.31841541755888653</v>
      </c>
      <c r="BV268" s="44">
        <f t="shared" si="114"/>
        <v>10.95360651750973</v>
      </c>
      <c r="BW268" s="44">
        <f t="shared" si="118"/>
        <v>0.37321662167774089</v>
      </c>
      <c r="BX268" s="44">
        <f t="shared" si="115"/>
        <v>7.0105667218220766</v>
      </c>
      <c r="BY268" s="44">
        <f t="shared" si="124"/>
        <v>1.3</v>
      </c>
      <c r="BZ268" s="44">
        <f t="shared" si="121"/>
        <v>3.2898230088495581</v>
      </c>
      <c r="CA268" s="44">
        <f>1.3*BX268</f>
        <v>9.1137367383687007</v>
      </c>
      <c r="CB268" s="44">
        <f t="shared" si="120"/>
        <v>6.5955645161290324</v>
      </c>
      <c r="CC268" s="44">
        <f t="shared" si="122"/>
        <v>0</v>
      </c>
      <c r="CD268" s="43"/>
      <c r="CE268" s="43"/>
    </row>
    <row r="269" spans="1:85" s="7" customFormat="1" ht="12.75" customHeight="1">
      <c r="A269" s="67">
        <v>1807</v>
      </c>
      <c r="C269" s="16">
        <v>1740</v>
      </c>
      <c r="D269" s="16">
        <v>1668</v>
      </c>
      <c r="E269" s="16">
        <v>1136</v>
      </c>
      <c r="F269" s="16">
        <v>756</v>
      </c>
      <c r="G269" s="16">
        <v>625</v>
      </c>
      <c r="H269" s="16">
        <v>1248</v>
      </c>
      <c r="I269" s="16">
        <v>43.5</v>
      </c>
      <c r="J269" s="16">
        <v>29.3</v>
      </c>
      <c r="K269" s="16">
        <v>41</v>
      </c>
      <c r="L269" s="16">
        <v>39.5</v>
      </c>
      <c r="M269" s="16">
        <v>153</v>
      </c>
      <c r="N269" s="16">
        <v>144</v>
      </c>
      <c r="O269" s="16">
        <v>66</v>
      </c>
      <c r="P269" s="16">
        <v>12</v>
      </c>
      <c r="R269" s="16">
        <v>8</v>
      </c>
      <c r="S269" s="16">
        <v>120</v>
      </c>
      <c r="V269" s="16">
        <v>11082</v>
      </c>
      <c r="Z269" s="16">
        <v>132</v>
      </c>
      <c r="AA269" s="16">
        <v>106</v>
      </c>
      <c r="AB269" s="16">
        <v>107</v>
      </c>
      <c r="AC269" s="16">
        <v>1552</v>
      </c>
      <c r="AE269" s="16">
        <v>40</v>
      </c>
      <c r="AH269" s="44">
        <f>F269*'Conversions, Sources &amp; Comments'!$E269/104.83</f>
        <v>0.3351175713059239</v>
      </c>
      <c r="AI269" s="44">
        <f>C269*'Conversions, Sources &amp; Comments'!E269/104.83</f>
        <v>0.77130234665649156</v>
      </c>
      <c r="AJ269" s="44">
        <f>E269*'Conversions, Sources &amp; Comments'!E269/104.83</f>
        <v>0.50356291138033016</v>
      </c>
      <c r="AK269" s="43"/>
      <c r="AL269" s="44">
        <f>'Conversions, Sources &amp; Comments'!$E269*H269/104.83</f>
        <v>0.55320995898120773</v>
      </c>
      <c r="AM269" s="44">
        <f>'Conversions, Sources &amp; Comments'!$E269*I269/0.467</f>
        <v>4.3284595824411136</v>
      </c>
      <c r="AN269" s="44">
        <f>'Conversions, Sources &amp; Comments'!$E269*J269/0.467</f>
        <v>2.9154911670235548</v>
      </c>
      <c r="AO269" s="44">
        <f>'Conversions, Sources &amp; Comments'!$E269*K269/0.467</f>
        <v>4.0796975374732334</v>
      </c>
      <c r="AP269" s="44">
        <f>'Conversions, Sources &amp; Comments'!$E269*L269/0.467</f>
        <v>3.9304403104925054</v>
      </c>
      <c r="AQ269" s="44">
        <f>'Conversions, Sources &amp; Comments'!$E269*M269/0.467</f>
        <v>15.224237152034261</v>
      </c>
      <c r="AR269" s="44">
        <f>'Conversions, Sources &amp; Comments'!$E269*N269/60</f>
        <v>0.11152500000000001</v>
      </c>
      <c r="AS269" s="44">
        <f>'Conversions, Sources &amp; Comments'!$E269*O269</f>
        <v>3.0669375000000003</v>
      </c>
      <c r="AT269" s="44">
        <f>'Conversions, Sources &amp; Comments'!$E269*P269</f>
        <v>0.55762500000000004</v>
      </c>
      <c r="AU269" s="44">
        <f>'Conversions, Sources &amp; Comments'!$E269*Q269/0.467</f>
        <v>0</v>
      </c>
      <c r="AV269" s="44">
        <f>'Conversions, Sources &amp; Comments'!$E269*R269/1.204</f>
        <v>0.30876245847176081</v>
      </c>
      <c r="AW269" s="44">
        <f>'Conversions, Sources &amp; Comments'!$E269*S269/0.93</f>
        <v>5.9959677419354831</v>
      </c>
      <c r="AX269" s="44">
        <f>'Conversions, Sources &amp; Comments'!$E269*T269/0.93</f>
        <v>0</v>
      </c>
      <c r="AY269" s="44">
        <f>'Conversions, Sources &amp; Comments'!$E269*U269/0.467</f>
        <v>0</v>
      </c>
      <c r="AZ269" s="44">
        <f>'Conversions, Sources &amp; Comments'!$E269*V269/51.4</f>
        <v>10.018807149805449</v>
      </c>
      <c r="BA269" s="44">
        <f>'Conversions, Sources &amp; Comments'!$E269*W269/0.467</f>
        <v>0</v>
      </c>
      <c r="BB269" s="44">
        <f>'Conversions, Sources &amp; Comments'!$E269*X269/0.467</f>
        <v>0</v>
      </c>
      <c r="BC269" s="44">
        <f>'Conversions, Sources &amp; Comments'!$E269*Y269/0.467</f>
        <v>0</v>
      </c>
      <c r="BD269" s="44">
        <f>'Conversions, Sources &amp; Comments'!$E269*Z269/0.93</f>
        <v>6.5955645161290324</v>
      </c>
      <c r="BE269" s="44">
        <f>'Conversions, Sources &amp; Comments'!$E269*AA269/0.467*0.96</f>
        <v>10.125610278372591</v>
      </c>
      <c r="BF269" s="44">
        <f>'Conversions, Sources &amp; Comments'!$E269*AB269/0.467*0.96</f>
        <v>10.221134903640257</v>
      </c>
      <c r="BG269" s="44">
        <f>'Conversions, Sources &amp; Comments'!$E269*AC269/10.274</f>
        <v>7.0196126143663626</v>
      </c>
      <c r="BH269" s="44">
        <f>'Conversions, Sources &amp; Comments'!$E269*AD269/3073</f>
        <v>0</v>
      </c>
      <c r="BI269" s="44">
        <f>'Conversions, Sources &amp; Comments'!$E269*AE269/0.565</f>
        <v>3.2898230088495581</v>
      </c>
      <c r="BJ269" s="44">
        <f>'Conversions, Sources &amp; Comments'!$E269*AF269/0.565</f>
        <v>0</v>
      </c>
      <c r="BK269" s="44"/>
      <c r="BL269" s="43"/>
      <c r="BM269" s="43"/>
      <c r="BN269" s="43"/>
      <c r="BO269" s="43"/>
      <c r="BP269" s="43"/>
      <c r="BQ269" s="44">
        <f t="shared" si="116"/>
        <v>0.55320995898120773</v>
      </c>
      <c r="BR269" s="44">
        <f t="shared" si="117"/>
        <v>4.3284595824411136</v>
      </c>
      <c r="BS269" s="44">
        <f t="shared" si="123"/>
        <v>15.224237152034261</v>
      </c>
      <c r="BT269" s="44">
        <f t="shared" si="105"/>
        <v>12.379394405781584</v>
      </c>
      <c r="BU269" s="44">
        <f t="shared" si="102"/>
        <v>0.28856397216274093</v>
      </c>
      <c r="BV269" s="44">
        <f t="shared" si="114"/>
        <v>10.018807149805449</v>
      </c>
      <c r="BW269" s="44">
        <f t="shared" si="118"/>
        <v>0.30876245847176081</v>
      </c>
      <c r="BX269" s="44">
        <f t="shared" si="115"/>
        <v>7.0196126143663626</v>
      </c>
      <c r="BY269" s="44">
        <f t="shared" si="124"/>
        <v>1.3</v>
      </c>
      <c r="BZ269" s="44">
        <f t="shared" si="121"/>
        <v>3.2898230088495581</v>
      </c>
      <c r="CA269" s="44">
        <f>1.3*BX269</f>
        <v>9.1254963986762725</v>
      </c>
      <c r="CB269" s="44">
        <f t="shared" si="120"/>
        <v>6.5955645161290324</v>
      </c>
      <c r="CC269" s="44">
        <f t="shared" si="122"/>
        <v>0</v>
      </c>
      <c r="CD269" s="43"/>
      <c r="CE269" s="43"/>
    </row>
    <row r="270" spans="1:85" s="7" customFormat="1" ht="12.75" customHeight="1">
      <c r="A270" s="67">
        <v>1808</v>
      </c>
      <c r="C270" s="16">
        <v>1584</v>
      </c>
      <c r="D270" s="16">
        <v>1548</v>
      </c>
      <c r="E270" s="16">
        <v>1320</v>
      </c>
      <c r="F270" s="16">
        <v>888</v>
      </c>
      <c r="G270" s="16">
        <v>586</v>
      </c>
      <c r="H270" s="16">
        <v>1399</v>
      </c>
      <c r="I270" s="16">
        <v>42</v>
      </c>
      <c r="J270" s="16">
        <v>28.5</v>
      </c>
      <c r="K270" s="16">
        <v>40.5</v>
      </c>
      <c r="L270" s="16">
        <v>40.5</v>
      </c>
      <c r="M270" s="16">
        <v>177</v>
      </c>
      <c r="N270" s="16">
        <v>144</v>
      </c>
      <c r="O270" s="16">
        <v>59.7</v>
      </c>
      <c r="P270" s="16">
        <v>12</v>
      </c>
      <c r="R270" s="16">
        <v>8</v>
      </c>
      <c r="S270" s="16">
        <v>120</v>
      </c>
      <c r="V270" s="16">
        <v>21095</v>
      </c>
      <c r="Z270" s="16">
        <v>132</v>
      </c>
      <c r="AA270" s="16">
        <v>103</v>
      </c>
      <c r="AB270" s="16">
        <v>130</v>
      </c>
      <c r="AC270" s="16">
        <v>1555</v>
      </c>
      <c r="AE270" s="16">
        <v>40</v>
      </c>
      <c r="AH270" s="44">
        <f>F270*'Conversions, Sources &amp; Comments'!$E270/104.83</f>
        <v>0.39363016312124394</v>
      </c>
      <c r="AI270" s="44">
        <f>C270*'Conversions, Sources &amp; Comments'!E270/104.83</f>
        <v>0.70215110178384066</v>
      </c>
      <c r="AJ270" s="44">
        <f>E270*'Conversions, Sources &amp; Comments'!E270/104.83</f>
        <v>0.58512591815320047</v>
      </c>
      <c r="AK270" s="43"/>
      <c r="AL270" s="44">
        <f>'Conversions, Sources &amp; Comments'!$E270*H270/104.83</f>
        <v>0.6201448178002481</v>
      </c>
      <c r="AM270" s="44">
        <f>'Conversions, Sources &amp; Comments'!$E270*I270/0.467</f>
        <v>4.1792023554603857</v>
      </c>
      <c r="AN270" s="44">
        <f>'Conversions, Sources &amp; Comments'!$E270*J270/0.467</f>
        <v>2.8358873126338326</v>
      </c>
      <c r="AO270" s="44">
        <f>'Conversions, Sources &amp; Comments'!$E270*K270/0.467</f>
        <v>4.0299451284796577</v>
      </c>
      <c r="AP270" s="44">
        <f>'Conversions, Sources &amp; Comments'!$E270*L270/0.467</f>
        <v>4.0299451284796577</v>
      </c>
      <c r="AQ270" s="44">
        <f>'Conversions, Sources &amp; Comments'!$E270*M270/0.467</f>
        <v>17.61235278372591</v>
      </c>
      <c r="AR270" s="44">
        <f>'Conversions, Sources &amp; Comments'!$E270*N270/60</f>
        <v>0.11152500000000001</v>
      </c>
      <c r="AS270" s="44">
        <f>'Conversions, Sources &amp; Comments'!$E270*O270</f>
        <v>2.7741843750000004</v>
      </c>
      <c r="AT270" s="44">
        <f>'Conversions, Sources &amp; Comments'!$E270*P270</f>
        <v>0.55762500000000004</v>
      </c>
      <c r="AU270" s="44">
        <f>'Conversions, Sources &amp; Comments'!$E270*Q270/0.467</f>
        <v>0</v>
      </c>
      <c r="AV270" s="44">
        <f>'Conversions, Sources &amp; Comments'!$E270*R270/1.204</f>
        <v>0.30876245847176081</v>
      </c>
      <c r="AW270" s="44">
        <f>'Conversions, Sources &amp; Comments'!$E270*S270/0.93</f>
        <v>5.9959677419354831</v>
      </c>
      <c r="AX270" s="44">
        <f>'Conversions, Sources &amp; Comments'!$E270*T270/0.93</f>
        <v>0</v>
      </c>
      <c r="AY270" s="44">
        <f>'Conversions, Sources &amp; Comments'!$E270*U270/0.467</f>
        <v>0</v>
      </c>
      <c r="AZ270" s="44">
        <f>'Conversions, Sources &amp; Comments'!$E270*V270/51.4</f>
        <v>19.071172786964983</v>
      </c>
      <c r="BA270" s="44">
        <f>'Conversions, Sources &amp; Comments'!$E270*W270/0.467</f>
        <v>0</v>
      </c>
      <c r="BB270" s="44">
        <f>'Conversions, Sources &amp; Comments'!$E270*X270/0.467</f>
        <v>0</v>
      </c>
      <c r="BC270" s="44">
        <f>'Conversions, Sources &amp; Comments'!$E270*Y270/0.467</f>
        <v>0</v>
      </c>
      <c r="BD270" s="44">
        <f>'Conversions, Sources &amp; Comments'!$E270*Z270/0.93</f>
        <v>6.5955645161290324</v>
      </c>
      <c r="BE270" s="44">
        <f>'Conversions, Sources &amp; Comments'!$E270*AA270/0.467*0.96</f>
        <v>9.839036402569592</v>
      </c>
      <c r="BF270" s="44">
        <f>'Conversions, Sources &amp; Comments'!$E270*AB270/0.467*0.96</f>
        <v>12.418201284796572</v>
      </c>
      <c r="BG270" s="44">
        <f>'Conversions, Sources &amp; Comments'!$E270*AC270/10.274</f>
        <v>7.0331814531827934</v>
      </c>
      <c r="BH270" s="44">
        <f>'Conversions, Sources &amp; Comments'!$E270*AD270/3073</f>
        <v>0</v>
      </c>
      <c r="BI270" s="44">
        <f>'Conversions, Sources &amp; Comments'!$E270*AE270/0.565</f>
        <v>3.2898230088495581</v>
      </c>
      <c r="BJ270" s="44">
        <f>'Conversions, Sources &amp; Comments'!$E270*AF270/0.565</f>
        <v>0</v>
      </c>
      <c r="BK270" s="44"/>
      <c r="BL270" s="43"/>
      <c r="BM270" s="43"/>
      <c r="BN270" s="43"/>
      <c r="BO270" s="43"/>
      <c r="BP270" s="43"/>
      <c r="BQ270" s="44">
        <f t="shared" si="116"/>
        <v>0.6201448178002481</v>
      </c>
      <c r="BR270" s="44">
        <f t="shared" si="117"/>
        <v>4.1792023554603857</v>
      </c>
      <c r="BS270" s="44">
        <f t="shared" si="123"/>
        <v>17.61235278372591</v>
      </c>
      <c r="BT270" s="44">
        <f t="shared" si="105"/>
        <v>11.952518736616703</v>
      </c>
      <c r="BU270" s="44">
        <f t="shared" si="102"/>
        <v>0.27861349036402572</v>
      </c>
      <c r="BV270" s="44">
        <f t="shared" si="114"/>
        <v>19.071172786964983</v>
      </c>
      <c r="BW270" s="44">
        <f t="shared" si="118"/>
        <v>0.30876245847176081</v>
      </c>
      <c r="BX270" s="44">
        <f t="shared" si="115"/>
        <v>7.0331814531827934</v>
      </c>
      <c r="BY270" s="44">
        <f t="shared" si="124"/>
        <v>1.3</v>
      </c>
      <c r="BZ270" s="44">
        <f t="shared" si="121"/>
        <v>3.2898230088495581</v>
      </c>
      <c r="CA270" s="44">
        <f>1.3*BX270</f>
        <v>9.143135889137632</v>
      </c>
      <c r="CB270" s="44">
        <f t="shared" si="120"/>
        <v>6.5955645161290324</v>
      </c>
      <c r="CC270" s="44">
        <f t="shared" si="122"/>
        <v>0</v>
      </c>
      <c r="CD270" s="43"/>
      <c r="CE270" s="43"/>
    </row>
    <row r="271" spans="1:85" s="7" customFormat="1" ht="12.75" customHeight="1">
      <c r="A271" s="67">
        <v>1809</v>
      </c>
      <c r="C271" s="16">
        <v>1267</v>
      </c>
      <c r="D271" s="16">
        <v>1165</v>
      </c>
      <c r="E271" s="16">
        <v>879</v>
      </c>
      <c r="F271" s="16">
        <v>740</v>
      </c>
      <c r="G271" s="16">
        <v>554</v>
      </c>
      <c r="H271" s="16">
        <v>1195</v>
      </c>
      <c r="I271" s="16">
        <v>39.299999999999997</v>
      </c>
      <c r="J271" s="16">
        <v>28.5</v>
      </c>
      <c r="K271" s="16">
        <v>40.5</v>
      </c>
      <c r="L271" s="16">
        <v>39.299999999999997</v>
      </c>
      <c r="M271" s="16">
        <v>159</v>
      </c>
      <c r="N271" s="16">
        <v>144</v>
      </c>
      <c r="O271" s="16">
        <v>57.8</v>
      </c>
      <c r="P271" s="16">
        <v>12</v>
      </c>
      <c r="R271" s="16">
        <v>8</v>
      </c>
      <c r="S271" s="16">
        <v>120</v>
      </c>
      <c r="V271" s="16">
        <v>23280</v>
      </c>
      <c r="Z271" s="16">
        <v>131</v>
      </c>
      <c r="AA271" s="16">
        <v>96</v>
      </c>
      <c r="AB271" s="16">
        <v>129</v>
      </c>
      <c r="AC271" s="16">
        <v>1451</v>
      </c>
      <c r="AE271" s="16">
        <v>39.5</v>
      </c>
      <c r="AH271" s="44">
        <f>F271*'Conversions, Sources &amp; Comments'!$E271/104.83</f>
        <v>0.32802513593436999</v>
      </c>
      <c r="AI271" s="44">
        <f>C271*'Conversions, Sources &amp; Comments'!E271/104.83</f>
        <v>0.56163222598492801</v>
      </c>
      <c r="AJ271" s="44">
        <f>E271*'Conversions, Sources &amp; Comments'!E271/104.83</f>
        <v>0.38964066822474486</v>
      </c>
      <c r="AK271" s="43"/>
      <c r="AL271" s="44">
        <f>'Conversions, Sources &amp; Comments'!$E271*H271/104.83</f>
        <v>0.52971626681293527</v>
      </c>
      <c r="AM271" s="44">
        <f>'Conversions, Sources &amp; Comments'!$E271*I271/0.467</f>
        <v>3.9105393468950744</v>
      </c>
      <c r="AN271" s="44">
        <f>'Conversions, Sources &amp; Comments'!$E271*J271/0.467</f>
        <v>2.8358873126338326</v>
      </c>
      <c r="AO271" s="44">
        <f>'Conversions, Sources &amp; Comments'!$E271*K271/0.467</f>
        <v>4.0299451284796577</v>
      </c>
      <c r="AP271" s="44">
        <f>'Conversions, Sources &amp; Comments'!$E271*L271/0.467</f>
        <v>3.9105393468950744</v>
      </c>
      <c r="AQ271" s="44">
        <f>'Conversions, Sources &amp; Comments'!$E271*M271/0.467</f>
        <v>15.821266059957175</v>
      </c>
      <c r="AR271" s="44">
        <f>'Conversions, Sources &amp; Comments'!$E271*N271/60</f>
        <v>0.11152500000000001</v>
      </c>
      <c r="AS271" s="44">
        <f>'Conversions, Sources &amp; Comments'!$E271*O271</f>
        <v>2.68589375</v>
      </c>
      <c r="AT271" s="44">
        <f>'Conversions, Sources &amp; Comments'!$E271*P271</f>
        <v>0.55762500000000004</v>
      </c>
      <c r="AU271" s="44">
        <f>'Conversions, Sources &amp; Comments'!$E271*Q271/0.467</f>
        <v>0</v>
      </c>
      <c r="AV271" s="44">
        <f>'Conversions, Sources &amp; Comments'!$E271*R271/1.204</f>
        <v>0.30876245847176081</v>
      </c>
      <c r="AW271" s="44">
        <f>'Conversions, Sources &amp; Comments'!$E271*S271/0.93</f>
        <v>5.9959677419354831</v>
      </c>
      <c r="AX271" s="44">
        <f>'Conversions, Sources &amp; Comments'!$E271*T271/0.93</f>
        <v>0</v>
      </c>
      <c r="AY271" s="44">
        <f>'Conversions, Sources &amp; Comments'!$E271*U271/0.467</f>
        <v>0</v>
      </c>
      <c r="AZ271" s="44">
        <f>'Conversions, Sources &amp; Comments'!$E271*V271/51.4</f>
        <v>21.046546692607006</v>
      </c>
      <c r="BA271" s="44">
        <f>'Conversions, Sources &amp; Comments'!$E271*W271/0.467</f>
        <v>0</v>
      </c>
      <c r="BB271" s="44">
        <f>'Conversions, Sources &amp; Comments'!$E271*X271/0.467</f>
        <v>0</v>
      </c>
      <c r="BC271" s="44">
        <f>'Conversions, Sources &amp; Comments'!$E271*Y271/0.467</f>
        <v>0</v>
      </c>
      <c r="BD271" s="44">
        <f>'Conversions, Sources &amp; Comments'!$E271*Z271/0.93</f>
        <v>6.5455981182795702</v>
      </c>
      <c r="BE271" s="44">
        <f>'Conversions, Sources &amp; Comments'!$E271*AA271/0.467*0.96</f>
        <v>9.17036402569593</v>
      </c>
      <c r="BF271" s="44">
        <f>'Conversions, Sources &amp; Comments'!$E271*AB271/0.467*0.96</f>
        <v>12.322676659528907</v>
      </c>
      <c r="BG271" s="44">
        <f>'Conversions, Sources &amp; Comments'!$E271*AC271/10.274</f>
        <v>6.5627950408798919</v>
      </c>
      <c r="BH271" s="44">
        <f>'Conversions, Sources &amp; Comments'!$E271*AD271/3073</f>
        <v>0</v>
      </c>
      <c r="BI271" s="44">
        <f>'Conversions, Sources &amp; Comments'!$E271*AE271/0.565</f>
        <v>3.2487002212389386</v>
      </c>
      <c r="BJ271" s="44">
        <f>'Conversions, Sources &amp; Comments'!$E271*AF271/0.565</f>
        <v>0</v>
      </c>
      <c r="BK271" s="44"/>
      <c r="BL271" s="43"/>
      <c r="BM271" s="43"/>
      <c r="BN271" s="43"/>
      <c r="BO271" s="43"/>
      <c r="BP271" s="43"/>
      <c r="BQ271" s="44">
        <f t="shared" si="116"/>
        <v>0.52971626681293527</v>
      </c>
      <c r="BR271" s="44">
        <f t="shared" si="117"/>
        <v>3.9105393468950744</v>
      </c>
      <c r="BS271" s="44">
        <f t="shared" si="123"/>
        <v>15.821266059957175</v>
      </c>
      <c r="BT271" s="44">
        <f t="shared" si="105"/>
        <v>11.184142532119912</v>
      </c>
      <c r="BU271" s="44">
        <f t="shared" si="102"/>
        <v>0.2607026231263383</v>
      </c>
      <c r="BV271" s="44">
        <f t="shared" si="114"/>
        <v>21.046546692607006</v>
      </c>
      <c r="BW271" s="44">
        <f t="shared" si="118"/>
        <v>0.30876245847176081</v>
      </c>
      <c r="BX271" s="44">
        <f t="shared" si="115"/>
        <v>6.5627950408798919</v>
      </c>
      <c r="BY271" s="44">
        <f t="shared" si="124"/>
        <v>1.2999999999999998</v>
      </c>
      <c r="BZ271" s="44">
        <f t="shared" si="121"/>
        <v>3.2487002212389386</v>
      </c>
      <c r="CA271" s="44">
        <f>1.3*BX271</f>
        <v>8.531633553143859</v>
      </c>
      <c r="CB271" s="44">
        <f t="shared" si="120"/>
        <v>6.5455981182795702</v>
      </c>
      <c r="CC271" s="44">
        <f t="shared" si="122"/>
        <v>0</v>
      </c>
      <c r="CD271" s="43"/>
      <c r="CE271" s="43"/>
    </row>
    <row r="272" spans="1:85" s="7" customFormat="1" ht="12.75" customHeight="1">
      <c r="A272" s="67">
        <v>1810</v>
      </c>
      <c r="C272" s="16">
        <v>1080</v>
      </c>
      <c r="D272" s="16">
        <v>992</v>
      </c>
      <c r="E272" s="16">
        <v>675</v>
      </c>
      <c r="F272" s="16">
        <v>562</v>
      </c>
      <c r="G272" s="16">
        <v>400</v>
      </c>
      <c r="H272" s="16">
        <v>861</v>
      </c>
      <c r="I272" s="16">
        <v>37.5</v>
      </c>
      <c r="J272" s="16">
        <v>28.5</v>
      </c>
      <c r="K272" s="16">
        <v>40.5</v>
      </c>
      <c r="L272" s="16">
        <v>34.299999999999997</v>
      </c>
      <c r="M272" s="16">
        <v>145</v>
      </c>
      <c r="N272" s="16">
        <v>144</v>
      </c>
      <c r="O272" s="16">
        <v>48.5</v>
      </c>
      <c r="P272" s="16">
        <v>12</v>
      </c>
      <c r="R272" s="16">
        <v>8</v>
      </c>
      <c r="S272" s="16">
        <v>123</v>
      </c>
      <c r="V272" s="16">
        <v>29634</v>
      </c>
      <c r="Z272" s="16">
        <v>120</v>
      </c>
      <c r="AA272" s="16">
        <v>96</v>
      </c>
      <c r="AB272" s="16">
        <v>96</v>
      </c>
      <c r="AC272" s="16">
        <v>1382</v>
      </c>
      <c r="AE272" s="16">
        <v>40</v>
      </c>
      <c r="AH272" s="44">
        <f>F272*'Conversions, Sources &amp; Comments'!$E272/104.83</f>
        <v>0.23320614327959557</v>
      </c>
      <c r="AI272" s="44">
        <f>C272*'Conversions, Sources &amp; Comments'!E272/104.83</f>
        <v>0.44815415434513023</v>
      </c>
      <c r="AJ272" s="44">
        <f>E272*'Conversions, Sources &amp; Comments'!E272/104.83</f>
        <v>0.28009634646570641</v>
      </c>
      <c r="AK272" s="43"/>
      <c r="AL272" s="44">
        <f>'Conversions, Sources &amp; Comments'!$E272*H272/104.83</f>
        <v>0.35727845082514553</v>
      </c>
      <c r="AM272" s="44">
        <f>'Conversions, Sources &amp; Comments'!$E272*I272/0.467</f>
        <v>3.4930406852248392</v>
      </c>
      <c r="AN272" s="44">
        <f>'Conversions, Sources &amp; Comments'!$E272*J272/0.467</f>
        <v>2.6547109207708779</v>
      </c>
      <c r="AO272" s="44">
        <f>'Conversions, Sources &amp; Comments'!$E272*K272/0.467</f>
        <v>3.7724839400428265</v>
      </c>
      <c r="AP272" s="44">
        <f>'Conversions, Sources &amp; Comments'!$E272*L272/0.467</f>
        <v>3.1949678800856534</v>
      </c>
      <c r="AQ272" s="44">
        <f>'Conversions, Sources &amp; Comments'!$E272*M272/0.467</f>
        <v>13.50642398286938</v>
      </c>
      <c r="AR272" s="44">
        <f>'Conversions, Sources &amp; Comments'!$E272*N272/60</f>
        <v>0.10440000000000001</v>
      </c>
      <c r="AS272" s="44">
        <f>'Conversions, Sources &amp; Comments'!$E272*O272</f>
        <v>2.10975</v>
      </c>
      <c r="AT272" s="44">
        <f>'Conversions, Sources &amp; Comments'!$E272*P272</f>
        <v>0.52200000000000002</v>
      </c>
      <c r="AU272" s="44">
        <f>'Conversions, Sources &amp; Comments'!$E272*Q272/0.467</f>
        <v>0</v>
      </c>
      <c r="AV272" s="44">
        <f>'Conversions, Sources &amp; Comments'!$E272*R272/1.204</f>
        <v>0.2890365448504984</v>
      </c>
      <c r="AW272" s="44">
        <f>'Conversions, Sources &amp; Comments'!$E272*S272/0.93</f>
        <v>5.7532258064516126</v>
      </c>
      <c r="AX272" s="44">
        <f>'Conversions, Sources &amp; Comments'!$E272*T272/0.93</f>
        <v>0</v>
      </c>
      <c r="AY272" s="44">
        <f>'Conversions, Sources &amp; Comments'!$E272*U272/0.467</f>
        <v>0</v>
      </c>
      <c r="AZ272" s="44">
        <f>'Conversions, Sources &amp; Comments'!$E272*V272/51.4</f>
        <v>25.0793579766537</v>
      </c>
      <c r="BA272" s="44">
        <f>'Conversions, Sources &amp; Comments'!$E272*W272/0.467</f>
        <v>0</v>
      </c>
      <c r="BB272" s="44">
        <f>'Conversions, Sources &amp; Comments'!$E272*X272/0.467</f>
        <v>0</v>
      </c>
      <c r="BC272" s="44">
        <f>'Conversions, Sources &amp; Comments'!$E272*Y272/0.467</f>
        <v>0</v>
      </c>
      <c r="BD272" s="44">
        <f>'Conversions, Sources &amp; Comments'!$E272*Z272/0.93</f>
        <v>5.612903225806452</v>
      </c>
      <c r="BE272" s="44">
        <f>'Conversions, Sources &amp; Comments'!$E272*AA272/0.467*0.96</f>
        <v>8.5844967880085647</v>
      </c>
      <c r="BF272" s="44">
        <f>'Conversions, Sources &amp; Comments'!$E272*AB272/0.467*0.96</f>
        <v>8.5844967880085647</v>
      </c>
      <c r="BG272" s="44">
        <f>'Conversions, Sources &amp; Comments'!$E272*AC272/10.274</f>
        <v>5.8513723963402775</v>
      </c>
      <c r="BH272" s="44">
        <f>'Conversions, Sources &amp; Comments'!$E272*AD272/3073</f>
        <v>0</v>
      </c>
      <c r="BI272" s="44">
        <f>'Conversions, Sources &amp; Comments'!$E272*AE272/0.565</f>
        <v>3.0796460176991158</v>
      </c>
      <c r="BJ272" s="44">
        <f>'Conversions, Sources &amp; Comments'!$E272*AF272/0.565</f>
        <v>0</v>
      </c>
      <c r="BK272" s="44"/>
      <c r="BL272" s="43"/>
      <c r="BM272" s="43"/>
      <c r="BN272" s="43"/>
      <c r="BO272" s="43"/>
      <c r="BP272" s="43"/>
      <c r="BQ272" s="44">
        <f t="shared" si="116"/>
        <v>0.35727845082514553</v>
      </c>
      <c r="BR272" s="44">
        <f t="shared" si="117"/>
        <v>3.4930406852248392</v>
      </c>
      <c r="BS272" s="44">
        <f t="shared" si="123"/>
        <v>13.50642398286938</v>
      </c>
      <c r="BT272" s="44">
        <f t="shared" si="105"/>
        <v>9.9900963597430401</v>
      </c>
      <c r="BU272" s="44">
        <f t="shared" si="102"/>
        <v>0.23286937901498928</v>
      </c>
      <c r="BV272" s="44">
        <f t="shared" si="114"/>
        <v>25.0793579766537</v>
      </c>
      <c r="BW272" s="44">
        <f t="shared" si="118"/>
        <v>0.2890365448504984</v>
      </c>
      <c r="BX272" s="44">
        <f t="shared" si="115"/>
        <v>5.8513723963402775</v>
      </c>
      <c r="BY272" s="44">
        <f t="shared" si="124"/>
        <v>1.3</v>
      </c>
      <c r="BZ272" s="44">
        <f t="shared" si="121"/>
        <v>3.0796460176991158</v>
      </c>
      <c r="CA272" s="44">
        <f>1.3*BX272</f>
        <v>7.6067841152423608</v>
      </c>
      <c r="CB272" s="44">
        <f t="shared" si="120"/>
        <v>5.612903225806452</v>
      </c>
      <c r="CC272" s="44">
        <f t="shared" si="122"/>
        <v>0</v>
      </c>
      <c r="CD272" s="43"/>
      <c r="CE272" s="43"/>
    </row>
    <row r="273" spans="1:83" s="7" customFormat="1" ht="12.75" customHeight="1">
      <c r="A273" s="67">
        <v>1811</v>
      </c>
      <c r="C273" s="16">
        <v>1661</v>
      </c>
      <c r="D273" s="16">
        <v>1308</v>
      </c>
      <c r="E273" s="16">
        <v>1036</v>
      </c>
      <c r="F273" s="16">
        <v>636</v>
      </c>
      <c r="G273" s="16">
        <v>460</v>
      </c>
      <c r="H273" s="16">
        <v>1376</v>
      </c>
      <c r="I273" s="16">
        <v>34.700000000000003</v>
      </c>
      <c r="J273" s="16">
        <v>22.7</v>
      </c>
      <c r="K273" s="16">
        <v>35.5</v>
      </c>
      <c r="L273" s="16">
        <v>30</v>
      </c>
      <c r="M273" s="16">
        <v>122</v>
      </c>
      <c r="N273" s="16">
        <v>144</v>
      </c>
      <c r="O273" s="16">
        <v>52</v>
      </c>
      <c r="P273" s="16">
        <v>12</v>
      </c>
      <c r="R273" s="16">
        <v>8</v>
      </c>
      <c r="S273" s="16">
        <v>120</v>
      </c>
      <c r="V273" s="16">
        <v>29165</v>
      </c>
      <c r="Y273" s="16">
        <v>68.5</v>
      </c>
      <c r="Z273" s="16">
        <v>120</v>
      </c>
      <c r="AA273" s="16">
        <v>96</v>
      </c>
      <c r="AB273" s="16">
        <v>96</v>
      </c>
      <c r="AC273" s="16">
        <v>1267</v>
      </c>
      <c r="AE273" s="16">
        <v>40</v>
      </c>
      <c r="AH273" s="43"/>
      <c r="AI273" s="43"/>
      <c r="AJ273" s="43"/>
      <c r="AK273" s="43"/>
      <c r="AL273" s="44">
        <f>'Conversions, Sources &amp; Comments'!$E273*H273/104.83</f>
        <v>0</v>
      </c>
      <c r="AM273" s="44">
        <f>'Conversions, Sources &amp; Comments'!$E273*I273/0.467</f>
        <v>0</v>
      </c>
      <c r="AN273" s="44">
        <f>'Conversions, Sources &amp; Comments'!$E273*J273/0.467</f>
        <v>0</v>
      </c>
      <c r="AO273" s="44">
        <f>'Conversions, Sources &amp; Comments'!$E273*K273/0.467</f>
        <v>0</v>
      </c>
      <c r="AP273" s="44">
        <f>'Conversions, Sources &amp; Comments'!$E273*L273/0.467</f>
        <v>0</v>
      </c>
      <c r="AQ273" s="44">
        <f>'Conversions, Sources &amp; Comments'!$E273*M273/0.467</f>
        <v>0</v>
      </c>
      <c r="AR273" s="44">
        <f>'Conversions, Sources &amp; Comments'!$E273*N273/60</f>
        <v>0</v>
      </c>
      <c r="AS273" s="44">
        <f>'Conversions, Sources &amp; Comments'!$E273*O273</f>
        <v>0</v>
      </c>
      <c r="AT273" s="44">
        <f>'Conversions, Sources &amp; Comments'!$E273*P273</f>
        <v>0</v>
      </c>
      <c r="AU273" s="44">
        <f>'Conversions, Sources &amp; Comments'!$E273*Q273/0.467</f>
        <v>0</v>
      </c>
      <c r="AV273" s="44">
        <f>'Conversions, Sources &amp; Comments'!$E273*R273/1.204</f>
        <v>0</v>
      </c>
      <c r="AW273" s="44">
        <f>'Conversions, Sources &amp; Comments'!$E273*S273/0.93</f>
        <v>0</v>
      </c>
      <c r="AX273" s="44">
        <f>'Conversions, Sources &amp; Comments'!$E273*T273/0.93</f>
        <v>0</v>
      </c>
      <c r="AY273" s="44">
        <f>'Conversions, Sources &amp; Comments'!$E273*U273/0.467</f>
        <v>0</v>
      </c>
      <c r="AZ273" s="44">
        <f>'Conversions, Sources &amp; Comments'!$E273*V273/51.4</f>
        <v>0</v>
      </c>
      <c r="BA273" s="44">
        <f>'Conversions, Sources &amp; Comments'!$E273*W273/0.467</f>
        <v>0</v>
      </c>
      <c r="BB273" s="44">
        <f>'Conversions, Sources &amp; Comments'!$E273*X273/0.467</f>
        <v>0</v>
      </c>
      <c r="BC273" s="44">
        <f>'Conversions, Sources &amp; Comments'!$E273*Y273/0.467</f>
        <v>0</v>
      </c>
      <c r="BD273" s="44">
        <f>'Conversions, Sources &amp; Comments'!$E273*Z273/0.93</f>
        <v>0</v>
      </c>
      <c r="BE273" s="44">
        <f>'Conversions, Sources &amp; Comments'!$E273*AA273/0.467*0.96</f>
        <v>0</v>
      </c>
      <c r="BF273" s="44">
        <f>'Conversions, Sources &amp; Comments'!$E273*AB273/0.467*0.96</f>
        <v>0</v>
      </c>
      <c r="BG273" s="44">
        <f>'Conversions, Sources &amp; Comments'!$E273*AC273/10.274</f>
        <v>0</v>
      </c>
      <c r="BH273" s="44">
        <f>'Conversions, Sources &amp; Comments'!$E273*AD273/3073</f>
        <v>0</v>
      </c>
      <c r="BI273" s="44">
        <f>'Conversions, Sources &amp; Comments'!$E273*AE273/0.565</f>
        <v>0</v>
      </c>
      <c r="BJ273" s="44">
        <f>'Conversions, Sources &amp; Comments'!$E273*AF273/0.565</f>
        <v>0</v>
      </c>
      <c r="BK273" s="44"/>
      <c r="BL273" s="43"/>
      <c r="BM273" s="43"/>
      <c r="BN273" s="43"/>
      <c r="BO273" s="43"/>
      <c r="BP273" s="43"/>
      <c r="BQ273" s="44">
        <f t="shared" si="116"/>
        <v>0</v>
      </c>
      <c r="BR273" s="44">
        <f t="shared" si="117"/>
        <v>0</v>
      </c>
      <c r="BS273" s="44">
        <f t="shared" si="123"/>
        <v>0</v>
      </c>
      <c r="BT273" s="43"/>
      <c r="BU273" s="43"/>
      <c r="BV273" s="44">
        <f t="shared" si="114"/>
        <v>0</v>
      </c>
      <c r="BW273" s="44">
        <f t="shared" si="118"/>
        <v>0</v>
      </c>
      <c r="BX273" s="44">
        <f t="shared" si="115"/>
        <v>0</v>
      </c>
      <c r="BY273" s="43"/>
      <c r="BZ273" s="44">
        <f t="shared" si="121"/>
        <v>0</v>
      </c>
      <c r="CA273" s="44">
        <f t="shared" ref="CA273:CA292" si="125">BC273</f>
        <v>0</v>
      </c>
      <c r="CB273" s="44">
        <f t="shared" si="120"/>
        <v>0</v>
      </c>
      <c r="CC273" s="44">
        <f t="shared" si="122"/>
        <v>0</v>
      </c>
      <c r="CD273" s="43"/>
      <c r="CE273" s="43"/>
    </row>
    <row r="274" spans="1:83" s="7" customFormat="1" ht="12.75" customHeight="1">
      <c r="A274" s="67">
        <v>1812</v>
      </c>
      <c r="C274" s="16">
        <v>1667</v>
      </c>
      <c r="D274" s="16">
        <v>1704</v>
      </c>
      <c r="E274" s="16">
        <v>1452</v>
      </c>
      <c r="F274" s="16">
        <v>928</v>
      </c>
      <c r="G274" s="16">
        <v>684</v>
      </c>
      <c r="H274" s="16">
        <v>1491</v>
      </c>
      <c r="I274" s="16">
        <v>36.200000000000003</v>
      </c>
      <c r="J274" s="16">
        <v>25.6</v>
      </c>
      <c r="K274" s="16">
        <v>36.6</v>
      </c>
      <c r="L274" s="16">
        <v>34.200000000000003</v>
      </c>
      <c r="M274" s="16">
        <v>162</v>
      </c>
      <c r="N274" s="16">
        <v>144</v>
      </c>
      <c r="O274" s="16">
        <v>55.5</v>
      </c>
      <c r="P274" s="16">
        <v>12</v>
      </c>
      <c r="R274" s="16">
        <v>8</v>
      </c>
      <c r="S274" s="16">
        <v>120</v>
      </c>
      <c r="V274" s="16">
        <v>26715</v>
      </c>
      <c r="Y274" s="16">
        <v>68.900000000000006</v>
      </c>
      <c r="Z274" s="16">
        <v>108</v>
      </c>
      <c r="AA274" s="16">
        <v>96</v>
      </c>
      <c r="AB274" s="16">
        <v>74</v>
      </c>
      <c r="AC274" s="16">
        <v>1172</v>
      </c>
      <c r="AE274" s="16">
        <v>41</v>
      </c>
      <c r="AH274" s="43"/>
      <c r="AI274" s="43"/>
      <c r="AJ274" s="43"/>
      <c r="AK274" s="43"/>
      <c r="AL274" s="44">
        <f>'Conversions, Sources &amp; Comments'!$E274*H274/104.83</f>
        <v>0</v>
      </c>
      <c r="AM274" s="44">
        <f>'Conversions, Sources &amp; Comments'!$E274*I274/0.467</f>
        <v>0</v>
      </c>
      <c r="AN274" s="44">
        <f>'Conversions, Sources &amp; Comments'!$E274*J274/0.467</f>
        <v>0</v>
      </c>
      <c r="AO274" s="44">
        <f>'Conversions, Sources &amp; Comments'!$E274*K274/0.467</f>
        <v>0</v>
      </c>
      <c r="AP274" s="44">
        <f>'Conversions, Sources &amp; Comments'!$E274*L274/0.467</f>
        <v>0</v>
      </c>
      <c r="AQ274" s="44">
        <f>'Conversions, Sources &amp; Comments'!$E274*M274/0.467</f>
        <v>0</v>
      </c>
      <c r="AR274" s="44">
        <f>'Conversions, Sources &amp; Comments'!$E274*N274/60</f>
        <v>0</v>
      </c>
      <c r="AS274" s="44">
        <f>'Conversions, Sources &amp; Comments'!$E274*O274</f>
        <v>0</v>
      </c>
      <c r="AT274" s="44">
        <f>'Conversions, Sources &amp; Comments'!$E274*P274</f>
        <v>0</v>
      </c>
      <c r="AU274" s="44">
        <f>'Conversions, Sources &amp; Comments'!$E274*Q274/0.467</f>
        <v>0</v>
      </c>
      <c r="AV274" s="44">
        <f>'Conversions, Sources &amp; Comments'!$E274*R274/1.204</f>
        <v>0</v>
      </c>
      <c r="AW274" s="44">
        <f>'Conversions, Sources &amp; Comments'!$E274*S274/0.93</f>
        <v>0</v>
      </c>
      <c r="AX274" s="44">
        <f>'Conversions, Sources &amp; Comments'!$E274*T274/0.93</f>
        <v>0</v>
      </c>
      <c r="AY274" s="44">
        <f>'Conversions, Sources &amp; Comments'!$E274*U274/0.467</f>
        <v>0</v>
      </c>
      <c r="AZ274" s="44">
        <f>'Conversions, Sources &amp; Comments'!$E274*V274/51.4</f>
        <v>0</v>
      </c>
      <c r="BA274" s="44">
        <f>'Conversions, Sources &amp; Comments'!$E274*W274/0.467</f>
        <v>0</v>
      </c>
      <c r="BB274" s="44">
        <f>'Conversions, Sources &amp; Comments'!$E274*X274/0.467</f>
        <v>0</v>
      </c>
      <c r="BC274" s="44">
        <f>'Conversions, Sources &amp; Comments'!$E274*Y274/0.467</f>
        <v>0</v>
      </c>
      <c r="BD274" s="44">
        <f>'Conversions, Sources &amp; Comments'!$E274*Z274/0.93</f>
        <v>0</v>
      </c>
      <c r="BE274" s="44">
        <f>'Conversions, Sources &amp; Comments'!$E274*AA274/0.467*0.96</f>
        <v>0</v>
      </c>
      <c r="BF274" s="44">
        <f>'Conversions, Sources &amp; Comments'!$E274*AB274/0.467*0.96</f>
        <v>0</v>
      </c>
      <c r="BG274" s="44">
        <f>'Conversions, Sources &amp; Comments'!$E274*AC274/10.274</f>
        <v>0</v>
      </c>
      <c r="BH274" s="44">
        <f>'Conversions, Sources &amp; Comments'!$E274*AD274/3073</f>
        <v>0</v>
      </c>
      <c r="BI274" s="44">
        <f>'Conversions, Sources &amp; Comments'!$E274*AE274/0.565</f>
        <v>0</v>
      </c>
      <c r="BJ274" s="44">
        <f>'Conversions, Sources &amp; Comments'!$E274*AF274/0.565</f>
        <v>0</v>
      </c>
      <c r="BK274" s="44"/>
      <c r="BL274" s="43"/>
      <c r="BM274" s="43"/>
      <c r="BN274" s="43"/>
      <c r="BO274" s="43"/>
      <c r="BP274" s="43"/>
      <c r="BQ274" s="44">
        <f t="shared" si="116"/>
        <v>0</v>
      </c>
      <c r="BR274" s="44">
        <f t="shared" si="117"/>
        <v>0</v>
      </c>
      <c r="BS274" s="44">
        <f t="shared" si="123"/>
        <v>0</v>
      </c>
      <c r="BT274" s="43"/>
      <c r="BU274" s="43"/>
      <c r="BV274" s="44">
        <f t="shared" si="114"/>
        <v>0</v>
      </c>
      <c r="BW274" s="44">
        <f t="shared" si="118"/>
        <v>0</v>
      </c>
      <c r="BX274" s="44">
        <f t="shared" si="115"/>
        <v>0</v>
      </c>
      <c r="BY274" s="43"/>
      <c r="BZ274" s="44">
        <f t="shared" si="121"/>
        <v>0</v>
      </c>
      <c r="CA274" s="44">
        <f t="shared" si="125"/>
        <v>0</v>
      </c>
      <c r="CB274" s="44">
        <f t="shared" si="120"/>
        <v>0</v>
      </c>
      <c r="CC274" s="44">
        <f t="shared" si="122"/>
        <v>0</v>
      </c>
      <c r="CD274" s="43"/>
      <c r="CE274" s="43"/>
    </row>
    <row r="275" spans="1:83" s="7" customFormat="1" ht="12.75" customHeight="1">
      <c r="A275" s="67">
        <v>1813</v>
      </c>
      <c r="C275" s="16">
        <v>1536</v>
      </c>
      <c r="D275" s="16">
        <v>1752</v>
      </c>
      <c r="E275" s="16">
        <v>1380</v>
      </c>
      <c r="F275" s="16">
        <v>1013</v>
      </c>
      <c r="G275" s="16">
        <v>846</v>
      </c>
      <c r="H275" s="16">
        <v>1905</v>
      </c>
      <c r="I275" s="16">
        <v>39.4</v>
      </c>
      <c r="J275" s="16">
        <v>32.200000000000003</v>
      </c>
      <c r="K275" s="16">
        <v>39.200000000000003</v>
      </c>
      <c r="L275" s="16">
        <v>45.1</v>
      </c>
      <c r="M275" s="16">
        <v>216</v>
      </c>
      <c r="N275" s="16">
        <v>144</v>
      </c>
      <c r="O275" s="16">
        <v>95.4</v>
      </c>
      <c r="P275" s="16">
        <v>12</v>
      </c>
      <c r="R275" s="16">
        <v>8</v>
      </c>
      <c r="S275" s="16">
        <v>120</v>
      </c>
      <c r="V275" s="16">
        <v>29748</v>
      </c>
      <c r="Y275" s="16">
        <v>79.8</v>
      </c>
      <c r="Z275" s="16">
        <v>96</v>
      </c>
      <c r="AA275" s="16">
        <v>96</v>
      </c>
      <c r="AB275" s="16">
        <v>72</v>
      </c>
      <c r="AC275" s="16">
        <v>1316</v>
      </c>
      <c r="AH275" s="43"/>
      <c r="AI275" s="43"/>
      <c r="AJ275" s="43"/>
      <c r="AK275" s="43"/>
      <c r="AL275" s="44">
        <f>'Conversions, Sources &amp; Comments'!$E275*H275/104.83</f>
        <v>0</v>
      </c>
      <c r="AM275" s="44">
        <f>'Conversions, Sources &amp; Comments'!$E275*I275/0.467</f>
        <v>0</v>
      </c>
      <c r="AN275" s="44">
        <f>'Conversions, Sources &amp; Comments'!$E275*J275/0.467</f>
        <v>0</v>
      </c>
      <c r="AO275" s="44">
        <f>'Conversions, Sources &amp; Comments'!$E275*K275/0.467</f>
        <v>0</v>
      </c>
      <c r="AP275" s="44">
        <f>'Conversions, Sources &amp; Comments'!$E275*L275/0.467</f>
        <v>0</v>
      </c>
      <c r="AQ275" s="44">
        <f>'Conversions, Sources &amp; Comments'!$E275*M275/0.467</f>
        <v>0</v>
      </c>
      <c r="AR275" s="44">
        <f>'Conversions, Sources &amp; Comments'!$E275*N275/60</f>
        <v>0</v>
      </c>
      <c r="AS275" s="44">
        <f>'Conversions, Sources &amp; Comments'!$E275*O275</f>
        <v>0</v>
      </c>
      <c r="AT275" s="44">
        <f>'Conversions, Sources &amp; Comments'!$E275*P275</f>
        <v>0</v>
      </c>
      <c r="AU275" s="44">
        <f>'Conversions, Sources &amp; Comments'!$E275*Q275/0.467</f>
        <v>0</v>
      </c>
      <c r="AV275" s="44">
        <f>'Conversions, Sources &amp; Comments'!$E275*R275/1.204</f>
        <v>0</v>
      </c>
      <c r="AW275" s="44">
        <f>'Conversions, Sources &amp; Comments'!$E275*S275/0.93</f>
        <v>0</v>
      </c>
      <c r="AX275" s="44">
        <f>'Conversions, Sources &amp; Comments'!$E275*T275/0.93</f>
        <v>0</v>
      </c>
      <c r="AY275" s="44">
        <f>'Conversions, Sources &amp; Comments'!$E275*U275/0.467</f>
        <v>0</v>
      </c>
      <c r="AZ275" s="44">
        <f>'Conversions, Sources &amp; Comments'!$E275*V275/51.4</f>
        <v>0</v>
      </c>
      <c r="BA275" s="44">
        <f>'Conversions, Sources &amp; Comments'!$E275*W275/0.467</f>
        <v>0</v>
      </c>
      <c r="BB275" s="44">
        <f>'Conversions, Sources &amp; Comments'!$E275*X275/0.467</f>
        <v>0</v>
      </c>
      <c r="BC275" s="44">
        <f>'Conversions, Sources &amp; Comments'!$E275*Y275/0.467</f>
        <v>0</v>
      </c>
      <c r="BD275" s="44">
        <f>'Conversions, Sources &amp; Comments'!$E275*Z275/0.93</f>
        <v>0</v>
      </c>
      <c r="BE275" s="44">
        <f>'Conversions, Sources &amp; Comments'!$E275*AA275/0.467*0.96</f>
        <v>0</v>
      </c>
      <c r="BF275" s="44">
        <f>'Conversions, Sources &amp; Comments'!$E275*AB275/0.467*0.96</f>
        <v>0</v>
      </c>
      <c r="BG275" s="44">
        <f>'Conversions, Sources &amp; Comments'!$E275*AC275/10.274</f>
        <v>0</v>
      </c>
      <c r="BH275" s="44">
        <f>'Conversions, Sources &amp; Comments'!$E275*AD275/3073</f>
        <v>0</v>
      </c>
      <c r="BI275" s="44">
        <f>'Conversions, Sources &amp; Comments'!$E275*AE275/0.565</f>
        <v>0</v>
      </c>
      <c r="BJ275" s="44">
        <f>'Conversions, Sources &amp; Comments'!$E275*AF275/0.565</f>
        <v>0</v>
      </c>
      <c r="BK275" s="44"/>
      <c r="BL275" s="43"/>
      <c r="BM275" s="43"/>
      <c r="BN275" s="43"/>
      <c r="BO275" s="43"/>
      <c r="BP275" s="43"/>
      <c r="BQ275" s="44">
        <f t="shared" si="116"/>
        <v>0</v>
      </c>
      <c r="BR275" s="44">
        <f t="shared" si="117"/>
        <v>0</v>
      </c>
      <c r="BS275" s="44">
        <f t="shared" si="123"/>
        <v>0</v>
      </c>
      <c r="BT275" s="43"/>
      <c r="BU275" s="43"/>
      <c r="BV275" s="44">
        <f t="shared" ref="BV275:BV285" si="126">AZ275</f>
        <v>0</v>
      </c>
      <c r="BW275" s="44">
        <f t="shared" si="118"/>
        <v>0</v>
      </c>
      <c r="BX275" s="44">
        <f t="shared" si="115"/>
        <v>0</v>
      </c>
      <c r="BY275" s="43"/>
      <c r="BZ275" s="44">
        <f t="shared" si="121"/>
        <v>0</v>
      </c>
      <c r="CA275" s="44">
        <f t="shared" si="125"/>
        <v>0</v>
      </c>
      <c r="CB275" s="44">
        <f t="shared" si="120"/>
        <v>0</v>
      </c>
      <c r="CC275" s="44">
        <f t="shared" si="122"/>
        <v>0</v>
      </c>
      <c r="CD275" s="43"/>
      <c r="CE275" s="43"/>
    </row>
    <row r="276" spans="1:83" s="7" customFormat="1" ht="12.75" customHeight="1">
      <c r="A276" s="67">
        <v>1814</v>
      </c>
      <c r="C276" s="16">
        <v>1524</v>
      </c>
      <c r="D276" s="16">
        <v>1464</v>
      </c>
      <c r="E276" s="16">
        <v>1037</v>
      </c>
      <c r="F276" s="16">
        <v>622</v>
      </c>
      <c r="G276" s="16">
        <v>496</v>
      </c>
      <c r="H276" s="16">
        <v>1464</v>
      </c>
      <c r="I276" s="16">
        <v>39</v>
      </c>
      <c r="J276" s="16">
        <v>29.9</v>
      </c>
      <c r="K276" s="16">
        <v>39.700000000000003</v>
      </c>
      <c r="L276" s="16">
        <v>46</v>
      </c>
      <c r="M276" s="16">
        <v>172</v>
      </c>
      <c r="N276" s="16">
        <v>144</v>
      </c>
      <c r="O276" s="16">
        <v>66</v>
      </c>
      <c r="P276" s="16">
        <v>26.6</v>
      </c>
      <c r="R276" s="16">
        <v>8</v>
      </c>
      <c r="S276" s="16">
        <v>120</v>
      </c>
      <c r="V276" s="16">
        <v>18551</v>
      </c>
      <c r="Y276" s="16">
        <v>83.5</v>
      </c>
      <c r="Z276" s="16">
        <v>96</v>
      </c>
      <c r="AA276" s="16">
        <v>96</v>
      </c>
      <c r="AB276" s="16">
        <v>99</v>
      </c>
      <c r="AC276" s="16">
        <v>1431</v>
      </c>
      <c r="AH276" s="43"/>
      <c r="AI276" s="43"/>
      <c r="AJ276" s="43"/>
      <c r="AK276" s="43"/>
      <c r="AL276" s="44">
        <f>'Conversions, Sources &amp; Comments'!$E276*H276/104.83</f>
        <v>0</v>
      </c>
      <c r="AM276" s="44">
        <f>'Conversions, Sources &amp; Comments'!$E276*I276/0.467</f>
        <v>0</v>
      </c>
      <c r="AN276" s="44">
        <f>'Conversions, Sources &amp; Comments'!$E276*J276/0.467</f>
        <v>0</v>
      </c>
      <c r="AO276" s="44">
        <f>'Conversions, Sources &amp; Comments'!$E276*K276/0.467</f>
        <v>0</v>
      </c>
      <c r="AP276" s="44">
        <f>'Conversions, Sources &amp; Comments'!$E276*L276/0.467</f>
        <v>0</v>
      </c>
      <c r="AQ276" s="44">
        <f>'Conversions, Sources &amp; Comments'!$E276*M276/0.467</f>
        <v>0</v>
      </c>
      <c r="AR276" s="44">
        <f>'Conversions, Sources &amp; Comments'!$E276*N276/60</f>
        <v>0</v>
      </c>
      <c r="AS276" s="44">
        <f>'Conversions, Sources &amp; Comments'!$E276*O276</f>
        <v>0</v>
      </c>
      <c r="AT276" s="44">
        <f>'Conversions, Sources &amp; Comments'!$E276*P276</f>
        <v>0</v>
      </c>
      <c r="AU276" s="44">
        <f>'Conversions, Sources &amp; Comments'!$E276*Q276/0.467</f>
        <v>0</v>
      </c>
      <c r="AV276" s="44">
        <f>'Conversions, Sources &amp; Comments'!$E276*R276/1.204</f>
        <v>0</v>
      </c>
      <c r="AW276" s="44">
        <f>'Conversions, Sources &amp; Comments'!$E276*S276/0.93</f>
        <v>0</v>
      </c>
      <c r="AX276" s="44">
        <f>'Conversions, Sources &amp; Comments'!$E276*T276/0.93</f>
        <v>0</v>
      </c>
      <c r="AY276" s="44">
        <f>'Conversions, Sources &amp; Comments'!$E276*U276/0.467</f>
        <v>0</v>
      </c>
      <c r="AZ276" s="44">
        <f>'Conversions, Sources &amp; Comments'!$E276*V276/51.4</f>
        <v>0</v>
      </c>
      <c r="BA276" s="44">
        <f>'Conversions, Sources &amp; Comments'!$E276*W276/0.467</f>
        <v>0</v>
      </c>
      <c r="BB276" s="44">
        <f>'Conversions, Sources &amp; Comments'!$E276*X276/0.467</f>
        <v>0</v>
      </c>
      <c r="BC276" s="44">
        <f>'Conversions, Sources &amp; Comments'!$E276*Y276/0.467</f>
        <v>0</v>
      </c>
      <c r="BD276" s="44">
        <f>'Conversions, Sources &amp; Comments'!$E276*Z276/0.93</f>
        <v>0</v>
      </c>
      <c r="BE276" s="44">
        <f>'Conversions, Sources &amp; Comments'!$E276*AA276/0.467*0.96</f>
        <v>0</v>
      </c>
      <c r="BF276" s="44">
        <f>'Conversions, Sources &amp; Comments'!$E276*AB276/0.467*0.96</f>
        <v>0</v>
      </c>
      <c r="BG276" s="44">
        <f>'Conversions, Sources &amp; Comments'!$E276*AC276/10.274</f>
        <v>0</v>
      </c>
      <c r="BH276" s="44">
        <f>'Conversions, Sources &amp; Comments'!$E276*AD276/3073</f>
        <v>0</v>
      </c>
      <c r="BI276" s="44">
        <f>'Conversions, Sources &amp; Comments'!$E276*AE276/0.565</f>
        <v>0</v>
      </c>
      <c r="BJ276" s="44">
        <f>'Conversions, Sources &amp; Comments'!$E276*AF276/0.565</f>
        <v>0</v>
      </c>
      <c r="BK276" s="44"/>
      <c r="BL276" s="43"/>
      <c r="BM276" s="43"/>
      <c r="BN276" s="43"/>
      <c r="BO276" s="43"/>
      <c r="BP276" s="43"/>
      <c r="BQ276" s="44">
        <f t="shared" si="116"/>
        <v>0</v>
      </c>
      <c r="BR276" s="44">
        <f t="shared" si="117"/>
        <v>0</v>
      </c>
      <c r="BS276" s="44">
        <f t="shared" si="123"/>
        <v>0</v>
      </c>
      <c r="BT276" s="43"/>
      <c r="BU276" s="43"/>
      <c r="BV276" s="44">
        <f t="shared" si="126"/>
        <v>0</v>
      </c>
      <c r="BW276" s="44">
        <f t="shared" si="118"/>
        <v>0</v>
      </c>
      <c r="BX276" s="44">
        <f t="shared" si="115"/>
        <v>0</v>
      </c>
      <c r="BY276" s="43"/>
      <c r="BZ276" s="44">
        <f t="shared" si="121"/>
        <v>0</v>
      </c>
      <c r="CA276" s="44">
        <f t="shared" si="125"/>
        <v>0</v>
      </c>
      <c r="CB276" s="44">
        <f t="shared" si="120"/>
        <v>0</v>
      </c>
      <c r="CC276" s="44">
        <f t="shared" si="122"/>
        <v>0</v>
      </c>
      <c r="CD276" s="43"/>
      <c r="CE276" s="43"/>
    </row>
    <row r="277" spans="1:83" s="7" customFormat="1" ht="12.75" customHeight="1">
      <c r="A277" s="67">
        <v>1815</v>
      </c>
      <c r="C277" s="16">
        <v>1932</v>
      </c>
      <c r="D277" s="16">
        <v>1632</v>
      </c>
      <c r="E277" s="16">
        <v>1112</v>
      </c>
      <c r="F277" s="16">
        <v>626</v>
      </c>
      <c r="G277" s="16">
        <v>478</v>
      </c>
      <c r="H277" s="16">
        <v>1464</v>
      </c>
      <c r="I277" s="16">
        <v>40.5</v>
      </c>
      <c r="J277" s="16">
        <v>25</v>
      </c>
      <c r="K277" s="16">
        <v>37.299999999999997</v>
      </c>
      <c r="L277" s="16">
        <v>39</v>
      </c>
      <c r="M277" s="16">
        <v>152</v>
      </c>
      <c r="N277" s="16">
        <v>144</v>
      </c>
      <c r="O277" s="16">
        <v>68</v>
      </c>
      <c r="P277" s="16">
        <v>22.4</v>
      </c>
      <c r="R277" s="16">
        <v>8</v>
      </c>
      <c r="S277" s="16">
        <v>139</v>
      </c>
      <c r="V277" s="16">
        <v>14352</v>
      </c>
      <c r="Y277" s="16">
        <v>76.7</v>
      </c>
      <c r="Z277" s="16">
        <v>96</v>
      </c>
      <c r="AA277" s="16">
        <v>96</v>
      </c>
      <c r="AB277" s="16">
        <v>108</v>
      </c>
      <c r="AC277" s="16">
        <v>1336</v>
      </c>
      <c r="AH277" s="43"/>
      <c r="AI277" s="43"/>
      <c r="AJ277" s="43"/>
      <c r="AK277" s="43"/>
      <c r="AL277" s="44">
        <f>'Conversions, Sources &amp; Comments'!$E277*H277/104.83</f>
        <v>0</v>
      </c>
      <c r="AM277" s="44">
        <f>'Conversions, Sources &amp; Comments'!$E277*I277/0.467</f>
        <v>0</v>
      </c>
      <c r="AN277" s="44">
        <f>'Conversions, Sources &amp; Comments'!$E277*J277/0.467</f>
        <v>0</v>
      </c>
      <c r="AO277" s="44">
        <f>'Conversions, Sources &amp; Comments'!$E277*K277/0.467</f>
        <v>0</v>
      </c>
      <c r="AP277" s="44">
        <f>'Conversions, Sources &amp; Comments'!$E277*L277/0.467</f>
        <v>0</v>
      </c>
      <c r="AQ277" s="44">
        <f>'Conversions, Sources &amp; Comments'!$E277*M277/0.467</f>
        <v>0</v>
      </c>
      <c r="AR277" s="44">
        <f>'Conversions, Sources &amp; Comments'!$E277*N277/60</f>
        <v>0</v>
      </c>
      <c r="AS277" s="44">
        <f>'Conversions, Sources &amp; Comments'!$E277*O277</f>
        <v>0</v>
      </c>
      <c r="AT277" s="44">
        <f>'Conversions, Sources &amp; Comments'!$E277*P277</f>
        <v>0</v>
      </c>
      <c r="AU277" s="44">
        <f>'Conversions, Sources &amp; Comments'!$E277*Q277/0.467</f>
        <v>0</v>
      </c>
      <c r="AV277" s="44">
        <f>'Conversions, Sources &amp; Comments'!$E277*R277/1.204</f>
        <v>0</v>
      </c>
      <c r="AW277" s="44">
        <f>'Conversions, Sources &amp; Comments'!$E277*S277/0.93</f>
        <v>0</v>
      </c>
      <c r="AX277" s="44">
        <f>'Conversions, Sources &amp; Comments'!$E277*T277/0.93</f>
        <v>0</v>
      </c>
      <c r="AY277" s="44">
        <f>'Conversions, Sources &amp; Comments'!$E277*U277/0.467</f>
        <v>0</v>
      </c>
      <c r="AZ277" s="44">
        <f>'Conversions, Sources &amp; Comments'!$E277*V277/51.4</f>
        <v>0</v>
      </c>
      <c r="BA277" s="44">
        <f>'Conversions, Sources &amp; Comments'!$E277*W277/0.467</f>
        <v>0</v>
      </c>
      <c r="BB277" s="44">
        <f>'Conversions, Sources &amp; Comments'!$E277*X277/0.467</f>
        <v>0</v>
      </c>
      <c r="BC277" s="44">
        <f>'Conversions, Sources &amp; Comments'!$E277*Y277/0.467</f>
        <v>0</v>
      </c>
      <c r="BD277" s="44">
        <f>'Conversions, Sources &amp; Comments'!$E277*Z277/0.93</f>
        <v>0</v>
      </c>
      <c r="BE277" s="44">
        <f>'Conversions, Sources &amp; Comments'!$E277*AA277/0.467*0.96</f>
        <v>0</v>
      </c>
      <c r="BF277" s="44">
        <f>'Conversions, Sources &amp; Comments'!$E277*AB277/0.467*0.96</f>
        <v>0</v>
      </c>
      <c r="BG277" s="44">
        <f>'Conversions, Sources &amp; Comments'!$E277*AC277/10.274</f>
        <v>0</v>
      </c>
      <c r="BH277" s="44">
        <f>'Conversions, Sources &amp; Comments'!$E277*AD277/3073</f>
        <v>0</v>
      </c>
      <c r="BI277" s="44">
        <f>'Conversions, Sources &amp; Comments'!$E277*AE277/0.565</f>
        <v>0</v>
      </c>
      <c r="BJ277" s="44">
        <f>'Conversions, Sources &amp; Comments'!$E277*AF277/0.565</f>
        <v>0</v>
      </c>
      <c r="BK277" s="44"/>
      <c r="BL277" s="43"/>
      <c r="BM277" s="43"/>
      <c r="BN277" s="43"/>
      <c r="BO277" s="43"/>
      <c r="BP277" s="43"/>
      <c r="BQ277" s="44">
        <f t="shared" si="116"/>
        <v>0</v>
      </c>
      <c r="BR277" s="44">
        <f t="shared" si="117"/>
        <v>0</v>
      </c>
      <c r="BS277" s="44">
        <f t="shared" si="123"/>
        <v>0</v>
      </c>
      <c r="BT277" s="43"/>
      <c r="BU277" s="43"/>
      <c r="BV277" s="44">
        <f t="shared" si="126"/>
        <v>0</v>
      </c>
      <c r="BW277" s="44">
        <f t="shared" si="118"/>
        <v>0</v>
      </c>
      <c r="BX277" s="44">
        <f t="shared" ref="BX277:BX285" si="127">BG277</f>
        <v>0</v>
      </c>
      <c r="BY277" s="43"/>
      <c r="BZ277" s="44">
        <f t="shared" si="121"/>
        <v>0</v>
      </c>
      <c r="CA277" s="44">
        <f t="shared" si="125"/>
        <v>0</v>
      </c>
      <c r="CB277" s="44">
        <f t="shared" si="120"/>
        <v>0</v>
      </c>
      <c r="CC277" s="44">
        <f t="shared" si="122"/>
        <v>0</v>
      </c>
      <c r="CD277" s="43"/>
      <c r="CE277" s="43"/>
    </row>
    <row r="278" spans="1:83" s="7" customFormat="1" ht="12.75" customHeight="1">
      <c r="A278" s="67">
        <v>1816</v>
      </c>
      <c r="C278" s="16">
        <v>2720</v>
      </c>
      <c r="D278" s="16">
        <v>2676</v>
      </c>
      <c r="E278" s="16">
        <v>2040</v>
      </c>
      <c r="F278" s="16">
        <v>1296</v>
      </c>
      <c r="G278" s="16">
        <v>731</v>
      </c>
      <c r="H278" s="16">
        <v>2235</v>
      </c>
      <c r="I278" s="16">
        <v>40.5</v>
      </c>
      <c r="J278" s="16">
        <v>25.8</v>
      </c>
      <c r="K278" s="16">
        <v>38.1</v>
      </c>
      <c r="L278" s="16">
        <v>42</v>
      </c>
      <c r="M278" s="16">
        <v>198</v>
      </c>
      <c r="N278" s="16">
        <v>144</v>
      </c>
      <c r="O278" s="16">
        <v>61</v>
      </c>
      <c r="P278" s="16">
        <v>25.9</v>
      </c>
      <c r="R278" s="16">
        <v>8</v>
      </c>
      <c r="S278" s="16">
        <v>120</v>
      </c>
      <c r="V278" s="16">
        <v>11200</v>
      </c>
      <c r="Y278" s="16">
        <v>70.8</v>
      </c>
      <c r="Z278" s="16">
        <v>96</v>
      </c>
      <c r="AA278" s="16">
        <v>96</v>
      </c>
      <c r="AB278" s="16">
        <v>108</v>
      </c>
      <c r="AC278" s="16">
        <v>1278</v>
      </c>
      <c r="AH278" s="43"/>
      <c r="AI278" s="43"/>
      <c r="AJ278" s="43"/>
      <c r="AK278" s="43"/>
      <c r="AL278" s="44">
        <f>'Conversions, Sources &amp; Comments'!$E278*H278/104.83</f>
        <v>0</v>
      </c>
      <c r="AM278" s="44">
        <f>'Conversions, Sources &amp; Comments'!$E278*I278/0.467</f>
        <v>0</v>
      </c>
      <c r="AN278" s="44">
        <f>'Conversions, Sources &amp; Comments'!$E278*J278/0.467</f>
        <v>0</v>
      </c>
      <c r="AO278" s="44">
        <f>'Conversions, Sources &amp; Comments'!$E278*K278/0.467</f>
        <v>0</v>
      </c>
      <c r="AP278" s="44">
        <f>'Conversions, Sources &amp; Comments'!$E278*L278/0.467</f>
        <v>0</v>
      </c>
      <c r="AQ278" s="44">
        <f>'Conversions, Sources &amp; Comments'!$E278*M278/0.467</f>
        <v>0</v>
      </c>
      <c r="AR278" s="44">
        <f>'Conversions, Sources &amp; Comments'!$E278*N278/60</f>
        <v>0</v>
      </c>
      <c r="AS278" s="44">
        <f>'Conversions, Sources &amp; Comments'!$E278*O278</f>
        <v>0</v>
      </c>
      <c r="AT278" s="44">
        <f>'Conversions, Sources &amp; Comments'!$E278*P278</f>
        <v>0</v>
      </c>
      <c r="AU278" s="44">
        <f>'Conversions, Sources &amp; Comments'!$E278*Q278/0.467</f>
        <v>0</v>
      </c>
      <c r="AV278" s="44">
        <f>'Conversions, Sources &amp; Comments'!$E278*R278/1.204</f>
        <v>0</v>
      </c>
      <c r="AW278" s="44">
        <f>'Conversions, Sources &amp; Comments'!$E278*S278/0.93</f>
        <v>0</v>
      </c>
      <c r="AX278" s="44">
        <f>'Conversions, Sources &amp; Comments'!$E278*T278/0.93</f>
        <v>0</v>
      </c>
      <c r="AY278" s="44">
        <f>'Conversions, Sources &amp; Comments'!$E278*U278/0.467</f>
        <v>0</v>
      </c>
      <c r="AZ278" s="44">
        <f>'Conversions, Sources &amp; Comments'!$E278*V278/51.4</f>
        <v>0</v>
      </c>
      <c r="BA278" s="44">
        <f>'Conversions, Sources &amp; Comments'!$E278*W278/0.467</f>
        <v>0</v>
      </c>
      <c r="BB278" s="44">
        <f>'Conversions, Sources &amp; Comments'!$E278*X278/0.467</f>
        <v>0</v>
      </c>
      <c r="BC278" s="44">
        <f>'Conversions, Sources &amp; Comments'!$E278*Y278/0.467</f>
        <v>0</v>
      </c>
      <c r="BD278" s="44">
        <f>'Conversions, Sources &amp; Comments'!$E278*Z278/0.93</f>
        <v>0</v>
      </c>
      <c r="BE278" s="44">
        <f>'Conversions, Sources &amp; Comments'!$E278*AA278/0.467*0.96</f>
        <v>0</v>
      </c>
      <c r="BF278" s="44">
        <f>'Conversions, Sources &amp; Comments'!$E278*AB278/0.467*0.96</f>
        <v>0</v>
      </c>
      <c r="BG278" s="44">
        <f>'Conversions, Sources &amp; Comments'!$E278*AC278/10.274</f>
        <v>0</v>
      </c>
      <c r="BH278" s="44">
        <f>'Conversions, Sources &amp; Comments'!$E278*AD278/3073</f>
        <v>0</v>
      </c>
      <c r="BI278" s="44">
        <f>'Conversions, Sources &amp; Comments'!$E278*AE278/0.565</f>
        <v>0</v>
      </c>
      <c r="BJ278" s="44">
        <f>'Conversions, Sources &amp; Comments'!$E278*AF278/0.565</f>
        <v>0</v>
      </c>
      <c r="BK278" s="44"/>
      <c r="BL278" s="43"/>
      <c r="BM278" s="43"/>
      <c r="BN278" s="43"/>
      <c r="BO278" s="43"/>
      <c r="BP278" s="43"/>
      <c r="BQ278" s="44">
        <f t="shared" si="116"/>
        <v>0</v>
      </c>
      <c r="BR278" s="44">
        <f t="shared" si="117"/>
        <v>0</v>
      </c>
      <c r="BS278" s="44">
        <f t="shared" si="123"/>
        <v>0</v>
      </c>
      <c r="BT278" s="43"/>
      <c r="BU278" s="43"/>
      <c r="BV278" s="44">
        <f t="shared" si="126"/>
        <v>0</v>
      </c>
      <c r="BW278" s="44">
        <f t="shared" si="118"/>
        <v>0</v>
      </c>
      <c r="BX278" s="44">
        <f t="shared" si="127"/>
        <v>0</v>
      </c>
      <c r="BY278" s="43"/>
      <c r="BZ278" s="44">
        <f t="shared" si="121"/>
        <v>0</v>
      </c>
      <c r="CA278" s="44">
        <f t="shared" si="125"/>
        <v>0</v>
      </c>
      <c r="CB278" s="44">
        <f t="shared" si="120"/>
        <v>0</v>
      </c>
      <c r="CC278" s="44">
        <f t="shared" si="122"/>
        <v>0</v>
      </c>
      <c r="CD278" s="43"/>
      <c r="CE278" s="43"/>
    </row>
    <row r="279" spans="1:83" s="7" customFormat="1" ht="12.75" customHeight="1">
      <c r="A279" s="67">
        <v>1817</v>
      </c>
      <c r="C279" s="16">
        <v>2008</v>
      </c>
      <c r="D279" s="16">
        <v>1920</v>
      </c>
      <c r="E279" s="16">
        <v>1608</v>
      </c>
      <c r="F279" s="16">
        <v>1170</v>
      </c>
      <c r="G279" s="16">
        <v>786</v>
      </c>
      <c r="H279" s="16">
        <v>1881</v>
      </c>
      <c r="I279" s="16">
        <v>40.5</v>
      </c>
      <c r="J279" s="16">
        <v>25.2</v>
      </c>
      <c r="K279" s="16">
        <v>38.799999999999997</v>
      </c>
      <c r="L279" s="16">
        <v>45.6</v>
      </c>
      <c r="M279" s="16">
        <v>187</v>
      </c>
      <c r="N279" s="16">
        <v>144</v>
      </c>
      <c r="O279" s="16">
        <v>84</v>
      </c>
      <c r="P279" s="16">
        <v>30.3</v>
      </c>
      <c r="R279" s="16">
        <v>8</v>
      </c>
      <c r="S279" s="16">
        <v>111</v>
      </c>
      <c r="V279" s="16">
        <v>10523</v>
      </c>
      <c r="Y279" s="16">
        <v>78.5</v>
      </c>
      <c r="Z279" s="16">
        <v>96</v>
      </c>
      <c r="AA279" s="16">
        <v>96</v>
      </c>
      <c r="AB279" s="16">
        <v>108</v>
      </c>
      <c r="AC279" s="16">
        <v>1324</v>
      </c>
      <c r="AH279" s="43"/>
      <c r="AI279" s="43"/>
      <c r="AJ279" s="43"/>
      <c r="AK279" s="43"/>
      <c r="AL279" s="44">
        <f>'Conversions, Sources &amp; Comments'!$E279*H279/104.83</f>
        <v>0</v>
      </c>
      <c r="AM279" s="44">
        <f>'Conversions, Sources &amp; Comments'!$E279*I279/0.467</f>
        <v>0</v>
      </c>
      <c r="AN279" s="44">
        <f>'Conversions, Sources &amp; Comments'!$E279*J279/0.467</f>
        <v>0</v>
      </c>
      <c r="AO279" s="44">
        <f>'Conversions, Sources &amp; Comments'!$E279*K279/0.467</f>
        <v>0</v>
      </c>
      <c r="AP279" s="44">
        <f>'Conversions, Sources &amp; Comments'!$E279*L279/0.467</f>
        <v>0</v>
      </c>
      <c r="AQ279" s="44">
        <f>'Conversions, Sources &amp; Comments'!$E279*M279/0.467</f>
        <v>0</v>
      </c>
      <c r="AR279" s="44">
        <f>'Conversions, Sources &amp; Comments'!$E279*N279/60</f>
        <v>0</v>
      </c>
      <c r="AS279" s="44">
        <f>'Conversions, Sources &amp; Comments'!$E279*O279</f>
        <v>0</v>
      </c>
      <c r="AT279" s="44">
        <f>'Conversions, Sources &amp; Comments'!$E279*P279</f>
        <v>0</v>
      </c>
      <c r="AU279" s="44">
        <f>'Conversions, Sources &amp; Comments'!$E279*Q279/0.467</f>
        <v>0</v>
      </c>
      <c r="AV279" s="44">
        <f>'Conversions, Sources &amp; Comments'!$E279*R279/1.204</f>
        <v>0</v>
      </c>
      <c r="AW279" s="44">
        <f>'Conversions, Sources &amp; Comments'!$E279*S279/0.93</f>
        <v>0</v>
      </c>
      <c r="AX279" s="44">
        <f>'Conversions, Sources &amp; Comments'!$E279*T279/0.93</f>
        <v>0</v>
      </c>
      <c r="AY279" s="44">
        <f>'Conversions, Sources &amp; Comments'!$E279*U279/0.467</f>
        <v>0</v>
      </c>
      <c r="AZ279" s="44">
        <f>'Conversions, Sources &amp; Comments'!$E279*V279/51.4</f>
        <v>0</v>
      </c>
      <c r="BA279" s="44">
        <f>'Conversions, Sources &amp; Comments'!$E279*W279/0.467</f>
        <v>0</v>
      </c>
      <c r="BB279" s="44">
        <f>'Conversions, Sources &amp; Comments'!$E279*X279/0.467</f>
        <v>0</v>
      </c>
      <c r="BC279" s="44">
        <f>'Conversions, Sources &amp; Comments'!$E279*Y279/0.467</f>
        <v>0</v>
      </c>
      <c r="BD279" s="44">
        <f>'Conversions, Sources &amp; Comments'!$E279*Z279/0.93</f>
        <v>0</v>
      </c>
      <c r="BE279" s="44">
        <f>'Conversions, Sources &amp; Comments'!$E279*AA279/0.467*0.96</f>
        <v>0</v>
      </c>
      <c r="BF279" s="44">
        <f>'Conversions, Sources &amp; Comments'!$E279*AB279/0.467*0.96</f>
        <v>0</v>
      </c>
      <c r="BG279" s="44">
        <f>'Conversions, Sources &amp; Comments'!$E279*AC279/10.274</f>
        <v>0</v>
      </c>
      <c r="BH279" s="44">
        <f>'Conversions, Sources &amp; Comments'!$E279*AD279/3073</f>
        <v>0</v>
      </c>
      <c r="BI279" s="44">
        <f>'Conversions, Sources &amp; Comments'!$E279*AE279/0.565</f>
        <v>0</v>
      </c>
      <c r="BJ279" s="44">
        <f>'Conversions, Sources &amp; Comments'!$E279*AF279/0.565</f>
        <v>0</v>
      </c>
      <c r="BK279" s="44"/>
      <c r="BL279" s="43"/>
      <c r="BM279" s="43"/>
      <c r="BN279" s="43"/>
      <c r="BO279" s="43"/>
      <c r="BP279" s="43"/>
      <c r="BQ279" s="44">
        <f t="shared" ref="BQ279:BQ285" si="128">AL279</f>
        <v>0</v>
      </c>
      <c r="BR279" s="44">
        <f t="shared" si="117"/>
        <v>0</v>
      </c>
      <c r="BS279" s="44">
        <f t="shared" si="123"/>
        <v>0</v>
      </c>
      <c r="BT279" s="43"/>
      <c r="BU279" s="43"/>
      <c r="BV279" s="44">
        <f t="shared" si="126"/>
        <v>0</v>
      </c>
      <c r="BW279" s="44">
        <f t="shared" si="118"/>
        <v>0</v>
      </c>
      <c r="BX279" s="44">
        <f t="shared" si="127"/>
        <v>0</v>
      </c>
      <c r="BY279" s="43"/>
      <c r="BZ279" s="44">
        <f t="shared" si="121"/>
        <v>0</v>
      </c>
      <c r="CA279" s="44">
        <f t="shared" si="125"/>
        <v>0</v>
      </c>
      <c r="CB279" s="44">
        <f t="shared" si="120"/>
        <v>0</v>
      </c>
      <c r="CC279" s="44">
        <f t="shared" si="122"/>
        <v>0</v>
      </c>
      <c r="CD279" s="43"/>
      <c r="CE279" s="43"/>
    </row>
    <row r="280" spans="1:83" s="7" customFormat="1" ht="12.75" customHeight="1">
      <c r="A280" s="67">
        <v>1818</v>
      </c>
      <c r="C280" s="16">
        <v>1332</v>
      </c>
      <c r="D280" s="16">
        <v>1600</v>
      </c>
      <c r="E280" s="16">
        <v>1000</v>
      </c>
      <c r="F280" s="16">
        <v>771</v>
      </c>
      <c r="G280" s="16">
        <v>522</v>
      </c>
      <c r="H280" s="16">
        <v>1692</v>
      </c>
      <c r="I280" s="16">
        <v>40.5</v>
      </c>
      <c r="J280" s="16">
        <v>25.2</v>
      </c>
      <c r="K280" s="16">
        <v>37.799999999999997</v>
      </c>
      <c r="L280" s="16">
        <v>45</v>
      </c>
      <c r="M280" s="16">
        <v>156</v>
      </c>
      <c r="N280" s="16">
        <v>144</v>
      </c>
      <c r="O280" s="16">
        <v>66</v>
      </c>
      <c r="P280" s="16">
        <v>25.3</v>
      </c>
      <c r="R280" s="16">
        <v>8</v>
      </c>
      <c r="S280" s="16">
        <v>122</v>
      </c>
      <c r="V280" s="16">
        <v>9135</v>
      </c>
      <c r="Y280" s="16">
        <v>79.400000000000006</v>
      </c>
      <c r="Z280" s="16">
        <v>96</v>
      </c>
      <c r="AA280" s="16">
        <v>96</v>
      </c>
      <c r="AB280" s="16">
        <v>108</v>
      </c>
      <c r="AC280" s="16">
        <v>1371</v>
      </c>
      <c r="AH280" s="43"/>
      <c r="AI280" s="43"/>
      <c r="AJ280" s="43"/>
      <c r="AK280" s="43"/>
      <c r="AL280" s="44">
        <f>'Conversions, Sources &amp; Comments'!$E280*H280/104.83</f>
        <v>0</v>
      </c>
      <c r="AM280" s="44">
        <f>'Conversions, Sources &amp; Comments'!$E280*I280/0.467</f>
        <v>0</v>
      </c>
      <c r="AN280" s="44">
        <f>'Conversions, Sources &amp; Comments'!$E280*J280/0.467</f>
        <v>0</v>
      </c>
      <c r="AO280" s="44">
        <f>'Conversions, Sources &amp; Comments'!$E280*K280/0.467</f>
        <v>0</v>
      </c>
      <c r="AP280" s="44">
        <f>'Conversions, Sources &amp; Comments'!$E280*L280/0.467</f>
        <v>0</v>
      </c>
      <c r="AQ280" s="44">
        <f>'Conversions, Sources &amp; Comments'!$E280*M280/0.467</f>
        <v>0</v>
      </c>
      <c r="AR280" s="44">
        <f>'Conversions, Sources &amp; Comments'!$E280*N280/60</f>
        <v>0</v>
      </c>
      <c r="AS280" s="44">
        <f>'Conversions, Sources &amp; Comments'!$E280*O280</f>
        <v>0</v>
      </c>
      <c r="AT280" s="44">
        <f>'Conversions, Sources &amp; Comments'!$E280*P280</f>
        <v>0</v>
      </c>
      <c r="AU280" s="44">
        <f>'Conversions, Sources &amp; Comments'!$E280*Q280/0.467</f>
        <v>0</v>
      </c>
      <c r="AV280" s="44">
        <f>'Conversions, Sources &amp; Comments'!$E280*R280/1.204</f>
        <v>0</v>
      </c>
      <c r="AW280" s="44">
        <f>'Conversions, Sources &amp; Comments'!$E280*S280/0.93</f>
        <v>0</v>
      </c>
      <c r="AX280" s="44">
        <f>'Conversions, Sources &amp; Comments'!$E280*T280/0.93</f>
        <v>0</v>
      </c>
      <c r="AY280" s="44">
        <f>'Conversions, Sources &amp; Comments'!$E280*U280/0.467</f>
        <v>0</v>
      </c>
      <c r="AZ280" s="44">
        <f>'Conversions, Sources &amp; Comments'!$E280*V280/51.4</f>
        <v>0</v>
      </c>
      <c r="BA280" s="44">
        <f>'Conversions, Sources &amp; Comments'!$E280*W280/0.467</f>
        <v>0</v>
      </c>
      <c r="BB280" s="44">
        <f>'Conversions, Sources &amp; Comments'!$E280*X280/0.467</f>
        <v>0</v>
      </c>
      <c r="BC280" s="44">
        <f>'Conversions, Sources &amp; Comments'!$E280*Y280/0.467</f>
        <v>0</v>
      </c>
      <c r="BD280" s="44">
        <f>'Conversions, Sources &amp; Comments'!$E280*Z280/0.93</f>
        <v>0</v>
      </c>
      <c r="BE280" s="44">
        <f>'Conversions, Sources &amp; Comments'!$E280*AA280/0.467*0.96</f>
        <v>0</v>
      </c>
      <c r="BF280" s="44">
        <f>'Conversions, Sources &amp; Comments'!$E280*AB280/0.467*0.96</f>
        <v>0</v>
      </c>
      <c r="BG280" s="44">
        <f>'Conversions, Sources &amp; Comments'!$E280*AC280/10.274</f>
        <v>0</v>
      </c>
      <c r="BH280" s="44">
        <f>'Conversions, Sources &amp; Comments'!$E280*AD280/3073</f>
        <v>0</v>
      </c>
      <c r="BI280" s="44">
        <f>'Conversions, Sources &amp; Comments'!$E280*AE280/0.565</f>
        <v>0</v>
      </c>
      <c r="BJ280" s="44">
        <f>'Conversions, Sources &amp; Comments'!$E280*AF280/0.565</f>
        <v>0</v>
      </c>
      <c r="BK280" s="44"/>
      <c r="BL280" s="43"/>
      <c r="BM280" s="43"/>
      <c r="BN280" s="43"/>
      <c r="BO280" s="43"/>
      <c r="BP280" s="43"/>
      <c r="BQ280" s="44">
        <f t="shared" si="128"/>
        <v>0</v>
      </c>
      <c r="BR280" s="44">
        <f t="shared" si="117"/>
        <v>0</v>
      </c>
      <c r="BS280" s="44">
        <f t="shared" si="123"/>
        <v>0</v>
      </c>
      <c r="BT280" s="43"/>
      <c r="BU280" s="43"/>
      <c r="BV280" s="44">
        <f t="shared" si="126"/>
        <v>0</v>
      </c>
      <c r="BW280" s="44">
        <f t="shared" si="118"/>
        <v>0</v>
      </c>
      <c r="BX280" s="44">
        <f t="shared" si="127"/>
        <v>0</v>
      </c>
      <c r="BY280" s="43"/>
      <c r="BZ280" s="44">
        <f t="shared" si="121"/>
        <v>0</v>
      </c>
      <c r="CA280" s="44">
        <f t="shared" si="125"/>
        <v>0</v>
      </c>
      <c r="CB280" s="44">
        <f t="shared" si="120"/>
        <v>0</v>
      </c>
      <c r="CC280" s="44">
        <f t="shared" si="122"/>
        <v>0</v>
      </c>
      <c r="CD280" s="43"/>
      <c r="CE280" s="43"/>
    </row>
    <row r="281" spans="1:83" s="7" customFormat="1" ht="12.75" customHeight="1">
      <c r="A281" s="67">
        <v>1819</v>
      </c>
      <c r="C281" s="16">
        <v>1342</v>
      </c>
      <c r="D281" s="16">
        <v>1130</v>
      </c>
      <c r="E281" s="16">
        <v>733</v>
      </c>
      <c r="F281" s="16">
        <v>538</v>
      </c>
      <c r="G281" s="16">
        <v>437</v>
      </c>
      <c r="H281" s="16">
        <v>1521</v>
      </c>
      <c r="I281" s="16">
        <v>33.200000000000003</v>
      </c>
      <c r="J281" s="16">
        <v>22.5</v>
      </c>
      <c r="K281" s="16">
        <v>36.6</v>
      </c>
      <c r="L281" s="16">
        <v>35</v>
      </c>
      <c r="M281" s="16">
        <v>141</v>
      </c>
      <c r="N281" s="16">
        <v>144</v>
      </c>
      <c r="O281" s="16">
        <v>46.5</v>
      </c>
      <c r="P281" s="16">
        <v>22</v>
      </c>
      <c r="R281" s="16">
        <v>8</v>
      </c>
      <c r="S281" s="16">
        <v>123</v>
      </c>
      <c r="V281" s="16">
        <v>8567</v>
      </c>
      <c r="Y281" s="16">
        <v>72.599999999999994</v>
      </c>
      <c r="Z281" s="16">
        <v>108</v>
      </c>
      <c r="AA281" s="16">
        <v>96</v>
      </c>
      <c r="AB281" s="16">
        <v>96</v>
      </c>
      <c r="AC281" s="16">
        <v>1320</v>
      </c>
      <c r="AH281" s="43"/>
      <c r="AI281" s="43"/>
      <c r="AJ281" s="43"/>
      <c r="AK281" s="43"/>
      <c r="AL281" s="44">
        <f>'Conversions, Sources &amp; Comments'!$E281*H281/104.83</f>
        <v>0</v>
      </c>
      <c r="AM281" s="44">
        <f>'Conversions, Sources &amp; Comments'!$E281*I281/0.467</f>
        <v>0</v>
      </c>
      <c r="AN281" s="44">
        <f>'Conversions, Sources &amp; Comments'!$E281*J281/0.467</f>
        <v>0</v>
      </c>
      <c r="AO281" s="44">
        <f>'Conversions, Sources &amp; Comments'!$E281*K281/0.467</f>
        <v>0</v>
      </c>
      <c r="AP281" s="44">
        <f>'Conversions, Sources &amp; Comments'!$E281*L281/0.467</f>
        <v>0</v>
      </c>
      <c r="AQ281" s="44">
        <f>'Conversions, Sources &amp; Comments'!$E281*M281/0.467</f>
        <v>0</v>
      </c>
      <c r="AR281" s="44">
        <f>'Conversions, Sources &amp; Comments'!$E281*N281/60</f>
        <v>0</v>
      </c>
      <c r="AS281" s="44">
        <f>'Conversions, Sources &amp; Comments'!$E281*O281</f>
        <v>0</v>
      </c>
      <c r="AT281" s="44">
        <f>'Conversions, Sources &amp; Comments'!$E281*P281</f>
        <v>0</v>
      </c>
      <c r="AU281" s="44">
        <f>'Conversions, Sources &amp; Comments'!$E281*Q281/0.467</f>
        <v>0</v>
      </c>
      <c r="AV281" s="44">
        <f>'Conversions, Sources &amp; Comments'!$E281*R281/1.204</f>
        <v>0</v>
      </c>
      <c r="AW281" s="44">
        <f>'Conversions, Sources &amp; Comments'!$E281*S281/0.93</f>
        <v>0</v>
      </c>
      <c r="AX281" s="44">
        <f>'Conversions, Sources &amp; Comments'!$E281*T281/0.93</f>
        <v>0</v>
      </c>
      <c r="AY281" s="44">
        <f>'Conversions, Sources &amp; Comments'!$E281*U281/0.467</f>
        <v>0</v>
      </c>
      <c r="AZ281" s="44">
        <f>'Conversions, Sources &amp; Comments'!$E281*V281/51.4</f>
        <v>0</v>
      </c>
      <c r="BA281" s="44">
        <f>'Conversions, Sources &amp; Comments'!$E281*W281/0.467</f>
        <v>0</v>
      </c>
      <c r="BB281" s="44">
        <f>'Conversions, Sources &amp; Comments'!$E281*X281/0.467</f>
        <v>0</v>
      </c>
      <c r="BC281" s="44">
        <f>'Conversions, Sources &amp; Comments'!$E281*Y281/0.467</f>
        <v>0</v>
      </c>
      <c r="BD281" s="44">
        <f>'Conversions, Sources &amp; Comments'!$E281*Z281/0.93</f>
        <v>0</v>
      </c>
      <c r="BE281" s="44">
        <f>'Conversions, Sources &amp; Comments'!$E281*AA281/0.467*0.96</f>
        <v>0</v>
      </c>
      <c r="BF281" s="44">
        <f>'Conversions, Sources &amp; Comments'!$E281*AB281/0.467*0.96</f>
        <v>0</v>
      </c>
      <c r="BG281" s="44">
        <f>'Conversions, Sources &amp; Comments'!$E281*AC281/10.274</f>
        <v>0</v>
      </c>
      <c r="BH281" s="44">
        <f>'Conversions, Sources &amp; Comments'!$E281*AD281/3073</f>
        <v>0</v>
      </c>
      <c r="BI281" s="44">
        <f>'Conversions, Sources &amp; Comments'!$E281*AE281/0.565</f>
        <v>0</v>
      </c>
      <c r="BJ281" s="44">
        <f>'Conversions, Sources &amp; Comments'!$E281*AF281/0.565</f>
        <v>0</v>
      </c>
      <c r="BK281" s="44"/>
      <c r="BL281" s="43"/>
      <c r="BM281" s="43"/>
      <c r="BN281" s="43"/>
      <c r="BO281" s="43"/>
      <c r="BP281" s="43"/>
      <c r="BQ281" s="44">
        <f t="shared" si="128"/>
        <v>0</v>
      </c>
      <c r="BR281" s="44">
        <f t="shared" si="117"/>
        <v>0</v>
      </c>
      <c r="BS281" s="44">
        <f t="shared" si="123"/>
        <v>0</v>
      </c>
      <c r="BT281" s="43"/>
      <c r="BU281" s="43"/>
      <c r="BV281" s="44">
        <f t="shared" si="126"/>
        <v>0</v>
      </c>
      <c r="BW281" s="44">
        <f t="shared" si="118"/>
        <v>0</v>
      </c>
      <c r="BX281" s="44">
        <f t="shared" si="127"/>
        <v>0</v>
      </c>
      <c r="BY281" s="43"/>
      <c r="BZ281" s="44">
        <f t="shared" si="121"/>
        <v>0</v>
      </c>
      <c r="CA281" s="44">
        <f t="shared" si="125"/>
        <v>0</v>
      </c>
      <c r="CB281" s="44">
        <f t="shared" si="120"/>
        <v>0</v>
      </c>
      <c r="CC281" s="44">
        <f t="shared" si="122"/>
        <v>0</v>
      </c>
      <c r="CD281" s="43"/>
      <c r="CE281" s="43"/>
    </row>
    <row r="282" spans="1:83" s="7" customFormat="1" ht="12.75" customHeight="1">
      <c r="A282" s="67">
        <v>1820</v>
      </c>
      <c r="C282" s="16">
        <v>1152</v>
      </c>
      <c r="D282" s="16">
        <v>1051</v>
      </c>
      <c r="E282" s="16">
        <v>604</v>
      </c>
      <c r="F282" s="16">
        <v>480</v>
      </c>
      <c r="G282" s="16">
        <v>384</v>
      </c>
      <c r="I282" s="16">
        <v>31.8</v>
      </c>
      <c r="K282" s="16">
        <v>32.299999999999997</v>
      </c>
      <c r="L282" s="16">
        <v>32</v>
      </c>
      <c r="M282" s="16">
        <v>120</v>
      </c>
      <c r="N282" s="16">
        <v>144</v>
      </c>
      <c r="O282" s="16">
        <v>62</v>
      </c>
      <c r="P282" s="16">
        <v>19.7</v>
      </c>
      <c r="R282" s="16">
        <v>8</v>
      </c>
      <c r="V282" s="16">
        <v>8567</v>
      </c>
      <c r="Y282" s="16">
        <v>69.900000000000006</v>
      </c>
      <c r="Z282" s="16">
        <v>108</v>
      </c>
      <c r="AA282" s="16">
        <v>96</v>
      </c>
      <c r="AB282" s="16">
        <v>96</v>
      </c>
      <c r="AC282" s="16">
        <v>1267</v>
      </c>
      <c r="AH282" s="43"/>
      <c r="AI282" s="43"/>
      <c r="AJ282" s="43"/>
      <c r="AK282" s="43"/>
      <c r="AL282" s="44">
        <f>'Conversions, Sources &amp; Comments'!$E282*H282/104.83</f>
        <v>0</v>
      </c>
      <c r="AM282" s="44">
        <f>'Conversions, Sources &amp; Comments'!$E282*I282/0.467</f>
        <v>0</v>
      </c>
      <c r="AN282" s="44">
        <f>'Conversions, Sources &amp; Comments'!$E282*J282/0.467</f>
        <v>0</v>
      </c>
      <c r="AO282" s="44">
        <f>'Conversions, Sources &amp; Comments'!$E282*K282/0.467</f>
        <v>0</v>
      </c>
      <c r="AP282" s="44">
        <f>'Conversions, Sources &amp; Comments'!$E282*L282/0.467</f>
        <v>0</v>
      </c>
      <c r="AQ282" s="44">
        <f>'Conversions, Sources &amp; Comments'!$E282*M282/0.467</f>
        <v>0</v>
      </c>
      <c r="AR282" s="44">
        <f>'Conversions, Sources &amp; Comments'!$E282*N282/60</f>
        <v>0</v>
      </c>
      <c r="AS282" s="44">
        <f>'Conversions, Sources &amp; Comments'!$E282*O282</f>
        <v>0</v>
      </c>
      <c r="AT282" s="44">
        <f>'Conversions, Sources &amp; Comments'!$E282*P282</f>
        <v>0</v>
      </c>
      <c r="AU282" s="44">
        <f>'Conversions, Sources &amp; Comments'!$E282*Q282/0.467</f>
        <v>0</v>
      </c>
      <c r="AV282" s="44">
        <f>'Conversions, Sources &amp; Comments'!$E282*R282/1.204</f>
        <v>0</v>
      </c>
      <c r="AW282" s="44">
        <f>'Conversions, Sources &amp; Comments'!$E282*S282/0.93</f>
        <v>0</v>
      </c>
      <c r="AX282" s="44">
        <f>'Conversions, Sources &amp; Comments'!$E282*T282/0.93</f>
        <v>0</v>
      </c>
      <c r="AY282" s="44">
        <f>'Conversions, Sources &amp; Comments'!$E282*U282/0.467</f>
        <v>0</v>
      </c>
      <c r="AZ282" s="44">
        <f>'Conversions, Sources &amp; Comments'!$E282*V282/51.4</f>
        <v>0</v>
      </c>
      <c r="BA282" s="44">
        <f>'Conversions, Sources &amp; Comments'!$E282*W282/0.467</f>
        <v>0</v>
      </c>
      <c r="BB282" s="44">
        <f>'Conversions, Sources &amp; Comments'!$E282*X282/0.467</f>
        <v>0</v>
      </c>
      <c r="BC282" s="44">
        <f>'Conversions, Sources &amp; Comments'!$E282*Y282/0.467</f>
        <v>0</v>
      </c>
      <c r="BD282" s="44">
        <f>'Conversions, Sources &amp; Comments'!$E282*Z282/0.93</f>
        <v>0</v>
      </c>
      <c r="BE282" s="44">
        <f>'Conversions, Sources &amp; Comments'!$E282*AA282/0.467*0.96</f>
        <v>0</v>
      </c>
      <c r="BF282" s="44">
        <f>'Conversions, Sources &amp; Comments'!$E282*AB282/0.467*0.96</f>
        <v>0</v>
      </c>
      <c r="BG282" s="44">
        <f>'Conversions, Sources &amp; Comments'!$E282*AC282/10.274</f>
        <v>0</v>
      </c>
      <c r="BH282" s="44">
        <f>'Conversions, Sources &amp; Comments'!$E282*AD282/3073</f>
        <v>0</v>
      </c>
      <c r="BI282" s="44">
        <f>'Conversions, Sources &amp; Comments'!$E282*AE282/0.565</f>
        <v>0</v>
      </c>
      <c r="BJ282" s="44">
        <f>'Conversions, Sources &amp; Comments'!$E282*AF282/0.565</f>
        <v>0</v>
      </c>
      <c r="BK282" s="44"/>
      <c r="BL282" s="43"/>
      <c r="BM282" s="43"/>
      <c r="BN282" s="43"/>
      <c r="BO282" s="43"/>
      <c r="BP282" s="43"/>
      <c r="BQ282" s="44">
        <f t="shared" si="128"/>
        <v>0</v>
      </c>
      <c r="BR282" s="44">
        <f t="shared" si="117"/>
        <v>0</v>
      </c>
      <c r="BS282" s="44">
        <f t="shared" si="123"/>
        <v>0</v>
      </c>
      <c r="BT282" s="43"/>
      <c r="BU282" s="43"/>
      <c r="BV282" s="44">
        <f t="shared" si="126"/>
        <v>0</v>
      </c>
      <c r="BW282" s="44">
        <f t="shared" si="118"/>
        <v>0</v>
      </c>
      <c r="BX282" s="44">
        <f t="shared" si="127"/>
        <v>0</v>
      </c>
      <c r="BY282" s="43"/>
      <c r="BZ282" s="44">
        <f t="shared" si="121"/>
        <v>0</v>
      </c>
      <c r="CA282" s="44">
        <f t="shared" si="125"/>
        <v>0</v>
      </c>
      <c r="CB282" s="44">
        <f t="shared" si="120"/>
        <v>0</v>
      </c>
      <c r="CC282" s="44">
        <f t="shared" si="122"/>
        <v>0</v>
      </c>
      <c r="CD282" s="43"/>
      <c r="CE282" s="43"/>
    </row>
    <row r="283" spans="1:83" s="7" customFormat="1" ht="12.75" customHeight="1">
      <c r="A283" s="67">
        <f t="shared" ref="A283:A292" si="129">A282+1</f>
        <v>1821</v>
      </c>
      <c r="AH283" s="43"/>
      <c r="AI283" s="43"/>
      <c r="AJ283" s="43"/>
      <c r="AK283" s="43"/>
      <c r="AL283" s="44">
        <f>'Conversions, Sources &amp; Comments'!$E283*H283/104.83</f>
        <v>0</v>
      </c>
      <c r="AM283" s="44">
        <f>'Conversions, Sources &amp; Comments'!$E283*I283/0.467</f>
        <v>0</v>
      </c>
      <c r="AN283" s="44">
        <f>'Conversions, Sources &amp; Comments'!$E283*J283/0.467</f>
        <v>0</v>
      </c>
      <c r="AO283" s="44">
        <f>'Conversions, Sources &amp; Comments'!$E283*K283/0.467</f>
        <v>0</v>
      </c>
      <c r="AP283" s="44">
        <f>'Conversions, Sources &amp; Comments'!$E283*L283/0.467</f>
        <v>0</v>
      </c>
      <c r="AQ283" s="44">
        <f>'Conversions, Sources &amp; Comments'!$E283*M283/0.467</f>
        <v>0</v>
      </c>
      <c r="AR283" s="44">
        <f>'Conversions, Sources &amp; Comments'!$E283*N283/60</f>
        <v>0</v>
      </c>
      <c r="AS283" s="44">
        <f>'Conversions, Sources &amp; Comments'!$E283*O283</f>
        <v>0</v>
      </c>
      <c r="AT283" s="44">
        <f>'Conversions, Sources &amp; Comments'!$E283*P283</f>
        <v>0</v>
      </c>
      <c r="AU283" s="44">
        <f>'Conversions, Sources &amp; Comments'!$E283*Q283/0.467</f>
        <v>0</v>
      </c>
      <c r="AV283" s="44">
        <f>'Conversions, Sources &amp; Comments'!$E283*R283/1.204</f>
        <v>0</v>
      </c>
      <c r="AW283" s="44">
        <f>'Conversions, Sources &amp; Comments'!$E283*S283/0.93</f>
        <v>0</v>
      </c>
      <c r="AX283" s="44">
        <f>'Conversions, Sources &amp; Comments'!$E283*T283/0.93</f>
        <v>0</v>
      </c>
      <c r="AY283" s="44">
        <f>'Conversions, Sources &amp; Comments'!$E283*U283/0.467</f>
        <v>0</v>
      </c>
      <c r="AZ283" s="44">
        <f>'Conversions, Sources &amp; Comments'!$E283*V283/51.4</f>
        <v>0</v>
      </c>
      <c r="BA283" s="44">
        <f>'Conversions, Sources &amp; Comments'!$E283*W283/0.467</f>
        <v>0</v>
      </c>
      <c r="BB283" s="44">
        <f>'Conversions, Sources &amp; Comments'!$E283*X283/0.467</f>
        <v>0</v>
      </c>
      <c r="BC283" s="44">
        <f>'Conversions, Sources &amp; Comments'!$E283*Y283/0.467</f>
        <v>0</v>
      </c>
      <c r="BD283" s="44">
        <f>'Conversions, Sources &amp; Comments'!$E283*Z283/0.93</f>
        <v>0</v>
      </c>
      <c r="BE283" s="44">
        <f>'Conversions, Sources &amp; Comments'!$E283*AA283/0.467*0.96</f>
        <v>0</v>
      </c>
      <c r="BF283" s="44">
        <f>'Conversions, Sources &amp; Comments'!$E283*AB283/0.467*0.96</f>
        <v>0</v>
      </c>
      <c r="BG283" s="44">
        <f>'Conversions, Sources &amp; Comments'!$E283*AC283/10.274</f>
        <v>0</v>
      </c>
      <c r="BH283" s="44">
        <f>'Conversions, Sources &amp; Comments'!$E283*AD283/3073</f>
        <v>0</v>
      </c>
      <c r="BI283" s="44">
        <f>'Conversions, Sources &amp; Comments'!$E283*AE283/0.565</f>
        <v>0</v>
      </c>
      <c r="BJ283" s="44">
        <f>'Conversions, Sources &amp; Comments'!$E283*AF283/0.565</f>
        <v>0</v>
      </c>
      <c r="BK283" s="44"/>
      <c r="BL283" s="43"/>
      <c r="BM283" s="43"/>
      <c r="BN283" s="43"/>
      <c r="BO283" s="43"/>
      <c r="BP283" s="43"/>
      <c r="BQ283" s="44">
        <f t="shared" si="128"/>
        <v>0</v>
      </c>
      <c r="BR283" s="44">
        <f t="shared" si="117"/>
        <v>0</v>
      </c>
      <c r="BS283" s="44">
        <f t="shared" si="123"/>
        <v>0</v>
      </c>
      <c r="BT283" s="43"/>
      <c r="BU283" s="43"/>
      <c r="BV283" s="44">
        <f t="shared" si="126"/>
        <v>0</v>
      </c>
      <c r="BW283" s="44">
        <f t="shared" si="118"/>
        <v>0</v>
      </c>
      <c r="BX283" s="44">
        <f t="shared" si="127"/>
        <v>0</v>
      </c>
      <c r="BY283" s="43"/>
      <c r="BZ283" s="44">
        <f t="shared" si="121"/>
        <v>0</v>
      </c>
      <c r="CA283" s="44">
        <f t="shared" si="125"/>
        <v>0</v>
      </c>
      <c r="CB283" s="44">
        <f t="shared" si="120"/>
        <v>0</v>
      </c>
      <c r="CC283" s="44">
        <f t="shared" si="122"/>
        <v>0</v>
      </c>
      <c r="CD283" s="43"/>
      <c r="CE283" s="43"/>
    </row>
    <row r="284" spans="1:83" s="7" customFormat="1" ht="12.75" customHeight="1">
      <c r="A284" s="67">
        <f t="shared" si="129"/>
        <v>1822</v>
      </c>
      <c r="AH284" s="43"/>
      <c r="AI284" s="43"/>
      <c r="AJ284" s="43"/>
      <c r="AK284" s="43"/>
      <c r="AL284" s="44">
        <f>'Conversions, Sources &amp; Comments'!$E284*H284/104.83</f>
        <v>0</v>
      </c>
      <c r="AM284" s="44">
        <f>'Conversions, Sources &amp; Comments'!$E284*I284/0.467</f>
        <v>0</v>
      </c>
      <c r="AN284" s="44">
        <f>'Conversions, Sources &amp; Comments'!$E284*J284/0.467</f>
        <v>0</v>
      </c>
      <c r="AO284" s="44">
        <f>'Conversions, Sources &amp; Comments'!$E284*K284/0.467</f>
        <v>0</v>
      </c>
      <c r="AP284" s="44">
        <f>'Conversions, Sources &amp; Comments'!$E284*L284/0.467</f>
        <v>0</v>
      </c>
      <c r="AQ284" s="44">
        <f>'Conversions, Sources &amp; Comments'!$E284*M284/0.467</f>
        <v>0</v>
      </c>
      <c r="AR284" s="44">
        <f>'Conversions, Sources &amp; Comments'!$E284*N284/60</f>
        <v>0</v>
      </c>
      <c r="AS284" s="44">
        <f>'Conversions, Sources &amp; Comments'!$E284*O284</f>
        <v>0</v>
      </c>
      <c r="AT284" s="44">
        <f>'Conversions, Sources &amp; Comments'!$E284*P284</f>
        <v>0</v>
      </c>
      <c r="AU284" s="44">
        <f>'Conversions, Sources &amp; Comments'!$E284*Q284/0.467</f>
        <v>0</v>
      </c>
      <c r="AV284" s="44">
        <f>'Conversions, Sources &amp; Comments'!$E284*R284/1.204</f>
        <v>0</v>
      </c>
      <c r="AW284" s="44">
        <f>'Conversions, Sources &amp; Comments'!$E284*S284/0.93</f>
        <v>0</v>
      </c>
      <c r="AX284" s="44">
        <f>'Conversions, Sources &amp; Comments'!$E284*T284/0.93</f>
        <v>0</v>
      </c>
      <c r="AY284" s="44">
        <f>'Conversions, Sources &amp; Comments'!$E284*U284/0.467</f>
        <v>0</v>
      </c>
      <c r="AZ284" s="44">
        <f>'Conversions, Sources &amp; Comments'!$E284*V284/51.4</f>
        <v>0</v>
      </c>
      <c r="BA284" s="44">
        <f>'Conversions, Sources &amp; Comments'!$E284*W284/0.467</f>
        <v>0</v>
      </c>
      <c r="BB284" s="44">
        <f>'Conversions, Sources &amp; Comments'!$E284*X284/0.467</f>
        <v>0</v>
      </c>
      <c r="BC284" s="44">
        <f>'Conversions, Sources &amp; Comments'!$E284*Y284/0.467</f>
        <v>0</v>
      </c>
      <c r="BD284" s="44">
        <f>'Conversions, Sources &amp; Comments'!$E284*Z284/0.93</f>
        <v>0</v>
      </c>
      <c r="BE284" s="44">
        <f>'Conversions, Sources &amp; Comments'!$E284*AA284/0.467*0.96</f>
        <v>0</v>
      </c>
      <c r="BF284" s="44">
        <f>'Conversions, Sources &amp; Comments'!$E284*AB284/0.467*0.96</f>
        <v>0</v>
      </c>
      <c r="BG284" s="44">
        <f>'Conversions, Sources &amp; Comments'!$E284*AC284/10.274</f>
        <v>0</v>
      </c>
      <c r="BH284" s="44">
        <f>'Conversions, Sources &amp; Comments'!$E284*AD284/3073</f>
        <v>0</v>
      </c>
      <c r="BI284" s="44">
        <f>'Conversions, Sources &amp; Comments'!$E284*AE284/0.565</f>
        <v>0</v>
      </c>
      <c r="BJ284" s="44">
        <f>'Conversions, Sources &amp; Comments'!$E284*AF284/0.565</f>
        <v>0</v>
      </c>
      <c r="BK284" s="44"/>
      <c r="BL284" s="43"/>
      <c r="BM284" s="43"/>
      <c r="BN284" s="43"/>
      <c r="BO284" s="43"/>
      <c r="BP284" s="43"/>
      <c r="BQ284" s="44">
        <f t="shared" si="128"/>
        <v>0</v>
      </c>
      <c r="BR284" s="44">
        <f t="shared" si="117"/>
        <v>0</v>
      </c>
      <c r="BS284" s="44">
        <f t="shared" si="123"/>
        <v>0</v>
      </c>
      <c r="BT284" s="43"/>
      <c r="BU284" s="43"/>
      <c r="BV284" s="44">
        <f t="shared" si="126"/>
        <v>0</v>
      </c>
      <c r="BW284" s="44">
        <f t="shared" si="118"/>
        <v>0</v>
      </c>
      <c r="BX284" s="44">
        <f t="shared" si="127"/>
        <v>0</v>
      </c>
      <c r="BY284" s="43"/>
      <c r="BZ284" s="44">
        <f t="shared" si="121"/>
        <v>0</v>
      </c>
      <c r="CA284" s="44">
        <f t="shared" si="125"/>
        <v>0</v>
      </c>
      <c r="CB284" s="44">
        <f t="shared" si="120"/>
        <v>0</v>
      </c>
      <c r="CC284" s="44">
        <f t="shared" si="122"/>
        <v>0</v>
      </c>
      <c r="CD284" s="43"/>
      <c r="CE284" s="43"/>
    </row>
    <row r="285" spans="1:83" s="7" customFormat="1" ht="12.75" customHeight="1">
      <c r="A285" s="67">
        <f t="shared" si="129"/>
        <v>1823</v>
      </c>
      <c r="AH285" s="43"/>
      <c r="AI285" s="43"/>
      <c r="AJ285" s="43"/>
      <c r="AK285" s="43"/>
      <c r="AL285" s="44">
        <f>'Conversions, Sources &amp; Comments'!$E285*H285/104.83</f>
        <v>0</v>
      </c>
      <c r="AM285" s="44">
        <f>'Conversions, Sources &amp; Comments'!$E285*I285/0.467</f>
        <v>0</v>
      </c>
      <c r="AN285" s="44">
        <f>'Conversions, Sources &amp; Comments'!$E285*J285/0.467</f>
        <v>0</v>
      </c>
      <c r="AO285" s="44">
        <f>'Conversions, Sources &amp; Comments'!$E285*K285/0.467</f>
        <v>0</v>
      </c>
      <c r="AP285" s="44">
        <f>'Conversions, Sources &amp; Comments'!$E285*L285/0.467</f>
        <v>0</v>
      </c>
      <c r="AQ285" s="44">
        <f>'Conversions, Sources &amp; Comments'!$E285*M285/0.467</f>
        <v>0</v>
      </c>
      <c r="AR285" s="44">
        <f>'Conversions, Sources &amp; Comments'!$E285*N285/60</f>
        <v>0</v>
      </c>
      <c r="AS285" s="44">
        <f>'Conversions, Sources &amp; Comments'!$E285*O285</f>
        <v>0</v>
      </c>
      <c r="AT285" s="44">
        <f>'Conversions, Sources &amp; Comments'!$E285*P285</f>
        <v>0</v>
      </c>
      <c r="AU285" s="44">
        <f>'Conversions, Sources &amp; Comments'!$E285*Q285/0.467</f>
        <v>0</v>
      </c>
      <c r="AV285" s="44">
        <f>'Conversions, Sources &amp; Comments'!$E285*R285/1.204</f>
        <v>0</v>
      </c>
      <c r="AW285" s="44">
        <f>'Conversions, Sources &amp; Comments'!$E285*S285/0.93</f>
        <v>0</v>
      </c>
      <c r="AX285" s="44">
        <f>'Conversions, Sources &amp; Comments'!$E285*T285/0.93</f>
        <v>0</v>
      </c>
      <c r="AY285" s="44">
        <f>'Conversions, Sources &amp; Comments'!$E285*U285/0.467</f>
        <v>0</v>
      </c>
      <c r="AZ285" s="44">
        <f>'Conversions, Sources &amp; Comments'!$E285*V285/51.4</f>
        <v>0</v>
      </c>
      <c r="BA285" s="44">
        <f>'Conversions, Sources &amp; Comments'!$E285*W285/0.467</f>
        <v>0</v>
      </c>
      <c r="BB285" s="44">
        <f>'Conversions, Sources &amp; Comments'!$E285*X285/0.467</f>
        <v>0</v>
      </c>
      <c r="BC285" s="44">
        <f>'Conversions, Sources &amp; Comments'!$E285*Y285/0.467</f>
        <v>0</v>
      </c>
      <c r="BD285" s="44">
        <f>'Conversions, Sources &amp; Comments'!$E285*Z285/0.93</f>
        <v>0</v>
      </c>
      <c r="BE285" s="44">
        <f>'Conversions, Sources &amp; Comments'!$E285*AA285/0.467*0.96</f>
        <v>0</v>
      </c>
      <c r="BF285" s="44">
        <f>'Conversions, Sources &amp; Comments'!$E285*AB285/0.467*0.96</f>
        <v>0</v>
      </c>
      <c r="BG285" s="44">
        <f>'Conversions, Sources &amp; Comments'!$E285*AC285/10.274</f>
        <v>0</v>
      </c>
      <c r="BH285" s="44">
        <f>'Conversions, Sources &amp; Comments'!$E285*AD285/3073</f>
        <v>0</v>
      </c>
      <c r="BI285" s="44">
        <f>'Conversions, Sources &amp; Comments'!$E285*AE285/0.565</f>
        <v>0</v>
      </c>
      <c r="BJ285" s="44">
        <f>'Conversions, Sources &amp; Comments'!$E285*AF285/0.565</f>
        <v>0</v>
      </c>
      <c r="BK285" s="44"/>
      <c r="BL285" s="43"/>
      <c r="BM285" s="43"/>
      <c r="BN285" s="43"/>
      <c r="BO285" s="43"/>
      <c r="BP285" s="43"/>
      <c r="BQ285" s="44">
        <f t="shared" si="128"/>
        <v>0</v>
      </c>
      <c r="BR285" s="44">
        <f t="shared" si="117"/>
        <v>0</v>
      </c>
      <c r="BS285" s="44">
        <f t="shared" si="123"/>
        <v>0</v>
      </c>
      <c r="BT285" s="43"/>
      <c r="BU285" s="43"/>
      <c r="BV285" s="44">
        <f t="shared" si="126"/>
        <v>0</v>
      </c>
      <c r="BW285" s="44">
        <f t="shared" si="118"/>
        <v>0</v>
      </c>
      <c r="BX285" s="44">
        <f t="shared" si="127"/>
        <v>0</v>
      </c>
      <c r="BY285" s="43"/>
      <c r="BZ285" s="44">
        <f t="shared" si="121"/>
        <v>0</v>
      </c>
      <c r="CA285" s="44">
        <f t="shared" si="125"/>
        <v>0</v>
      </c>
      <c r="CB285" s="44">
        <f t="shared" si="120"/>
        <v>0</v>
      </c>
      <c r="CC285" s="44">
        <f t="shared" si="122"/>
        <v>0</v>
      </c>
      <c r="CD285" s="43"/>
      <c r="CE285" s="43"/>
    </row>
    <row r="286" spans="1:83" s="7" customFormat="1" ht="12.75" customHeight="1">
      <c r="A286" s="67">
        <f t="shared" si="129"/>
        <v>1824</v>
      </c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4">
        <f t="shared" si="121"/>
        <v>0</v>
      </c>
      <c r="CA286" s="44">
        <f t="shared" si="125"/>
        <v>0</v>
      </c>
      <c r="CB286" s="44">
        <f t="shared" si="120"/>
        <v>0</v>
      </c>
      <c r="CC286" s="44">
        <f t="shared" si="122"/>
        <v>0</v>
      </c>
      <c r="CD286" s="43"/>
      <c r="CE286" s="43"/>
    </row>
    <row r="287" spans="1:83" s="7" customFormat="1" ht="12.75" customHeight="1">
      <c r="A287" s="67">
        <f t="shared" si="129"/>
        <v>1825</v>
      </c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4">
        <f t="shared" si="121"/>
        <v>0</v>
      </c>
      <c r="CA287" s="44">
        <f t="shared" si="125"/>
        <v>0</v>
      </c>
      <c r="CB287" s="44">
        <f t="shared" si="120"/>
        <v>0</v>
      </c>
      <c r="CC287" s="44">
        <f t="shared" si="122"/>
        <v>0</v>
      </c>
      <c r="CD287" s="43"/>
      <c r="CE287" s="43"/>
    </row>
    <row r="288" spans="1:83" s="7" customFormat="1" ht="12.75" customHeight="1">
      <c r="A288" s="67">
        <f t="shared" si="129"/>
        <v>1826</v>
      </c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4">
        <f t="shared" si="121"/>
        <v>0</v>
      </c>
      <c r="CA288" s="44">
        <f t="shared" si="125"/>
        <v>0</v>
      </c>
      <c r="CB288" s="44">
        <f t="shared" si="120"/>
        <v>0</v>
      </c>
      <c r="CC288" s="44">
        <f t="shared" si="122"/>
        <v>0</v>
      </c>
      <c r="CD288" s="43"/>
      <c r="CE288" s="43"/>
    </row>
    <row r="289" spans="1:83" s="7" customFormat="1" ht="12.75" customHeight="1">
      <c r="A289" s="67">
        <f t="shared" si="129"/>
        <v>1827</v>
      </c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4">
        <f t="shared" si="121"/>
        <v>0</v>
      </c>
      <c r="CA289" s="44">
        <f t="shared" si="125"/>
        <v>0</v>
      </c>
      <c r="CB289" s="44">
        <f t="shared" si="120"/>
        <v>0</v>
      </c>
      <c r="CC289" s="44">
        <f t="shared" si="122"/>
        <v>0</v>
      </c>
      <c r="CD289" s="43"/>
      <c r="CE289" s="43"/>
    </row>
    <row r="290" spans="1:83" s="7" customFormat="1" ht="12.75" customHeight="1">
      <c r="A290" s="67">
        <f t="shared" si="129"/>
        <v>1828</v>
      </c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4">
        <f t="shared" si="121"/>
        <v>0</v>
      </c>
      <c r="CA290" s="44">
        <f t="shared" si="125"/>
        <v>0</v>
      </c>
      <c r="CB290" s="44">
        <f t="shared" si="120"/>
        <v>0</v>
      </c>
      <c r="CC290" s="44">
        <f t="shared" si="122"/>
        <v>0</v>
      </c>
      <c r="CD290" s="43"/>
      <c r="CE290" s="43"/>
    </row>
    <row r="291" spans="1:83" s="7" customFormat="1" ht="12.75" customHeight="1">
      <c r="A291" s="67">
        <f t="shared" si="129"/>
        <v>1829</v>
      </c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4">
        <f t="shared" si="121"/>
        <v>0</v>
      </c>
      <c r="CA291" s="44">
        <f t="shared" si="125"/>
        <v>0</v>
      </c>
      <c r="CB291" s="44">
        <f t="shared" si="120"/>
        <v>0</v>
      </c>
      <c r="CC291" s="44">
        <f t="shared" si="122"/>
        <v>0</v>
      </c>
      <c r="CD291" s="43"/>
      <c r="CE291" s="43"/>
    </row>
    <row r="292" spans="1:83" s="7" customFormat="1" ht="12.75" customHeight="1">
      <c r="A292" s="67">
        <f t="shared" si="129"/>
        <v>1830</v>
      </c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4">
        <f t="shared" si="121"/>
        <v>0</v>
      </c>
      <c r="CA292" s="44">
        <f t="shared" si="125"/>
        <v>0</v>
      </c>
      <c r="CB292" s="44">
        <f t="shared" si="120"/>
        <v>0</v>
      </c>
      <c r="CC292" s="44">
        <f t="shared" si="122"/>
        <v>0</v>
      </c>
      <c r="CD292" s="43"/>
      <c r="CE292" s="43"/>
    </row>
    <row r="293" spans="1:83" s="7" customFormat="1" ht="10">
      <c r="A293" s="16"/>
    </row>
    <row r="294" spans="1:83" s="7" customFormat="1" ht="10">
      <c r="A294" s="16"/>
    </row>
    <row r="295" spans="1:83" s="7" customFormat="1" ht="10">
      <c r="A295" s="16"/>
    </row>
    <row r="296" spans="1:83" s="7" customFormat="1" ht="10">
      <c r="A296" s="16"/>
    </row>
    <row r="297" spans="1:83" s="7" customFormat="1" ht="10">
      <c r="A297" s="16"/>
    </row>
    <row r="298" spans="1:83" s="7" customFormat="1" ht="10">
      <c r="A298" s="16"/>
    </row>
    <row r="299" spans="1:83" s="7" customFormat="1" ht="10">
      <c r="A299" s="16"/>
    </row>
    <row r="300" spans="1:83" s="7" customFormat="1" ht="10">
      <c r="A300" s="16"/>
    </row>
    <row r="301" spans="1:83" s="7" customFormat="1" ht="10">
      <c r="A301" s="16"/>
    </row>
    <row r="302" spans="1:83" s="7" customFormat="1" ht="10">
      <c r="A302" s="16"/>
    </row>
    <row r="303" spans="1:83" s="7" customFormat="1" ht="10">
      <c r="A303" s="16"/>
    </row>
    <row r="304" spans="1:83" s="7" customFormat="1" ht="10">
      <c r="A304" s="16"/>
    </row>
    <row r="305" spans="1:1" s="7" customFormat="1" ht="10">
      <c r="A305" s="16"/>
    </row>
    <row r="306" spans="1:1" s="7" customFormat="1" ht="10">
      <c r="A306" s="16"/>
    </row>
    <row r="307" spans="1:1" s="7" customFormat="1" ht="10">
      <c r="A307" s="16"/>
    </row>
    <row r="308" spans="1:1" s="7" customFormat="1" ht="10">
      <c r="A308" s="16"/>
    </row>
    <row r="309" spans="1:1" s="7" customFormat="1" ht="10">
      <c r="A309" s="16"/>
    </row>
    <row r="310" spans="1:1" s="7" customFormat="1" ht="10">
      <c r="A310" s="16"/>
    </row>
    <row r="311" spans="1:1" s="7" customFormat="1" ht="10">
      <c r="A311" s="16"/>
    </row>
    <row r="312" spans="1:1" s="7" customFormat="1" ht="10">
      <c r="A312" s="16"/>
    </row>
    <row r="313" spans="1:1" s="7" customFormat="1" ht="10">
      <c r="A313" s="16"/>
    </row>
    <row r="314" spans="1:1" s="7" customFormat="1" ht="10">
      <c r="A314" s="16"/>
    </row>
    <row r="315" spans="1:1" s="7" customFormat="1" ht="10">
      <c r="A315" s="16"/>
    </row>
    <row r="316" spans="1:1" s="7" customFormat="1" ht="10">
      <c r="A316" s="16"/>
    </row>
    <row r="317" spans="1:1" s="7" customFormat="1" ht="10">
      <c r="A317" s="16"/>
    </row>
    <row r="318" spans="1:1" s="7" customFormat="1" ht="10">
      <c r="A318" s="16"/>
    </row>
    <row r="319" spans="1:1" s="7" customFormat="1" ht="10">
      <c r="A319" s="16"/>
    </row>
    <row r="320" spans="1:1" s="7" customFormat="1" ht="10">
      <c r="A320" s="16"/>
    </row>
    <row r="321" spans="1:1" s="7" customFormat="1" ht="10">
      <c r="A321" s="16"/>
    </row>
    <row r="322" spans="1:1" s="7" customFormat="1" ht="10">
      <c r="A322" s="16"/>
    </row>
    <row r="323" spans="1:1" s="7" customFormat="1" ht="10">
      <c r="A323" s="16"/>
    </row>
    <row r="324" spans="1:1" s="7" customFormat="1" ht="10">
      <c r="A324" s="16"/>
    </row>
    <row r="325" spans="1:1" s="7" customFormat="1" ht="10">
      <c r="A325" s="16"/>
    </row>
    <row r="326" spans="1:1" s="7" customFormat="1" ht="10">
      <c r="A326" s="16"/>
    </row>
    <row r="327" spans="1:1" s="7" customFormat="1" ht="10">
      <c r="A327" s="16"/>
    </row>
    <row r="328" spans="1:1" s="7" customFormat="1" ht="10">
      <c r="A328" s="16"/>
    </row>
    <row r="329" spans="1:1" s="7" customFormat="1" ht="10">
      <c r="A329" s="16"/>
    </row>
    <row r="330" spans="1:1" s="7" customFormat="1" ht="10">
      <c r="A330" s="16"/>
    </row>
    <row r="331" spans="1:1" s="7" customFormat="1" ht="10">
      <c r="A331" s="16"/>
    </row>
    <row r="332" spans="1:1" s="7" customFormat="1" ht="10">
      <c r="A332" s="16"/>
    </row>
    <row r="333" spans="1:1" s="7" customFormat="1" ht="10">
      <c r="A333" s="16"/>
    </row>
    <row r="334" spans="1:1" s="7" customFormat="1" ht="10">
      <c r="A334" s="16"/>
    </row>
    <row r="335" spans="1:1" s="7" customFormat="1" ht="10">
      <c r="A335" s="16"/>
    </row>
    <row r="336" spans="1:1" s="7" customFormat="1" ht="10">
      <c r="A336" s="16"/>
    </row>
    <row r="337" spans="1:1" s="7" customFormat="1" ht="10">
      <c r="A337" s="16"/>
    </row>
    <row r="338" spans="1:1" s="7" customFormat="1" ht="10">
      <c r="A338" s="16"/>
    </row>
    <row r="339" spans="1:1" s="7" customFormat="1" ht="10">
      <c r="A339" s="16"/>
    </row>
    <row r="340" spans="1:1" s="7" customFormat="1" ht="10">
      <c r="A340" s="16"/>
    </row>
    <row r="341" spans="1:1" s="7" customFormat="1" ht="10">
      <c r="A341" s="16"/>
    </row>
    <row r="342" spans="1:1" s="7" customFormat="1" ht="10">
      <c r="A342" s="16"/>
    </row>
    <row r="343" spans="1:1" s="7" customFormat="1" ht="10">
      <c r="A343" s="16"/>
    </row>
    <row r="344" spans="1:1" s="7" customFormat="1" ht="10">
      <c r="A344" s="16"/>
    </row>
    <row r="345" spans="1:1" s="7" customFormat="1" ht="10">
      <c r="A345" s="16"/>
    </row>
    <row r="346" spans="1:1" s="7" customFormat="1" ht="10">
      <c r="A346" s="16"/>
    </row>
    <row r="347" spans="1:1" s="7" customFormat="1" ht="10">
      <c r="A347" s="16"/>
    </row>
    <row r="348" spans="1:1" s="7" customFormat="1" ht="10">
      <c r="A348" s="16"/>
    </row>
    <row r="349" spans="1:1" s="7" customFormat="1" ht="10">
      <c r="A349" s="16"/>
    </row>
    <row r="350" spans="1:1" s="7" customFormat="1" ht="10">
      <c r="A350" s="16"/>
    </row>
    <row r="351" spans="1:1" s="7" customFormat="1" ht="10">
      <c r="A351" s="16"/>
    </row>
    <row r="352" spans="1:1" s="7" customFormat="1" ht="10">
      <c r="A352" s="16"/>
    </row>
    <row r="353" spans="1:1" s="7" customFormat="1" ht="10">
      <c r="A353" s="16"/>
    </row>
    <row r="354" spans="1:1" s="7" customFormat="1" ht="10">
      <c r="A354" s="16"/>
    </row>
    <row r="355" spans="1:1" s="7" customFormat="1" ht="10">
      <c r="A355" s="16"/>
    </row>
    <row r="356" spans="1:1" s="7" customFormat="1" ht="10">
      <c r="A356" s="16"/>
    </row>
    <row r="357" spans="1:1" s="7" customFormat="1" ht="10">
      <c r="A357" s="16"/>
    </row>
  </sheetData>
  <mergeCells count="1">
    <mergeCell ref="BL3:BN3"/>
  </mergeCells>
  <phoneticPr fontId="5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4"/>
  <sheetViews>
    <sheetView workbookViewId="0">
      <selection activeCell="F12" sqref="F12"/>
    </sheetView>
  </sheetViews>
  <sheetFormatPr baseColWidth="10" defaultColWidth="8.83203125" defaultRowHeight="12" x14ac:dyDescent="0"/>
  <cols>
    <col min="1" max="1" width="5.6640625" style="75" customWidth="1"/>
    <col min="2" max="2" width="9.6640625" style="75" customWidth="1"/>
    <col min="3" max="5" width="8.83203125" style="75"/>
    <col min="6" max="6" width="11.83203125" style="75" customWidth="1"/>
    <col min="7" max="7" width="8.83203125" style="75"/>
    <col min="8" max="8" width="18.33203125" style="75" customWidth="1"/>
    <col min="9" max="9" width="4.1640625" style="75" customWidth="1"/>
    <col min="10" max="12" width="8.83203125" style="75"/>
    <col min="13" max="13" width="12.5" style="75" customWidth="1"/>
    <col min="14" max="14" width="8.83203125" style="75"/>
    <col min="15" max="15" width="9.6640625" style="75" customWidth="1"/>
    <col min="16" max="16384" width="8.83203125" style="75"/>
  </cols>
  <sheetData>
    <row r="1" spans="1:15" ht="30" customHeight="1">
      <c r="A1" s="82" t="s">
        <v>159</v>
      </c>
      <c r="D1" s="81" t="s">
        <v>158</v>
      </c>
    </row>
    <row r="2" spans="1:15" s="77" customFormat="1" ht="30" customHeight="1">
      <c r="A2" s="76"/>
      <c r="C2" s="78" t="s">
        <v>54</v>
      </c>
      <c r="J2" s="78" t="s">
        <v>69</v>
      </c>
    </row>
    <row r="3" spans="1:15">
      <c r="A3" s="7"/>
      <c r="B3" s="42"/>
      <c r="C3" s="7"/>
      <c r="D3" s="7"/>
      <c r="E3" s="7"/>
      <c r="F3" s="7"/>
      <c r="G3" s="7"/>
      <c r="H3" s="9"/>
      <c r="I3" s="7"/>
      <c r="J3" s="7"/>
      <c r="K3" s="7"/>
      <c r="L3" s="7"/>
      <c r="M3" s="7"/>
      <c r="N3" s="9"/>
      <c r="O3" s="9"/>
    </row>
    <row r="4" spans="1:15">
      <c r="A4" s="7"/>
      <c r="B4" s="79" t="s">
        <v>13</v>
      </c>
      <c r="C4" s="72" t="s">
        <v>20</v>
      </c>
      <c r="D4" s="72" t="s">
        <v>20</v>
      </c>
      <c r="E4" s="72" t="s">
        <v>20</v>
      </c>
      <c r="F4" s="72" t="s">
        <v>20</v>
      </c>
      <c r="G4" s="72" t="s">
        <v>63</v>
      </c>
      <c r="H4" s="72" t="s">
        <v>63</v>
      </c>
      <c r="I4" s="7"/>
      <c r="J4" s="63" t="s">
        <v>20</v>
      </c>
      <c r="K4" s="63" t="s">
        <v>20</v>
      </c>
      <c r="L4" s="63" t="s">
        <v>20</v>
      </c>
      <c r="M4" s="63" t="s">
        <v>20</v>
      </c>
      <c r="N4" s="63" t="s">
        <v>63</v>
      </c>
      <c r="O4" s="63" t="s">
        <v>63</v>
      </c>
    </row>
    <row r="5" spans="1:15">
      <c r="A5" s="7"/>
      <c r="B5" s="80" t="s">
        <v>14</v>
      </c>
      <c r="C5" s="72" t="s">
        <v>113</v>
      </c>
      <c r="D5" s="72" t="s">
        <v>113</v>
      </c>
      <c r="E5" s="72" t="s">
        <v>113</v>
      </c>
      <c r="F5" s="72" t="s">
        <v>113</v>
      </c>
      <c r="G5" s="72" t="s">
        <v>64</v>
      </c>
      <c r="H5" s="72" t="s">
        <v>64</v>
      </c>
      <c r="I5" s="7"/>
      <c r="J5" s="63" t="s">
        <v>70</v>
      </c>
      <c r="K5" s="63" t="s">
        <v>70</v>
      </c>
      <c r="L5" s="63" t="s">
        <v>70</v>
      </c>
      <c r="M5" s="63" t="s">
        <v>70</v>
      </c>
      <c r="N5" s="63" t="s">
        <v>70</v>
      </c>
      <c r="O5" s="63" t="s">
        <v>70</v>
      </c>
    </row>
    <row r="6" spans="1:15">
      <c r="A6" s="7"/>
      <c r="B6" s="79" t="s">
        <v>16</v>
      </c>
      <c r="C6" s="72" t="s">
        <v>57</v>
      </c>
      <c r="D6" s="72" t="s">
        <v>56</v>
      </c>
      <c r="E6" s="72" t="s">
        <v>57</v>
      </c>
      <c r="F6" s="72" t="s">
        <v>62</v>
      </c>
      <c r="G6" s="72"/>
      <c r="H6" s="72"/>
      <c r="I6" s="7"/>
      <c r="J6" s="63" t="s">
        <v>57</v>
      </c>
      <c r="K6" s="63" t="s">
        <v>56</v>
      </c>
      <c r="L6" s="63" t="s">
        <v>57</v>
      </c>
      <c r="M6" s="63" t="s">
        <v>62</v>
      </c>
      <c r="N6" s="63"/>
      <c r="O6" s="63"/>
    </row>
    <row r="7" spans="1:15" ht="24.75" customHeight="1">
      <c r="A7" s="7"/>
      <c r="B7" s="79" t="s">
        <v>55</v>
      </c>
      <c r="C7" s="73" t="s">
        <v>59</v>
      </c>
      <c r="D7" s="73" t="s">
        <v>60</v>
      </c>
      <c r="E7" s="73" t="s">
        <v>60</v>
      </c>
      <c r="F7" s="73" t="s">
        <v>61</v>
      </c>
      <c r="G7" s="73" t="s">
        <v>58</v>
      </c>
      <c r="H7" s="74" t="s">
        <v>74</v>
      </c>
      <c r="I7" s="41"/>
      <c r="J7" s="66" t="s">
        <v>59</v>
      </c>
      <c r="K7" s="66" t="s">
        <v>60</v>
      </c>
      <c r="L7" s="66" t="s">
        <v>60</v>
      </c>
      <c r="M7" s="66" t="s">
        <v>61</v>
      </c>
      <c r="N7" s="66" t="s">
        <v>60</v>
      </c>
      <c r="O7" s="66" t="s">
        <v>75</v>
      </c>
    </row>
    <row r="8" spans="1:15">
      <c r="A8" s="62" t="s">
        <v>18</v>
      </c>
    </row>
    <row r="9" spans="1:15">
      <c r="A9" s="67">
        <v>1547</v>
      </c>
      <c r="B9" s="7"/>
      <c r="C9" s="7"/>
      <c r="D9" s="7"/>
      <c r="E9" s="7"/>
      <c r="F9" s="7"/>
      <c r="G9" s="7"/>
      <c r="H9" s="7"/>
      <c r="I9" s="7"/>
      <c r="J9" s="43"/>
      <c r="K9" s="43"/>
      <c r="L9" s="43"/>
      <c r="M9" s="43"/>
      <c r="N9" s="43"/>
      <c r="O9" s="43"/>
    </row>
    <row r="10" spans="1:15">
      <c r="A10" s="67">
        <v>1548</v>
      </c>
      <c r="B10" s="7"/>
      <c r="C10" s="7"/>
      <c r="D10" s="7"/>
      <c r="E10" s="7"/>
      <c r="F10" s="7"/>
      <c r="G10" s="7"/>
      <c r="H10" s="7"/>
      <c r="I10" s="7"/>
      <c r="J10" s="43"/>
      <c r="K10" s="43"/>
      <c r="L10" s="43"/>
      <c r="M10" s="43"/>
      <c r="N10" s="43"/>
      <c r="O10" s="43"/>
    </row>
    <row r="11" spans="1:15">
      <c r="A11" s="67">
        <v>1549</v>
      </c>
      <c r="B11" s="7"/>
      <c r="C11" s="7"/>
      <c r="D11" s="7"/>
      <c r="E11" s="7"/>
      <c r="F11" s="7"/>
      <c r="G11" s="7"/>
      <c r="H11" s="7"/>
      <c r="I11" s="7"/>
      <c r="J11" s="43"/>
      <c r="K11" s="43"/>
      <c r="L11" s="43"/>
      <c r="M11" s="43"/>
      <c r="N11" s="43"/>
      <c r="O11" s="43"/>
    </row>
    <row r="12" spans="1:15">
      <c r="A12" s="67">
        <v>1550</v>
      </c>
      <c r="B12" s="7"/>
      <c r="C12" s="7"/>
      <c r="D12" s="7"/>
      <c r="E12" s="7"/>
      <c r="F12" s="7"/>
      <c r="G12" s="7"/>
      <c r="H12" s="7"/>
      <c r="I12" s="7"/>
      <c r="J12" s="43"/>
      <c r="K12" s="43"/>
      <c r="L12" s="43"/>
      <c r="M12" s="43"/>
      <c r="N12" s="43"/>
      <c r="O12" s="43"/>
    </row>
    <row r="13" spans="1:15">
      <c r="A13" s="67">
        <v>1551</v>
      </c>
      <c r="B13" s="7"/>
      <c r="C13" s="7"/>
      <c r="D13" s="7"/>
      <c r="E13" s="7"/>
      <c r="F13" s="7"/>
      <c r="G13" s="7"/>
      <c r="H13" s="7"/>
      <c r="I13" s="7"/>
      <c r="J13" s="43"/>
      <c r="K13" s="43"/>
      <c r="L13" s="43"/>
      <c r="M13" s="43"/>
      <c r="N13" s="43"/>
      <c r="O13" s="43"/>
    </row>
    <row r="14" spans="1:15">
      <c r="A14" s="67">
        <v>1552</v>
      </c>
      <c r="B14" s="7"/>
      <c r="C14" s="7"/>
      <c r="D14" s="7"/>
      <c r="E14" s="7"/>
      <c r="F14" s="7"/>
      <c r="G14" s="7"/>
      <c r="H14" s="7"/>
      <c r="I14" s="7"/>
      <c r="J14" s="43"/>
      <c r="K14" s="43"/>
      <c r="L14" s="43"/>
      <c r="M14" s="43"/>
      <c r="N14" s="43"/>
      <c r="O14" s="43"/>
    </row>
    <row r="15" spans="1:15">
      <c r="A15" s="67">
        <v>1553</v>
      </c>
      <c r="B15" s="7"/>
      <c r="C15" s="7"/>
      <c r="D15" s="7"/>
      <c r="E15" s="7"/>
      <c r="F15" s="7"/>
      <c r="G15" s="7"/>
      <c r="H15" s="7"/>
      <c r="I15" s="7"/>
      <c r="J15" s="43"/>
      <c r="K15" s="43"/>
      <c r="L15" s="43"/>
      <c r="M15" s="43"/>
      <c r="N15" s="43"/>
      <c r="O15" s="43"/>
    </row>
    <row r="16" spans="1:15">
      <c r="A16" s="67">
        <v>1554</v>
      </c>
      <c r="B16" s="7"/>
      <c r="C16" s="7"/>
      <c r="D16" s="7"/>
      <c r="E16" s="7"/>
      <c r="F16" s="7"/>
      <c r="G16" s="7"/>
      <c r="H16" s="7"/>
      <c r="I16" s="7"/>
      <c r="J16" s="43"/>
      <c r="K16" s="43"/>
      <c r="L16" s="43"/>
      <c r="M16" s="43"/>
      <c r="N16" s="43"/>
      <c r="O16" s="43"/>
    </row>
    <row r="17" spans="1:15">
      <c r="A17" s="67">
        <v>1555</v>
      </c>
      <c r="B17" s="7"/>
      <c r="C17" s="7"/>
      <c r="D17" s="7"/>
      <c r="E17" s="7"/>
      <c r="F17" s="7"/>
      <c r="G17" s="7"/>
      <c r="H17" s="7"/>
      <c r="I17" s="7"/>
      <c r="J17" s="43"/>
      <c r="K17" s="43"/>
      <c r="L17" s="43"/>
      <c r="M17" s="43"/>
      <c r="N17" s="43"/>
      <c r="O17" s="43"/>
    </row>
    <row r="18" spans="1:15">
      <c r="A18" s="67">
        <v>1556</v>
      </c>
      <c r="B18" s="7"/>
      <c r="C18" s="7"/>
      <c r="D18" s="7"/>
      <c r="E18" s="7"/>
      <c r="F18" s="7"/>
      <c r="G18" s="7"/>
      <c r="H18" s="7"/>
      <c r="I18" s="7"/>
      <c r="J18" s="43"/>
      <c r="K18" s="43"/>
      <c r="L18" s="43"/>
      <c r="M18" s="43"/>
      <c r="N18" s="43"/>
      <c r="O18" s="43"/>
    </row>
    <row r="19" spans="1:15">
      <c r="A19" s="67">
        <v>1557</v>
      </c>
      <c r="B19" s="7"/>
      <c r="C19" s="7"/>
      <c r="D19" s="7"/>
      <c r="E19" s="7"/>
      <c r="F19" s="7"/>
      <c r="G19" s="7"/>
      <c r="H19" s="7"/>
      <c r="I19" s="7"/>
      <c r="J19" s="43"/>
      <c r="K19" s="43"/>
      <c r="L19" s="43"/>
      <c r="M19" s="43"/>
      <c r="N19" s="43"/>
      <c r="O19" s="43"/>
    </row>
    <row r="20" spans="1:15">
      <c r="A20" s="67">
        <v>1558</v>
      </c>
      <c r="B20" s="7"/>
      <c r="C20" s="7"/>
      <c r="D20" s="7"/>
      <c r="E20" s="7"/>
      <c r="F20" s="7"/>
      <c r="G20" s="7"/>
      <c r="H20" s="7"/>
      <c r="I20" s="7"/>
      <c r="J20" s="43"/>
      <c r="K20" s="43"/>
      <c r="L20" s="43"/>
      <c r="M20" s="43"/>
      <c r="N20" s="43"/>
      <c r="O20" s="43"/>
    </row>
    <row r="21" spans="1:15">
      <c r="A21" s="67">
        <v>1559</v>
      </c>
      <c r="B21" s="7"/>
      <c r="C21" s="7"/>
      <c r="D21" s="7"/>
      <c r="E21" s="7"/>
      <c r="F21" s="7"/>
      <c r="G21" s="7"/>
      <c r="H21" s="7"/>
      <c r="I21" s="7"/>
      <c r="J21" s="43"/>
      <c r="K21" s="43"/>
      <c r="L21" s="43"/>
      <c r="M21" s="43"/>
      <c r="N21" s="43"/>
      <c r="O21" s="43"/>
    </row>
    <row r="22" spans="1:15">
      <c r="A22" s="67">
        <v>1560</v>
      </c>
      <c r="B22" s="7"/>
      <c r="C22" s="7"/>
      <c r="D22" s="7"/>
      <c r="E22" s="7"/>
      <c r="F22" s="7"/>
      <c r="G22" s="7"/>
      <c r="H22" s="7"/>
      <c r="I22" s="7"/>
      <c r="J22" s="43"/>
      <c r="K22" s="43"/>
      <c r="L22" s="43"/>
      <c r="M22" s="43"/>
      <c r="N22" s="43"/>
      <c r="O22" s="43"/>
    </row>
    <row r="23" spans="1:15">
      <c r="A23" s="67">
        <v>1561</v>
      </c>
      <c r="B23" s="7"/>
      <c r="C23" s="7"/>
      <c r="D23" s="7"/>
      <c r="E23" s="7"/>
      <c r="F23" s="7"/>
      <c r="G23" s="7"/>
      <c r="H23" s="7"/>
      <c r="I23" s="7"/>
      <c r="J23" s="43"/>
      <c r="K23" s="43"/>
      <c r="L23" s="43"/>
      <c r="M23" s="43"/>
      <c r="N23" s="43"/>
      <c r="O23" s="43"/>
    </row>
    <row r="24" spans="1:15">
      <c r="A24" s="67">
        <v>1562</v>
      </c>
      <c r="B24" s="7"/>
      <c r="C24" s="7"/>
      <c r="D24" s="7"/>
      <c r="E24" s="7"/>
      <c r="F24" s="7"/>
      <c r="G24" s="7"/>
      <c r="H24" s="7"/>
      <c r="I24" s="7"/>
      <c r="J24" s="43"/>
      <c r="K24" s="43"/>
      <c r="L24" s="43"/>
      <c r="M24" s="43"/>
      <c r="N24" s="43"/>
      <c r="O24" s="43"/>
    </row>
    <row r="25" spans="1:15">
      <c r="A25" s="67">
        <v>1563</v>
      </c>
      <c r="B25" s="7"/>
      <c r="C25" s="7"/>
      <c r="D25" s="7"/>
      <c r="E25" s="7"/>
      <c r="F25" s="7"/>
      <c r="G25" s="7"/>
      <c r="H25" s="7"/>
      <c r="I25" s="7"/>
      <c r="J25" s="43"/>
      <c r="K25" s="43"/>
      <c r="L25" s="43"/>
      <c r="M25" s="43"/>
      <c r="N25" s="43"/>
      <c r="O25" s="43"/>
    </row>
    <row r="26" spans="1:15">
      <c r="A26" s="67">
        <v>1564</v>
      </c>
      <c r="B26" s="7"/>
      <c r="C26" s="7"/>
      <c r="D26" s="7"/>
      <c r="E26" s="7"/>
      <c r="F26" s="7"/>
      <c r="G26" s="7"/>
      <c r="H26" s="7"/>
      <c r="I26" s="7"/>
      <c r="J26" s="43"/>
      <c r="K26" s="43"/>
      <c r="L26" s="43"/>
      <c r="M26" s="43"/>
      <c r="N26" s="43"/>
      <c r="O26" s="43"/>
    </row>
    <row r="27" spans="1:15">
      <c r="A27" s="67">
        <v>1565</v>
      </c>
      <c r="B27" s="7"/>
      <c r="C27" s="7"/>
      <c r="D27" s="16">
        <v>42</v>
      </c>
      <c r="E27" s="7"/>
      <c r="F27" s="7"/>
      <c r="G27" s="7"/>
      <c r="H27" s="7"/>
      <c r="I27" s="7"/>
      <c r="J27" s="43"/>
      <c r="K27" s="44">
        <f>'Conversions, Sources &amp; Comments'!$E27*D27</f>
        <v>3.358541666666667</v>
      </c>
      <c r="L27" s="43"/>
      <c r="M27" s="43"/>
      <c r="N27" s="43"/>
      <c r="O27" s="43"/>
    </row>
    <row r="28" spans="1:15">
      <c r="A28" s="67">
        <v>1566</v>
      </c>
      <c r="B28" s="7"/>
      <c r="C28" s="7"/>
      <c r="D28" s="7"/>
      <c r="E28" s="7"/>
      <c r="F28" s="7"/>
      <c r="G28" s="7"/>
      <c r="H28" s="7"/>
      <c r="I28" s="7"/>
      <c r="J28" s="43"/>
      <c r="K28" s="43"/>
      <c r="L28" s="43"/>
      <c r="M28" s="43"/>
      <c r="N28" s="43"/>
      <c r="O28" s="43"/>
    </row>
    <row r="29" spans="1:15">
      <c r="A29" s="67">
        <v>1567</v>
      </c>
      <c r="B29" s="7"/>
      <c r="C29" s="7"/>
      <c r="D29" s="7"/>
      <c r="E29" s="7"/>
      <c r="F29" s="7"/>
      <c r="G29" s="7"/>
      <c r="H29" s="7"/>
      <c r="I29" s="7"/>
      <c r="J29" s="43"/>
      <c r="K29" s="43"/>
      <c r="L29" s="43"/>
      <c r="M29" s="43"/>
      <c r="N29" s="43"/>
      <c r="O29" s="43"/>
    </row>
    <row r="30" spans="1:15">
      <c r="A30" s="67">
        <v>1568</v>
      </c>
      <c r="B30" s="7"/>
      <c r="C30" s="7"/>
      <c r="D30" s="7"/>
      <c r="E30" s="7"/>
      <c r="F30" s="7"/>
      <c r="G30" s="7"/>
      <c r="H30" s="7"/>
      <c r="I30" s="7"/>
      <c r="J30" s="43"/>
      <c r="K30" s="43"/>
      <c r="L30" s="43"/>
      <c r="M30" s="43"/>
      <c r="N30" s="43"/>
      <c r="O30" s="43"/>
    </row>
    <row r="31" spans="1:15">
      <c r="A31" s="67">
        <v>1569</v>
      </c>
      <c r="B31" s="7"/>
      <c r="C31" s="7"/>
      <c r="D31" s="7"/>
      <c r="E31" s="7"/>
      <c r="F31" s="7"/>
      <c r="G31" s="7"/>
      <c r="H31" s="7"/>
      <c r="I31" s="7"/>
      <c r="J31" s="43"/>
      <c r="K31" s="43"/>
      <c r="L31" s="43"/>
      <c r="M31" s="43"/>
      <c r="N31" s="43"/>
      <c r="O31" s="43"/>
    </row>
    <row r="32" spans="1:15">
      <c r="A32" s="67">
        <v>1570</v>
      </c>
      <c r="B32" s="7"/>
      <c r="C32" s="7"/>
      <c r="D32" s="7"/>
      <c r="E32" s="7"/>
      <c r="F32" s="7"/>
      <c r="G32" s="7"/>
      <c r="H32" s="7"/>
      <c r="I32" s="7"/>
      <c r="J32" s="43"/>
      <c r="K32" s="43"/>
      <c r="L32" s="43"/>
      <c r="M32" s="43"/>
      <c r="N32" s="43"/>
      <c r="O32" s="43"/>
    </row>
    <row r="33" spans="1:15">
      <c r="A33" s="67">
        <v>1571</v>
      </c>
      <c r="B33" s="7"/>
      <c r="C33" s="7"/>
      <c r="D33" s="7"/>
      <c r="E33" s="7"/>
      <c r="F33" s="7"/>
      <c r="G33" s="7"/>
      <c r="H33" s="7"/>
      <c r="I33" s="7"/>
      <c r="J33" s="43"/>
      <c r="K33" s="43"/>
      <c r="L33" s="43"/>
      <c r="M33" s="43"/>
      <c r="N33" s="43"/>
      <c r="O33" s="43"/>
    </row>
    <row r="34" spans="1:15">
      <c r="A34" s="67">
        <v>1572</v>
      </c>
      <c r="B34" s="7"/>
      <c r="C34" s="7"/>
      <c r="D34" s="7"/>
      <c r="E34" s="7"/>
      <c r="F34" s="7"/>
      <c r="G34" s="7"/>
      <c r="H34" s="7"/>
      <c r="I34" s="7"/>
      <c r="J34" s="43"/>
      <c r="K34" s="43"/>
      <c r="L34" s="43"/>
      <c r="M34" s="43"/>
      <c r="N34" s="43"/>
      <c r="O34" s="43"/>
    </row>
    <row r="35" spans="1:15">
      <c r="A35" s="67">
        <v>1573</v>
      </c>
      <c r="B35" s="7"/>
      <c r="C35" s="7"/>
      <c r="D35" s="16">
        <v>28</v>
      </c>
      <c r="E35" s="7"/>
      <c r="F35" s="7"/>
      <c r="G35" s="7"/>
      <c r="H35" s="7"/>
      <c r="I35" s="7"/>
      <c r="J35" s="43"/>
      <c r="K35" s="44">
        <f>'Conversions, Sources &amp; Comments'!$E35*D35</f>
        <v>2.2098611111111111</v>
      </c>
      <c r="L35" s="43"/>
      <c r="M35" s="43"/>
      <c r="N35" s="43"/>
      <c r="O35" s="43"/>
    </row>
    <row r="36" spans="1:15">
      <c r="A36" s="67">
        <v>1574</v>
      </c>
      <c r="B36" s="7"/>
      <c r="C36" s="16">
        <v>12</v>
      </c>
      <c r="D36" s="16">
        <v>36</v>
      </c>
      <c r="E36" s="7"/>
      <c r="F36" s="7"/>
      <c r="G36" s="7"/>
      <c r="H36" s="7"/>
      <c r="I36" s="7"/>
      <c r="J36" s="44">
        <f>'Conversions, Sources &amp; Comments'!$E36*C36</f>
        <v>0.94708333333333328</v>
      </c>
      <c r="K36" s="44">
        <f>'Conversions, Sources &amp; Comments'!$E36*D36</f>
        <v>2.8412500000000001</v>
      </c>
      <c r="L36" s="43"/>
      <c r="M36" s="43"/>
      <c r="N36" s="43"/>
      <c r="O36" s="43"/>
    </row>
    <row r="37" spans="1:15">
      <c r="A37" s="67">
        <v>1575</v>
      </c>
      <c r="B37" s="7"/>
      <c r="C37" s="16">
        <v>14</v>
      </c>
      <c r="D37" s="16">
        <v>42</v>
      </c>
      <c r="E37" s="16">
        <v>36</v>
      </c>
      <c r="F37" s="7"/>
      <c r="G37" s="7"/>
      <c r="H37" s="7"/>
      <c r="I37" s="7"/>
      <c r="J37" s="44">
        <f>'Conversions, Sources &amp; Comments'!$E37*C37</f>
        <v>1.1049305555555555</v>
      </c>
      <c r="K37" s="44">
        <f>'Conversions, Sources &amp; Comments'!$E37*D37</f>
        <v>3.3147916666666668</v>
      </c>
      <c r="L37" s="44">
        <f>'Conversions, Sources &amp; Comments'!$E37*E37</f>
        <v>2.8412500000000001</v>
      </c>
      <c r="M37" s="43"/>
      <c r="N37" s="43"/>
      <c r="O37" s="43"/>
    </row>
    <row r="38" spans="1:15">
      <c r="A38" s="67">
        <v>1576</v>
      </c>
      <c r="B38" s="7"/>
      <c r="C38" s="7"/>
      <c r="D38" s="16">
        <v>42</v>
      </c>
      <c r="E38" s="7"/>
      <c r="F38" s="7"/>
      <c r="G38" s="7"/>
      <c r="H38" s="7"/>
      <c r="I38" s="7"/>
      <c r="J38" s="43"/>
      <c r="K38" s="44">
        <f>'Conversions, Sources &amp; Comments'!$E38*D38</f>
        <v>3.3147916666666668</v>
      </c>
      <c r="L38" s="43"/>
      <c r="M38" s="43"/>
      <c r="N38" s="43"/>
      <c r="O38" s="43"/>
    </row>
    <row r="39" spans="1:15">
      <c r="A39" s="67">
        <v>1577</v>
      </c>
      <c r="B39" s="7"/>
      <c r="C39" s="7"/>
      <c r="D39" s="16">
        <v>42</v>
      </c>
      <c r="E39" s="7"/>
      <c r="F39" s="7"/>
      <c r="G39" s="7"/>
      <c r="H39" s="7"/>
      <c r="I39" s="7"/>
      <c r="J39" s="43"/>
      <c r="K39" s="44">
        <f>'Conversions, Sources &amp; Comments'!$E39*D39</f>
        <v>3.3147916666666668</v>
      </c>
      <c r="L39" s="43"/>
      <c r="M39" s="43"/>
      <c r="N39" s="43"/>
      <c r="O39" s="43"/>
    </row>
    <row r="40" spans="1:15">
      <c r="A40" s="67">
        <v>1578</v>
      </c>
      <c r="B40" s="7"/>
      <c r="C40" s="7"/>
      <c r="D40" s="16">
        <v>42</v>
      </c>
      <c r="E40" s="16">
        <v>36</v>
      </c>
      <c r="F40" s="7"/>
      <c r="G40" s="7"/>
      <c r="H40" s="7"/>
      <c r="I40" s="7"/>
      <c r="J40" s="43"/>
      <c r="K40" s="44">
        <f>'Conversions, Sources &amp; Comments'!$E40*D40</f>
        <v>3.3147916666666668</v>
      </c>
      <c r="L40" s="44">
        <f>'Conversions, Sources &amp; Comments'!$E40*E40</f>
        <v>2.8412500000000001</v>
      </c>
      <c r="M40" s="43"/>
      <c r="N40" s="43"/>
      <c r="O40" s="43"/>
    </row>
    <row r="41" spans="1:15">
      <c r="A41" s="67">
        <v>1579</v>
      </c>
      <c r="B41" s="7"/>
      <c r="C41" s="7"/>
      <c r="D41" s="16">
        <v>42</v>
      </c>
      <c r="E41" s="16">
        <v>36</v>
      </c>
      <c r="F41" s="7"/>
      <c r="G41" s="7"/>
      <c r="H41" s="7"/>
      <c r="I41" s="7"/>
      <c r="J41" s="43"/>
      <c r="K41" s="44">
        <f>'Conversions, Sources &amp; Comments'!$E41*D41</f>
        <v>3.3147916666666668</v>
      </c>
      <c r="L41" s="44">
        <f>'Conversions, Sources &amp; Comments'!$E41*E41</f>
        <v>2.8412500000000001</v>
      </c>
      <c r="M41" s="43"/>
      <c r="N41" s="43"/>
      <c r="O41" s="43"/>
    </row>
    <row r="42" spans="1:15">
      <c r="A42" s="67">
        <v>1580</v>
      </c>
      <c r="B42" s="7"/>
      <c r="C42" s="16">
        <v>9</v>
      </c>
      <c r="D42" s="16">
        <v>42</v>
      </c>
      <c r="E42" s="7"/>
      <c r="F42" s="7"/>
      <c r="G42" s="7"/>
      <c r="H42" s="7"/>
      <c r="I42" s="7"/>
      <c r="J42" s="44">
        <f>'Conversions, Sources &amp; Comments'!$E42*C42</f>
        <v>0.71031250000000001</v>
      </c>
      <c r="K42" s="44">
        <f>'Conversions, Sources &amp; Comments'!$E42*D42</f>
        <v>3.3147916666666668</v>
      </c>
      <c r="L42" s="43"/>
      <c r="M42" s="43"/>
      <c r="N42" s="43"/>
      <c r="O42" s="43"/>
    </row>
    <row r="43" spans="1:15">
      <c r="A43" s="67">
        <v>1581</v>
      </c>
      <c r="B43" s="7"/>
      <c r="C43" s="16">
        <v>12</v>
      </c>
      <c r="D43" s="16">
        <v>42</v>
      </c>
      <c r="E43" s="16">
        <v>36</v>
      </c>
      <c r="F43" s="7"/>
      <c r="G43" s="7"/>
      <c r="H43" s="7"/>
      <c r="I43" s="7"/>
      <c r="J43" s="44">
        <f>'Conversions, Sources &amp; Comments'!$E43*C43</f>
        <v>0.94708333333333328</v>
      </c>
      <c r="K43" s="44">
        <f>'Conversions, Sources &amp; Comments'!$E43*D43</f>
        <v>3.3147916666666668</v>
      </c>
      <c r="L43" s="44">
        <f>'Conversions, Sources &amp; Comments'!$E43*E43</f>
        <v>2.8412500000000001</v>
      </c>
      <c r="M43" s="43"/>
      <c r="N43" s="43"/>
      <c r="O43" s="43"/>
    </row>
    <row r="44" spans="1:15">
      <c r="A44" s="67">
        <v>1582</v>
      </c>
      <c r="B44" s="7"/>
      <c r="C44" s="7"/>
      <c r="D44" s="16">
        <v>42</v>
      </c>
      <c r="E44" s="16">
        <v>36</v>
      </c>
      <c r="F44" s="7"/>
      <c r="G44" s="7"/>
      <c r="H44" s="7"/>
      <c r="I44" s="7"/>
      <c r="J44" s="43"/>
      <c r="K44" s="44">
        <f>'Conversions, Sources &amp; Comments'!$E44*D44</f>
        <v>3.3147916666666668</v>
      </c>
      <c r="L44" s="44">
        <f>'Conversions, Sources &amp; Comments'!$E44*E44</f>
        <v>2.8412500000000001</v>
      </c>
      <c r="M44" s="43"/>
      <c r="N44" s="43"/>
      <c r="O44" s="43"/>
    </row>
    <row r="45" spans="1:15">
      <c r="A45" s="67">
        <v>1583</v>
      </c>
      <c r="B45" s="7"/>
      <c r="C45" s="7"/>
      <c r="D45" s="16">
        <v>42</v>
      </c>
      <c r="E45" s="16">
        <v>36</v>
      </c>
      <c r="F45" s="16">
        <v>24</v>
      </c>
      <c r="G45" s="7"/>
      <c r="H45" s="7"/>
      <c r="I45" s="7"/>
      <c r="J45" s="43"/>
      <c r="K45" s="44">
        <f>'Conversions, Sources &amp; Comments'!$E45*D45</f>
        <v>3.3147916666666668</v>
      </c>
      <c r="L45" s="44">
        <f>'Conversions, Sources &amp; Comments'!$E45*E45</f>
        <v>2.8412500000000001</v>
      </c>
      <c r="M45" s="44">
        <f>'Conversions, Sources &amp; Comments'!$E45*F45</f>
        <v>1.8941666666666666</v>
      </c>
      <c r="N45" s="43"/>
      <c r="O45" s="43"/>
    </row>
    <row r="46" spans="1:15">
      <c r="A46" s="67">
        <v>1584</v>
      </c>
      <c r="B46" s="7"/>
      <c r="C46" s="16">
        <v>15</v>
      </c>
      <c r="D46" s="16">
        <v>42</v>
      </c>
      <c r="E46" s="16">
        <v>36</v>
      </c>
      <c r="F46" s="16">
        <v>24</v>
      </c>
      <c r="G46" s="7"/>
      <c r="H46" s="7"/>
      <c r="I46" s="7"/>
      <c r="J46" s="44">
        <f>'Conversions, Sources &amp; Comments'!$E46*C46</f>
        <v>1.1838541666666667</v>
      </c>
      <c r="K46" s="44">
        <f>'Conversions, Sources &amp; Comments'!$E46*D46</f>
        <v>3.3147916666666668</v>
      </c>
      <c r="L46" s="44">
        <f>'Conversions, Sources &amp; Comments'!$E46*E46</f>
        <v>2.8412500000000001</v>
      </c>
      <c r="M46" s="44">
        <f>'Conversions, Sources &amp; Comments'!$E46*F46</f>
        <v>1.8941666666666666</v>
      </c>
      <c r="N46" s="43"/>
      <c r="O46" s="43"/>
    </row>
    <row r="47" spans="1:15">
      <c r="A47" s="67">
        <v>1585</v>
      </c>
      <c r="B47" s="7"/>
      <c r="C47" s="16">
        <v>15</v>
      </c>
      <c r="D47" s="16">
        <v>42</v>
      </c>
      <c r="E47" s="16">
        <v>36</v>
      </c>
      <c r="F47" s="16">
        <v>24</v>
      </c>
      <c r="G47" s="7"/>
      <c r="H47" s="7"/>
      <c r="I47" s="7"/>
      <c r="J47" s="44">
        <f>'Conversions, Sources &amp; Comments'!$E47*C47</f>
        <v>1.1838541666666667</v>
      </c>
      <c r="K47" s="44">
        <f>'Conversions, Sources &amp; Comments'!$E47*D47</f>
        <v>3.3147916666666668</v>
      </c>
      <c r="L47" s="44">
        <f>'Conversions, Sources &amp; Comments'!$E47*E47</f>
        <v>2.8412500000000001</v>
      </c>
      <c r="M47" s="44">
        <f>'Conversions, Sources &amp; Comments'!$E47*F47</f>
        <v>1.8941666666666666</v>
      </c>
      <c r="N47" s="43"/>
      <c r="O47" s="43"/>
    </row>
    <row r="48" spans="1:15">
      <c r="A48" s="67">
        <v>1586</v>
      </c>
      <c r="B48" s="7"/>
      <c r="C48" s="16">
        <v>10</v>
      </c>
      <c r="D48" s="16">
        <v>42</v>
      </c>
      <c r="E48" s="16">
        <v>36</v>
      </c>
      <c r="F48" s="16">
        <v>22</v>
      </c>
      <c r="G48" s="7"/>
      <c r="H48" s="7"/>
      <c r="I48" s="7"/>
      <c r="J48" s="44">
        <f>'Conversions, Sources &amp; Comments'!$E48*C48</f>
        <v>0.78923611111111114</v>
      </c>
      <c r="K48" s="44">
        <f>'Conversions, Sources &amp; Comments'!$E48*D48</f>
        <v>3.3147916666666668</v>
      </c>
      <c r="L48" s="44">
        <f>'Conversions, Sources &amp; Comments'!$E48*E48</f>
        <v>2.8412500000000001</v>
      </c>
      <c r="M48" s="44">
        <f>'Conversions, Sources &amp; Comments'!$E48*F48</f>
        <v>1.7363194444444445</v>
      </c>
      <c r="N48" s="43"/>
      <c r="O48" s="43"/>
    </row>
    <row r="49" spans="1:15">
      <c r="A49" s="67">
        <v>1587</v>
      </c>
      <c r="B49" s="7"/>
      <c r="C49" s="16">
        <v>10</v>
      </c>
      <c r="D49" s="16">
        <v>42</v>
      </c>
      <c r="E49" s="16">
        <v>36</v>
      </c>
      <c r="F49" s="16">
        <v>24</v>
      </c>
      <c r="G49" s="7"/>
      <c r="H49" s="7"/>
      <c r="I49" s="7"/>
      <c r="J49" s="44">
        <f>'Conversions, Sources &amp; Comments'!$E49*C49</f>
        <v>0.78923611111111114</v>
      </c>
      <c r="K49" s="44">
        <f>'Conversions, Sources &amp; Comments'!$E49*D49</f>
        <v>3.3147916666666668</v>
      </c>
      <c r="L49" s="44">
        <f>'Conversions, Sources &amp; Comments'!$E49*E49</f>
        <v>2.8412500000000001</v>
      </c>
      <c r="M49" s="44">
        <f>'Conversions, Sources &amp; Comments'!$E49*F49</f>
        <v>1.8941666666666666</v>
      </c>
      <c r="N49" s="43"/>
      <c r="O49" s="43"/>
    </row>
    <row r="50" spans="1:15">
      <c r="A50" s="67">
        <v>1588</v>
      </c>
      <c r="B50" s="7"/>
      <c r="C50" s="7"/>
      <c r="D50" s="16">
        <v>42</v>
      </c>
      <c r="E50" s="7"/>
      <c r="F50" s="16">
        <v>24</v>
      </c>
      <c r="G50" s="7"/>
      <c r="H50" s="7"/>
      <c r="I50" s="7"/>
      <c r="J50" s="43"/>
      <c r="K50" s="44">
        <f>'Conversions, Sources &amp; Comments'!$E50*D50</f>
        <v>3.3147916666666668</v>
      </c>
      <c r="L50" s="43"/>
      <c r="M50" s="44">
        <f>'Conversions, Sources &amp; Comments'!$E50*F50</f>
        <v>1.8941666666666666</v>
      </c>
      <c r="N50" s="43"/>
      <c r="O50" s="43"/>
    </row>
    <row r="51" spans="1:15">
      <c r="A51" s="67">
        <v>1589</v>
      </c>
      <c r="B51" s="7"/>
      <c r="C51" s="7"/>
      <c r="D51" s="16">
        <v>48</v>
      </c>
      <c r="E51" s="7"/>
      <c r="F51" s="16">
        <v>24</v>
      </c>
      <c r="G51" s="7"/>
      <c r="H51" s="7"/>
      <c r="I51" s="7"/>
      <c r="J51" s="43"/>
      <c r="K51" s="44">
        <f>'Conversions, Sources &amp; Comments'!$E51*D51</f>
        <v>3.7883333333333331</v>
      </c>
      <c r="L51" s="43"/>
      <c r="M51" s="44">
        <f>'Conversions, Sources &amp; Comments'!$E51*F51</f>
        <v>1.8941666666666666</v>
      </c>
      <c r="N51" s="43"/>
      <c r="O51" s="43"/>
    </row>
    <row r="52" spans="1:15">
      <c r="A52" s="67">
        <v>1590</v>
      </c>
      <c r="B52" s="7"/>
      <c r="C52" s="7"/>
      <c r="D52" s="16">
        <v>48</v>
      </c>
      <c r="E52" s="7"/>
      <c r="F52" s="16">
        <v>24</v>
      </c>
      <c r="G52" s="7"/>
      <c r="H52" s="7"/>
      <c r="I52" s="7"/>
      <c r="J52" s="43"/>
      <c r="K52" s="44">
        <f>'Conversions, Sources &amp; Comments'!$E52*D52</f>
        <v>3.7883333333333331</v>
      </c>
      <c r="L52" s="43"/>
      <c r="M52" s="44">
        <f>'Conversions, Sources &amp; Comments'!$E52*F52</f>
        <v>1.8941666666666666</v>
      </c>
      <c r="N52" s="43"/>
      <c r="O52" s="43"/>
    </row>
    <row r="53" spans="1:15">
      <c r="A53" s="67">
        <v>1591</v>
      </c>
      <c r="B53" s="7"/>
      <c r="C53" s="16">
        <v>10</v>
      </c>
      <c r="D53" s="16">
        <v>48</v>
      </c>
      <c r="E53" s="7"/>
      <c r="F53" s="16">
        <v>24</v>
      </c>
      <c r="G53" s="7"/>
      <c r="H53" s="7"/>
      <c r="I53" s="7"/>
      <c r="J53" s="44">
        <f>'Conversions, Sources &amp; Comments'!$E53*C53</f>
        <v>0.78923611111111114</v>
      </c>
      <c r="K53" s="44">
        <f>'Conversions, Sources &amp; Comments'!$E53*D53</f>
        <v>3.7883333333333331</v>
      </c>
      <c r="L53" s="43"/>
      <c r="M53" s="44">
        <f>'Conversions, Sources &amp; Comments'!$E53*F53</f>
        <v>1.8941666666666666</v>
      </c>
      <c r="N53" s="43"/>
      <c r="O53" s="43"/>
    </row>
    <row r="54" spans="1:15">
      <c r="A54" s="67">
        <v>1592</v>
      </c>
      <c r="B54" s="7"/>
      <c r="C54" s="16">
        <v>8</v>
      </c>
      <c r="D54" s="16">
        <v>48</v>
      </c>
      <c r="E54" s="16">
        <v>36</v>
      </c>
      <c r="F54" s="16">
        <v>24</v>
      </c>
      <c r="G54" s="7"/>
      <c r="H54" s="7"/>
      <c r="I54" s="7"/>
      <c r="J54" s="44">
        <f>'Conversions, Sources &amp; Comments'!$E54*C54</f>
        <v>0.63138888888888889</v>
      </c>
      <c r="K54" s="44">
        <f>'Conversions, Sources &amp; Comments'!$E54*D54</f>
        <v>3.7883333333333331</v>
      </c>
      <c r="L54" s="44">
        <f>'Conversions, Sources &amp; Comments'!$E54*E54</f>
        <v>2.8412500000000001</v>
      </c>
      <c r="M54" s="44">
        <f>'Conversions, Sources &amp; Comments'!$E54*F54</f>
        <v>1.8941666666666666</v>
      </c>
      <c r="N54" s="43"/>
      <c r="O54" s="43"/>
    </row>
    <row r="55" spans="1:15">
      <c r="A55" s="67">
        <v>1593</v>
      </c>
      <c r="B55" s="7"/>
      <c r="C55" s="16">
        <v>8</v>
      </c>
      <c r="D55" s="16">
        <v>48</v>
      </c>
      <c r="E55" s="7"/>
      <c r="F55" s="16">
        <v>24</v>
      </c>
      <c r="G55" s="7"/>
      <c r="H55" s="7"/>
      <c r="I55" s="7"/>
      <c r="J55" s="44">
        <f>'Conversions, Sources &amp; Comments'!$E55*C55</f>
        <v>0.63138888888888889</v>
      </c>
      <c r="K55" s="44">
        <f>'Conversions, Sources &amp; Comments'!$E55*D55</f>
        <v>3.7883333333333331</v>
      </c>
      <c r="L55" s="43"/>
      <c r="M55" s="44">
        <f>'Conversions, Sources &amp; Comments'!$E55*F55</f>
        <v>1.8941666666666666</v>
      </c>
      <c r="N55" s="43"/>
      <c r="O55" s="43"/>
    </row>
    <row r="56" spans="1:15">
      <c r="A56" s="67">
        <v>1594</v>
      </c>
      <c r="B56" s="7"/>
      <c r="C56" s="16">
        <v>8</v>
      </c>
      <c r="D56" s="16">
        <v>48</v>
      </c>
      <c r="E56" s="7"/>
      <c r="F56" s="16">
        <v>24</v>
      </c>
      <c r="G56" s="7"/>
      <c r="H56" s="7"/>
      <c r="I56" s="7"/>
      <c r="J56" s="44">
        <f>'Conversions, Sources &amp; Comments'!$E56*C56</f>
        <v>0.63138888888888889</v>
      </c>
      <c r="K56" s="44">
        <f>'Conversions, Sources &amp; Comments'!$E56*D56</f>
        <v>3.7883333333333331</v>
      </c>
      <c r="L56" s="43"/>
      <c r="M56" s="44">
        <f>'Conversions, Sources &amp; Comments'!$E56*F56</f>
        <v>1.8941666666666666</v>
      </c>
      <c r="N56" s="43"/>
      <c r="O56" s="43"/>
    </row>
    <row r="57" spans="1:15">
      <c r="A57" s="67">
        <v>1595</v>
      </c>
      <c r="B57" s="7"/>
      <c r="C57" s="16">
        <v>8</v>
      </c>
      <c r="D57" s="16">
        <v>48</v>
      </c>
      <c r="E57" s="7"/>
      <c r="F57" s="16">
        <v>24</v>
      </c>
      <c r="G57" s="7"/>
      <c r="H57" s="7"/>
      <c r="I57" s="7"/>
      <c r="J57" s="44">
        <f>'Conversions, Sources &amp; Comments'!$E57*C57</f>
        <v>0.63138888888888889</v>
      </c>
      <c r="K57" s="44">
        <f>'Conversions, Sources &amp; Comments'!$E57*D57</f>
        <v>3.7883333333333331</v>
      </c>
      <c r="L57" s="43"/>
      <c r="M57" s="44">
        <f>'Conversions, Sources &amp; Comments'!$E57*F57</f>
        <v>1.8941666666666666</v>
      </c>
      <c r="N57" s="43"/>
      <c r="O57" s="43"/>
    </row>
    <row r="58" spans="1:15">
      <c r="A58" s="67">
        <v>1596</v>
      </c>
      <c r="B58" s="7"/>
      <c r="C58" s="16">
        <v>8</v>
      </c>
      <c r="D58" s="16">
        <v>48</v>
      </c>
      <c r="E58" s="7"/>
      <c r="F58" s="16">
        <v>24</v>
      </c>
      <c r="G58" s="7"/>
      <c r="H58" s="7"/>
      <c r="I58" s="7"/>
      <c r="J58" s="44">
        <f>'Conversions, Sources &amp; Comments'!$E58*C58</f>
        <v>0.63138888888888889</v>
      </c>
      <c r="K58" s="44">
        <f>'Conversions, Sources &amp; Comments'!$E58*D58</f>
        <v>3.7883333333333331</v>
      </c>
      <c r="L58" s="43"/>
      <c r="M58" s="44">
        <f>'Conversions, Sources &amp; Comments'!$E58*F58</f>
        <v>1.8941666666666666</v>
      </c>
      <c r="N58" s="43"/>
      <c r="O58" s="43"/>
    </row>
    <row r="59" spans="1:15">
      <c r="A59" s="67">
        <v>1597</v>
      </c>
      <c r="B59" s="7"/>
      <c r="C59" s="16">
        <v>8</v>
      </c>
      <c r="D59" s="16">
        <v>48</v>
      </c>
      <c r="E59" s="16">
        <v>30</v>
      </c>
      <c r="F59" s="16">
        <v>24</v>
      </c>
      <c r="G59" s="7"/>
      <c r="H59" s="7"/>
      <c r="I59" s="7"/>
      <c r="J59" s="44">
        <f>'Conversions, Sources &amp; Comments'!$E59*C59</f>
        <v>0.63138888888888889</v>
      </c>
      <c r="K59" s="44">
        <f>'Conversions, Sources &amp; Comments'!$E59*D59</f>
        <v>3.7883333333333331</v>
      </c>
      <c r="L59" s="44">
        <f>'Conversions, Sources &amp; Comments'!$E59*E59</f>
        <v>2.3677083333333333</v>
      </c>
      <c r="M59" s="44">
        <f>'Conversions, Sources &amp; Comments'!$E59*F59</f>
        <v>1.8941666666666666</v>
      </c>
      <c r="N59" s="43"/>
      <c r="O59" s="43"/>
    </row>
    <row r="60" spans="1:15">
      <c r="A60" s="67">
        <v>1598</v>
      </c>
      <c r="B60" s="7"/>
      <c r="C60" s="16">
        <v>10</v>
      </c>
      <c r="D60" s="16">
        <v>48</v>
      </c>
      <c r="E60" s="16">
        <v>30</v>
      </c>
      <c r="F60" s="16">
        <v>24</v>
      </c>
      <c r="G60" s="7"/>
      <c r="H60" s="7"/>
      <c r="I60" s="7"/>
      <c r="J60" s="44">
        <f>'Conversions, Sources &amp; Comments'!$E60*C60</f>
        <v>0.78923611111111114</v>
      </c>
      <c r="K60" s="44">
        <f>'Conversions, Sources &amp; Comments'!$E60*D60</f>
        <v>3.7883333333333331</v>
      </c>
      <c r="L60" s="44">
        <f>'Conversions, Sources &amp; Comments'!$E60*E60</f>
        <v>2.3677083333333333</v>
      </c>
      <c r="M60" s="44">
        <f>'Conversions, Sources &amp; Comments'!$E60*F60</f>
        <v>1.8941666666666666</v>
      </c>
      <c r="N60" s="43"/>
      <c r="O60" s="43"/>
    </row>
    <row r="61" spans="1:15">
      <c r="A61" s="67">
        <v>1599</v>
      </c>
      <c r="B61" s="7"/>
      <c r="C61" s="16">
        <v>10</v>
      </c>
      <c r="D61" s="16">
        <v>48</v>
      </c>
      <c r="E61" s="7"/>
      <c r="F61" s="16">
        <v>24</v>
      </c>
      <c r="G61" s="7"/>
      <c r="H61" s="7"/>
      <c r="I61" s="7"/>
      <c r="J61" s="44">
        <f>'Conversions, Sources &amp; Comments'!$E61*C61</f>
        <v>0.78923611111111114</v>
      </c>
      <c r="K61" s="44">
        <f>'Conversions, Sources &amp; Comments'!$E61*D61</f>
        <v>3.7883333333333331</v>
      </c>
      <c r="L61" s="43"/>
      <c r="M61" s="44">
        <f>'Conversions, Sources &amp; Comments'!$E61*F61</f>
        <v>1.8941666666666666</v>
      </c>
      <c r="N61" s="43"/>
      <c r="O61" s="43"/>
    </row>
    <row r="62" spans="1:15">
      <c r="A62" s="67">
        <v>1600</v>
      </c>
      <c r="B62" s="7"/>
      <c r="C62" s="16">
        <v>10</v>
      </c>
      <c r="D62" s="16">
        <v>54</v>
      </c>
      <c r="E62" s="16">
        <v>48</v>
      </c>
      <c r="F62" s="16">
        <v>30</v>
      </c>
      <c r="G62" s="7"/>
      <c r="H62" s="7"/>
      <c r="I62" s="7"/>
      <c r="J62" s="44">
        <f>'Conversions, Sources &amp; Comments'!$E62*C62</f>
        <v>0.78923611111111114</v>
      </c>
      <c r="K62" s="44">
        <f>'Conversions, Sources &amp; Comments'!$E62*D62</f>
        <v>4.2618749999999999</v>
      </c>
      <c r="L62" s="44">
        <f>'Conversions, Sources &amp; Comments'!$E62*E62</f>
        <v>3.7883333333333331</v>
      </c>
      <c r="M62" s="44">
        <f>'Conversions, Sources &amp; Comments'!$E62*F62</f>
        <v>2.3677083333333333</v>
      </c>
      <c r="N62" s="43"/>
      <c r="O62" s="43"/>
    </row>
    <row r="63" spans="1:15">
      <c r="A63" s="67">
        <v>1601</v>
      </c>
      <c r="B63" s="7"/>
      <c r="C63" s="16">
        <v>10</v>
      </c>
      <c r="D63" s="16">
        <v>54</v>
      </c>
      <c r="E63" s="16">
        <v>48</v>
      </c>
      <c r="F63" s="16">
        <v>36</v>
      </c>
      <c r="G63" s="7"/>
      <c r="H63" s="7"/>
      <c r="I63" s="7"/>
      <c r="J63" s="44">
        <f>'Conversions, Sources &amp; Comments'!$E63*C63</f>
        <v>0.78923611111111114</v>
      </c>
      <c r="K63" s="44">
        <f>'Conversions, Sources &amp; Comments'!$E63*D63</f>
        <v>4.2618749999999999</v>
      </c>
      <c r="L63" s="44">
        <f>'Conversions, Sources &amp; Comments'!$E63*E63</f>
        <v>3.7883333333333331</v>
      </c>
      <c r="M63" s="44">
        <f>'Conversions, Sources &amp; Comments'!$E63*F63</f>
        <v>2.8412500000000001</v>
      </c>
      <c r="N63" s="43"/>
      <c r="O63" s="43"/>
    </row>
    <row r="64" spans="1:15">
      <c r="A64" s="67">
        <v>1602</v>
      </c>
      <c r="B64" s="7"/>
      <c r="C64" s="7"/>
      <c r="D64" s="16">
        <v>54</v>
      </c>
      <c r="E64" s="16">
        <v>48</v>
      </c>
      <c r="F64" s="16">
        <v>36</v>
      </c>
      <c r="G64" s="7"/>
      <c r="H64" s="7"/>
      <c r="I64" s="7"/>
      <c r="J64" s="43"/>
      <c r="K64" s="44">
        <f>'Conversions, Sources &amp; Comments'!$E64*D64</f>
        <v>4.2618749999999999</v>
      </c>
      <c r="L64" s="44">
        <f>'Conversions, Sources &amp; Comments'!$E64*E64</f>
        <v>3.7883333333333331</v>
      </c>
      <c r="M64" s="44">
        <f>'Conversions, Sources &amp; Comments'!$E64*F64</f>
        <v>2.8412500000000001</v>
      </c>
      <c r="N64" s="43"/>
      <c r="O64" s="43"/>
    </row>
    <row r="65" spans="1:15">
      <c r="A65" s="67">
        <v>1603</v>
      </c>
      <c r="B65" s="7"/>
      <c r="C65" s="7"/>
      <c r="D65" s="16">
        <v>54</v>
      </c>
      <c r="E65" s="16">
        <v>48</v>
      </c>
      <c r="F65" s="7"/>
      <c r="G65" s="7"/>
      <c r="H65" s="7"/>
      <c r="I65" s="7"/>
      <c r="J65" s="43"/>
      <c r="K65" s="44">
        <f>'Conversions, Sources &amp; Comments'!$E65*D65</f>
        <v>4.2618749999999999</v>
      </c>
      <c r="L65" s="44">
        <f>'Conversions, Sources &amp; Comments'!$E65*E65</f>
        <v>3.7883333333333331</v>
      </c>
      <c r="M65" s="43"/>
      <c r="N65" s="43"/>
      <c r="O65" s="43"/>
    </row>
    <row r="66" spans="1:15">
      <c r="A66" s="67">
        <v>1604</v>
      </c>
      <c r="B66" s="7"/>
      <c r="C66" s="7"/>
      <c r="D66" s="16">
        <v>54</v>
      </c>
      <c r="E66" s="16">
        <v>48</v>
      </c>
      <c r="F66" s="7"/>
      <c r="G66" s="7"/>
      <c r="H66" s="7"/>
      <c r="I66" s="7"/>
      <c r="J66" s="43"/>
      <c r="K66" s="44">
        <f>'Conversions, Sources &amp; Comments'!$E66*D66</f>
        <v>4.2618749999999999</v>
      </c>
      <c r="L66" s="44">
        <f>'Conversions, Sources &amp; Comments'!$E66*E66</f>
        <v>3.7883333333333331</v>
      </c>
      <c r="M66" s="43"/>
      <c r="N66" s="43"/>
      <c r="O66" s="43"/>
    </row>
    <row r="67" spans="1:15">
      <c r="A67" s="67">
        <v>1605</v>
      </c>
      <c r="B67" s="7"/>
      <c r="C67" s="7"/>
      <c r="D67" s="16">
        <v>54</v>
      </c>
      <c r="E67" s="7"/>
      <c r="F67" s="7"/>
      <c r="G67" s="7"/>
      <c r="H67" s="7"/>
      <c r="I67" s="7"/>
      <c r="J67" s="43"/>
      <c r="K67" s="44">
        <f>'Conversions, Sources &amp; Comments'!$E67*D67</f>
        <v>4.2618749999999999</v>
      </c>
      <c r="L67" s="43"/>
      <c r="M67" s="43"/>
      <c r="N67" s="43"/>
      <c r="O67" s="43"/>
    </row>
    <row r="68" spans="1:15">
      <c r="A68" s="67">
        <v>1606</v>
      </c>
      <c r="B68" s="7"/>
      <c r="C68" s="16">
        <v>12</v>
      </c>
      <c r="D68" s="16">
        <v>54</v>
      </c>
      <c r="E68" s="7"/>
      <c r="F68" s="7"/>
      <c r="G68" s="7"/>
      <c r="H68" s="7"/>
      <c r="I68" s="7"/>
      <c r="J68" s="44">
        <f>'Conversions, Sources &amp; Comments'!$E68*C68</f>
        <v>0.94708333333333328</v>
      </c>
      <c r="K68" s="44">
        <f>'Conversions, Sources &amp; Comments'!$E68*D68</f>
        <v>4.2618749999999999</v>
      </c>
      <c r="L68" s="43"/>
      <c r="M68" s="43"/>
      <c r="N68" s="43"/>
      <c r="O68" s="43"/>
    </row>
    <row r="69" spans="1:15">
      <c r="A69" s="67">
        <v>1607</v>
      </c>
      <c r="B69" s="7"/>
      <c r="C69" s="16">
        <v>12</v>
      </c>
      <c r="D69" s="16">
        <v>54</v>
      </c>
      <c r="E69" s="16">
        <v>42</v>
      </c>
      <c r="F69" s="7"/>
      <c r="G69" s="7"/>
      <c r="H69" s="7"/>
      <c r="I69" s="7"/>
      <c r="J69" s="44">
        <f>'Conversions, Sources &amp; Comments'!$E69*C69</f>
        <v>0.94708333333333328</v>
      </c>
      <c r="K69" s="44">
        <f>'Conversions, Sources &amp; Comments'!$E69*D69</f>
        <v>4.2618749999999999</v>
      </c>
      <c r="L69" s="44">
        <f>'Conversions, Sources &amp; Comments'!$E69*E69</f>
        <v>3.3147916666666668</v>
      </c>
      <c r="M69" s="43"/>
      <c r="N69" s="43"/>
      <c r="O69" s="43"/>
    </row>
    <row r="70" spans="1:15">
      <c r="A70" s="67">
        <v>1608</v>
      </c>
      <c r="B70" s="7"/>
      <c r="C70" s="16">
        <v>12</v>
      </c>
      <c r="D70" s="16">
        <v>60</v>
      </c>
      <c r="E70" s="16">
        <v>48</v>
      </c>
      <c r="F70" s="7"/>
      <c r="G70" s="7"/>
      <c r="H70" s="7"/>
      <c r="I70" s="7"/>
      <c r="J70" s="44">
        <f>'Conversions, Sources &amp; Comments'!$E70*C70</f>
        <v>0.94708333333333328</v>
      </c>
      <c r="K70" s="44">
        <f>'Conversions, Sources &amp; Comments'!$E70*D70</f>
        <v>4.7354166666666666</v>
      </c>
      <c r="L70" s="44">
        <f>'Conversions, Sources &amp; Comments'!$E70*E70</f>
        <v>3.7883333333333331</v>
      </c>
      <c r="M70" s="43"/>
      <c r="N70" s="43"/>
      <c r="O70" s="43"/>
    </row>
    <row r="71" spans="1:15">
      <c r="A71" s="67">
        <v>1609</v>
      </c>
      <c r="B71" s="7"/>
      <c r="C71" s="16">
        <v>12</v>
      </c>
      <c r="D71" s="16">
        <v>60</v>
      </c>
      <c r="E71" s="16">
        <v>42</v>
      </c>
      <c r="F71" s="7"/>
      <c r="G71" s="7"/>
      <c r="H71" s="7"/>
      <c r="I71" s="7"/>
      <c r="J71" s="44">
        <f>'Conversions, Sources &amp; Comments'!$E71*C71</f>
        <v>0.94708333333333328</v>
      </c>
      <c r="K71" s="44">
        <f>'Conversions, Sources &amp; Comments'!$E71*D71</f>
        <v>4.7354166666666666</v>
      </c>
      <c r="L71" s="44">
        <f>'Conversions, Sources &amp; Comments'!$E71*E71</f>
        <v>3.3147916666666668</v>
      </c>
      <c r="M71" s="43"/>
      <c r="N71" s="43"/>
      <c r="O71" s="43"/>
    </row>
    <row r="72" spans="1:15">
      <c r="A72" s="67">
        <v>1610</v>
      </c>
      <c r="B72" s="7"/>
      <c r="C72" s="16">
        <v>12</v>
      </c>
      <c r="D72" s="16">
        <v>60</v>
      </c>
      <c r="E72" s="7"/>
      <c r="F72" s="7"/>
      <c r="G72" s="7"/>
      <c r="H72" s="7"/>
      <c r="I72" s="7"/>
      <c r="J72" s="44">
        <f>'Conversions, Sources &amp; Comments'!$E72*C72</f>
        <v>0.94708333333333328</v>
      </c>
      <c r="K72" s="44">
        <f>'Conversions, Sources &amp; Comments'!$E72*D72</f>
        <v>4.7354166666666666</v>
      </c>
      <c r="L72" s="43"/>
      <c r="M72" s="43"/>
      <c r="N72" s="43"/>
      <c r="O72" s="43"/>
    </row>
    <row r="73" spans="1:15">
      <c r="A73" s="67">
        <v>1611</v>
      </c>
      <c r="B73" s="7"/>
      <c r="C73" s="16">
        <v>12</v>
      </c>
      <c r="D73" s="16">
        <v>60</v>
      </c>
      <c r="E73" s="7"/>
      <c r="F73" s="7"/>
      <c r="G73" s="7"/>
      <c r="H73" s="7"/>
      <c r="I73" s="7"/>
      <c r="J73" s="44">
        <f>'Conversions, Sources &amp; Comments'!$E73*C73</f>
        <v>0.94708333333333328</v>
      </c>
      <c r="K73" s="44">
        <f>'Conversions, Sources &amp; Comments'!$E73*D73</f>
        <v>4.7354166666666666</v>
      </c>
      <c r="L73" s="43"/>
      <c r="M73" s="43"/>
      <c r="N73" s="43"/>
      <c r="O73" s="43"/>
    </row>
    <row r="74" spans="1:15">
      <c r="A74" s="67">
        <v>1612</v>
      </c>
      <c r="B74" s="7"/>
      <c r="C74" s="16">
        <v>12</v>
      </c>
      <c r="D74" s="16">
        <v>60</v>
      </c>
      <c r="E74" s="7"/>
      <c r="F74" s="7"/>
      <c r="G74" s="7"/>
      <c r="H74" s="7"/>
      <c r="I74" s="7"/>
      <c r="J74" s="44">
        <f>'Conversions, Sources &amp; Comments'!$E74*C74</f>
        <v>0.94708333333333328</v>
      </c>
      <c r="K74" s="44">
        <f>'Conversions, Sources &amp; Comments'!$E74*D74</f>
        <v>4.7354166666666666</v>
      </c>
      <c r="L74" s="43"/>
      <c r="M74" s="43"/>
      <c r="N74" s="43"/>
      <c r="O74" s="43"/>
    </row>
    <row r="75" spans="1:15">
      <c r="A75" s="67">
        <v>1613</v>
      </c>
      <c r="B75" s="7"/>
      <c r="C75" s="16">
        <v>12</v>
      </c>
      <c r="D75" s="16">
        <v>60</v>
      </c>
      <c r="E75" s="7"/>
      <c r="F75" s="7"/>
      <c r="G75" s="7"/>
      <c r="H75" s="7"/>
      <c r="I75" s="7"/>
      <c r="J75" s="44">
        <f>'Conversions, Sources &amp; Comments'!$E75*C75</f>
        <v>0.94708333333333328</v>
      </c>
      <c r="K75" s="44">
        <f>'Conversions, Sources &amp; Comments'!$E75*D75</f>
        <v>4.7354166666666666</v>
      </c>
      <c r="L75" s="43"/>
      <c r="M75" s="43"/>
      <c r="N75" s="43"/>
      <c r="O75" s="43"/>
    </row>
    <row r="76" spans="1:15">
      <c r="A76" s="67">
        <v>1614</v>
      </c>
      <c r="B76" s="7"/>
      <c r="C76" s="16">
        <v>12</v>
      </c>
      <c r="D76" s="7"/>
      <c r="E76" s="7"/>
      <c r="F76" s="7"/>
      <c r="G76" s="7"/>
      <c r="H76" s="7"/>
      <c r="I76" s="7"/>
      <c r="J76" s="44">
        <f>'Conversions, Sources &amp; Comments'!$E76*C76</f>
        <v>0.94708333333333328</v>
      </c>
      <c r="K76" s="43"/>
      <c r="L76" s="43"/>
      <c r="M76" s="43"/>
      <c r="N76" s="43"/>
      <c r="O76" s="43"/>
    </row>
    <row r="77" spans="1:15">
      <c r="A77" s="67">
        <v>1615</v>
      </c>
      <c r="B77" s="7"/>
      <c r="C77" s="16">
        <v>12</v>
      </c>
      <c r="D77" s="16">
        <v>66</v>
      </c>
      <c r="E77" s="16">
        <v>63</v>
      </c>
      <c r="F77" s="7"/>
      <c r="G77" s="7"/>
      <c r="H77" s="7"/>
      <c r="I77" s="7"/>
      <c r="J77" s="44">
        <f>'Conversions, Sources &amp; Comments'!$E77*C77</f>
        <v>0.94708333333333328</v>
      </c>
      <c r="K77" s="44">
        <f>'Conversions, Sources &amp; Comments'!$E77*D77</f>
        <v>5.2089583333333334</v>
      </c>
      <c r="L77" s="44">
        <f>'Conversions, Sources &amp; Comments'!$E77*E77</f>
        <v>4.9721875000000004</v>
      </c>
      <c r="M77" s="43"/>
      <c r="N77" s="43"/>
      <c r="O77" s="43"/>
    </row>
    <row r="78" spans="1:15">
      <c r="A78" s="67">
        <v>1616</v>
      </c>
      <c r="B78" s="7"/>
      <c r="C78" s="16">
        <v>12</v>
      </c>
      <c r="D78" s="16">
        <v>66</v>
      </c>
      <c r="E78" s="7"/>
      <c r="F78" s="7"/>
      <c r="G78" s="7"/>
      <c r="H78" s="7"/>
      <c r="I78" s="7"/>
      <c r="J78" s="44">
        <f>'Conversions, Sources &amp; Comments'!$E78*C78</f>
        <v>0.94708333333333328</v>
      </c>
      <c r="K78" s="44">
        <f>'Conversions, Sources &amp; Comments'!$E78*D78</f>
        <v>5.2089583333333334</v>
      </c>
      <c r="L78" s="43"/>
      <c r="M78" s="43"/>
      <c r="N78" s="43"/>
      <c r="O78" s="43"/>
    </row>
    <row r="79" spans="1:15">
      <c r="A79" s="67">
        <v>1617</v>
      </c>
      <c r="B79" s="7"/>
      <c r="C79" s="16">
        <v>12</v>
      </c>
      <c r="D79" s="16">
        <v>66</v>
      </c>
      <c r="E79" s="7"/>
      <c r="F79" s="7"/>
      <c r="G79" s="7"/>
      <c r="H79" s="7"/>
      <c r="I79" s="7"/>
      <c r="J79" s="44">
        <f>'Conversions, Sources &amp; Comments'!$E79*C79</f>
        <v>0.94708333333333328</v>
      </c>
      <c r="K79" s="44">
        <f>'Conversions, Sources &amp; Comments'!$E79*D79</f>
        <v>5.2089583333333334</v>
      </c>
      <c r="L79" s="43"/>
      <c r="M79" s="43"/>
      <c r="N79" s="43"/>
      <c r="O79" s="43"/>
    </row>
    <row r="80" spans="1:15">
      <c r="A80" s="67">
        <v>1618</v>
      </c>
      <c r="B80" s="7"/>
      <c r="C80" s="16">
        <v>15</v>
      </c>
      <c r="D80" s="7"/>
      <c r="E80" s="7"/>
      <c r="F80" s="7"/>
      <c r="G80" s="7"/>
      <c r="H80" s="7"/>
      <c r="I80" s="7"/>
      <c r="J80" s="44">
        <f>'Conversions, Sources &amp; Comments'!$E80*C80</f>
        <v>1.1838541666666667</v>
      </c>
      <c r="K80" s="43"/>
      <c r="L80" s="43"/>
      <c r="M80" s="43"/>
      <c r="N80" s="43"/>
      <c r="O80" s="43"/>
    </row>
    <row r="81" spans="1:15">
      <c r="A81" s="67">
        <v>1619</v>
      </c>
      <c r="B81" s="7"/>
      <c r="C81" s="16">
        <v>15</v>
      </c>
      <c r="D81" s="7"/>
      <c r="E81" s="7"/>
      <c r="F81" s="7"/>
      <c r="G81" s="7"/>
      <c r="H81" s="7"/>
      <c r="I81" s="7"/>
      <c r="J81" s="44">
        <f>'Conversions, Sources &amp; Comments'!$E81*C81</f>
        <v>1.1838541666666667</v>
      </c>
      <c r="K81" s="43"/>
      <c r="L81" s="43"/>
      <c r="M81" s="43"/>
      <c r="N81" s="43"/>
      <c r="O81" s="43"/>
    </row>
    <row r="82" spans="1:15">
      <c r="A82" s="67">
        <v>1620</v>
      </c>
      <c r="B82" s="7"/>
      <c r="C82" s="16">
        <v>15</v>
      </c>
      <c r="D82" s="7"/>
      <c r="E82" s="7"/>
      <c r="F82" s="7"/>
      <c r="G82" s="7"/>
      <c r="H82" s="7"/>
      <c r="I82" s="7"/>
      <c r="J82" s="44">
        <f>'Conversions, Sources &amp; Comments'!$E82*C82</f>
        <v>1.1838541666666667</v>
      </c>
      <c r="K82" s="43"/>
      <c r="L82" s="43"/>
      <c r="M82" s="43"/>
      <c r="N82" s="43"/>
      <c r="O82" s="43"/>
    </row>
    <row r="83" spans="1:15">
      <c r="A83" s="67">
        <v>1621</v>
      </c>
      <c r="B83" s="7"/>
      <c r="C83" s="16">
        <v>15</v>
      </c>
      <c r="D83" s="16">
        <v>315</v>
      </c>
      <c r="E83" s="7"/>
      <c r="F83" s="7"/>
      <c r="G83" s="7"/>
      <c r="H83" s="7"/>
      <c r="I83" s="7"/>
      <c r="J83" s="44">
        <f>'Conversions, Sources &amp; Comments'!$E83*C83</f>
        <v>1.1838541666666667</v>
      </c>
      <c r="K83" s="44">
        <f>'Conversions, Sources &amp; Comments'!$E83*D83</f>
        <v>24.860937499999999</v>
      </c>
      <c r="L83" s="43"/>
      <c r="M83" s="43"/>
      <c r="N83" s="43"/>
      <c r="O83" s="43"/>
    </row>
    <row r="84" spans="1:15">
      <c r="A84" s="67">
        <v>1622</v>
      </c>
      <c r="B84" s="7"/>
      <c r="C84" s="7"/>
      <c r="D84" s="16">
        <v>315</v>
      </c>
      <c r="E84" s="7"/>
      <c r="F84" s="7"/>
      <c r="G84" s="7"/>
      <c r="H84" s="7"/>
      <c r="I84" s="7"/>
      <c r="J84" s="43"/>
      <c r="K84" s="44">
        <f>'Conversions, Sources &amp; Comments'!$E84*D84</f>
        <v>29.833125000000003</v>
      </c>
      <c r="L84" s="43"/>
      <c r="M84" s="43"/>
      <c r="N84" s="43"/>
      <c r="O84" s="43"/>
    </row>
    <row r="85" spans="1:15">
      <c r="A85" s="67">
        <v>1623</v>
      </c>
      <c r="B85" s="7"/>
      <c r="C85" s="16">
        <v>15</v>
      </c>
      <c r="D85" s="16">
        <v>72</v>
      </c>
      <c r="E85" s="7"/>
      <c r="F85" s="7"/>
      <c r="G85" s="7"/>
      <c r="H85" s="7"/>
      <c r="I85" s="7"/>
      <c r="J85" s="44">
        <f>'Conversions, Sources &amp; Comments'!$E85*C85</f>
        <v>1.3529761904761903</v>
      </c>
      <c r="K85" s="44">
        <f>'Conversions, Sources &amp; Comments'!$E85*D85</f>
        <v>6.4942857142857138</v>
      </c>
      <c r="L85" s="43"/>
      <c r="M85" s="43"/>
      <c r="N85" s="43"/>
      <c r="O85" s="43"/>
    </row>
    <row r="86" spans="1:15">
      <c r="A86" s="67">
        <v>1624</v>
      </c>
      <c r="B86" s="7"/>
      <c r="C86" s="16">
        <v>12</v>
      </c>
      <c r="D86" s="7"/>
      <c r="E86" s="16">
        <v>60</v>
      </c>
      <c r="F86" s="7"/>
      <c r="G86" s="7"/>
      <c r="H86" s="7"/>
      <c r="I86" s="7"/>
      <c r="J86" s="44">
        <f>'Conversions, Sources &amp; Comments'!$E86*C86</f>
        <v>1.0823809523809524</v>
      </c>
      <c r="K86" s="43"/>
      <c r="L86" s="44">
        <f>'Conversions, Sources &amp; Comments'!$E86*E86</f>
        <v>5.4119047619047613</v>
      </c>
      <c r="M86" s="43"/>
      <c r="N86" s="43"/>
      <c r="O86" s="43"/>
    </row>
    <row r="87" spans="1:15">
      <c r="A87" s="67">
        <v>1625</v>
      </c>
      <c r="B87" s="7"/>
      <c r="C87" s="16">
        <v>12</v>
      </c>
      <c r="D87" s="7"/>
      <c r="E87" s="16">
        <v>60</v>
      </c>
      <c r="F87" s="7"/>
      <c r="G87" s="7"/>
      <c r="H87" s="7"/>
      <c r="I87" s="7"/>
      <c r="J87" s="44">
        <f>'Conversions, Sources &amp; Comments'!$E87*C87</f>
        <v>1.0823809523809524</v>
      </c>
      <c r="K87" s="43"/>
      <c r="L87" s="44">
        <f>'Conversions, Sources &amp; Comments'!$E87*E87</f>
        <v>5.4119047619047613</v>
      </c>
      <c r="M87" s="43"/>
      <c r="N87" s="43"/>
      <c r="O87" s="43"/>
    </row>
    <row r="88" spans="1:15">
      <c r="A88" s="67">
        <v>1626</v>
      </c>
      <c r="B88" s="7"/>
      <c r="C88" s="16">
        <v>12</v>
      </c>
      <c r="D88" s="7"/>
      <c r="E88" s="7"/>
      <c r="F88" s="7"/>
      <c r="G88" s="7"/>
      <c r="H88" s="7"/>
      <c r="I88" s="7"/>
      <c r="J88" s="44">
        <f>'Conversions, Sources &amp; Comments'!$E88*C88</f>
        <v>1.0823809523809524</v>
      </c>
      <c r="K88" s="43"/>
      <c r="L88" s="43"/>
      <c r="M88" s="43"/>
      <c r="N88" s="43"/>
      <c r="O88" s="43"/>
    </row>
    <row r="89" spans="1:15">
      <c r="A89" s="67">
        <v>1627</v>
      </c>
      <c r="B89" s="7"/>
      <c r="C89" s="16">
        <v>12</v>
      </c>
      <c r="D89" s="7"/>
      <c r="E89" s="7"/>
      <c r="F89" s="7"/>
      <c r="G89" s="7"/>
      <c r="H89" s="7"/>
      <c r="I89" s="7"/>
      <c r="J89" s="44">
        <f>'Conversions, Sources &amp; Comments'!$E89*C89</f>
        <v>1.0823809523809524</v>
      </c>
      <c r="K89" s="43"/>
      <c r="L89" s="43"/>
      <c r="M89" s="43"/>
      <c r="N89" s="43"/>
      <c r="O89" s="43"/>
    </row>
    <row r="90" spans="1:15">
      <c r="A90" s="67">
        <v>1628</v>
      </c>
      <c r="B90" s="7"/>
      <c r="C90" s="16">
        <v>12</v>
      </c>
      <c r="D90" s="7"/>
      <c r="E90" s="7"/>
      <c r="F90" s="7"/>
      <c r="G90" s="7"/>
      <c r="H90" s="7"/>
      <c r="I90" s="7"/>
      <c r="J90" s="44">
        <f>'Conversions, Sources &amp; Comments'!$E90*C90</f>
        <v>1.0823809523809524</v>
      </c>
      <c r="K90" s="43"/>
      <c r="L90" s="43"/>
      <c r="M90" s="43"/>
      <c r="N90" s="43"/>
      <c r="O90" s="43"/>
    </row>
    <row r="91" spans="1:15">
      <c r="A91" s="67">
        <v>1629</v>
      </c>
      <c r="B91" s="7"/>
      <c r="C91" s="16">
        <v>12</v>
      </c>
      <c r="D91" s="7"/>
      <c r="E91" s="7"/>
      <c r="F91" s="7"/>
      <c r="G91" s="7"/>
      <c r="H91" s="7"/>
      <c r="I91" s="7"/>
      <c r="J91" s="44">
        <f>'Conversions, Sources &amp; Comments'!$E91*C91</f>
        <v>1.0823809523809524</v>
      </c>
      <c r="K91" s="43"/>
      <c r="L91" s="43"/>
      <c r="M91" s="43"/>
      <c r="N91" s="43"/>
      <c r="O91" s="43"/>
    </row>
    <row r="92" spans="1:15">
      <c r="A92" s="67">
        <v>1630</v>
      </c>
      <c r="B92" s="7"/>
      <c r="C92" s="7"/>
      <c r="D92" s="16">
        <v>72</v>
      </c>
      <c r="E92" s="7"/>
      <c r="F92" s="7"/>
      <c r="G92" s="7"/>
      <c r="H92" s="7"/>
      <c r="I92" s="7"/>
      <c r="J92" s="43"/>
      <c r="K92" s="44">
        <f>'Conversions, Sources &amp; Comments'!$E92*D92</f>
        <v>6.4942857142857138</v>
      </c>
      <c r="L92" s="43"/>
      <c r="M92" s="43"/>
      <c r="N92" s="43"/>
      <c r="O92" s="43"/>
    </row>
    <row r="93" spans="1:15">
      <c r="A93" s="67">
        <v>1631</v>
      </c>
      <c r="B93" s="7"/>
      <c r="C93" s="7"/>
      <c r="D93" s="16">
        <v>84</v>
      </c>
      <c r="E93" s="16">
        <v>72</v>
      </c>
      <c r="F93" s="7"/>
      <c r="G93" s="7"/>
      <c r="H93" s="7"/>
      <c r="I93" s="7"/>
      <c r="J93" s="43"/>
      <c r="K93" s="44">
        <f>'Conversions, Sources &amp; Comments'!$E93*D93</f>
        <v>7.5766666666666662</v>
      </c>
      <c r="L93" s="44">
        <f>'Conversions, Sources &amp; Comments'!$E93*E93</f>
        <v>6.4942857142857138</v>
      </c>
      <c r="M93" s="43"/>
      <c r="N93" s="43"/>
      <c r="O93" s="43"/>
    </row>
    <row r="94" spans="1:15">
      <c r="A94" s="67">
        <v>1632</v>
      </c>
      <c r="B94" s="7"/>
      <c r="C94" s="7"/>
      <c r="D94" s="16">
        <v>84</v>
      </c>
      <c r="E94" s="7"/>
      <c r="F94" s="16">
        <v>42</v>
      </c>
      <c r="G94" s="7"/>
      <c r="H94" s="7"/>
      <c r="I94" s="7"/>
      <c r="J94" s="43"/>
      <c r="K94" s="44">
        <f>'Conversions, Sources &amp; Comments'!$E94*D94</f>
        <v>7.5766666666666662</v>
      </c>
      <c r="L94" s="43"/>
      <c r="M94" s="44">
        <f>'Conversions, Sources &amp; Comments'!$E94*F94</f>
        <v>3.7883333333333331</v>
      </c>
      <c r="N94" s="43"/>
      <c r="O94" s="43"/>
    </row>
    <row r="95" spans="1:15">
      <c r="A95" s="67">
        <v>1633</v>
      </c>
      <c r="B95" s="7"/>
      <c r="C95" s="7"/>
      <c r="D95" s="7"/>
      <c r="E95" s="16">
        <v>72</v>
      </c>
      <c r="F95" s="16">
        <v>48</v>
      </c>
      <c r="G95" s="7"/>
      <c r="H95" s="7"/>
      <c r="I95" s="7"/>
      <c r="J95" s="43"/>
      <c r="K95" s="43"/>
      <c r="L95" s="44">
        <f>'Conversions, Sources &amp; Comments'!$E95*E95</f>
        <v>6.4942857142857138</v>
      </c>
      <c r="M95" s="44">
        <f>'Conversions, Sources &amp; Comments'!$E95*F95</f>
        <v>4.3295238095238098</v>
      </c>
      <c r="N95" s="43"/>
      <c r="O95" s="43"/>
    </row>
    <row r="96" spans="1:15">
      <c r="A96" s="67">
        <v>1634</v>
      </c>
      <c r="B96" s="7"/>
      <c r="C96" s="7"/>
      <c r="D96" s="16">
        <v>72</v>
      </c>
      <c r="E96" s="7"/>
      <c r="F96" s="16">
        <v>36</v>
      </c>
      <c r="G96" s="7"/>
      <c r="H96" s="7"/>
      <c r="I96" s="7"/>
      <c r="J96" s="43"/>
      <c r="K96" s="44">
        <f>'Conversions, Sources &amp; Comments'!$E96*D96</f>
        <v>6.4942857142857138</v>
      </c>
      <c r="L96" s="43"/>
      <c r="M96" s="44">
        <f>'Conversions, Sources &amp; Comments'!$E96*F96</f>
        <v>3.2471428571428569</v>
      </c>
      <c r="N96" s="43"/>
      <c r="O96" s="43"/>
    </row>
    <row r="97" spans="1:15">
      <c r="A97" s="67">
        <v>1635</v>
      </c>
      <c r="B97" s="7"/>
      <c r="C97" s="7"/>
      <c r="D97" s="16">
        <v>72</v>
      </c>
      <c r="E97" s="7"/>
      <c r="F97" s="7"/>
      <c r="G97" s="7"/>
      <c r="H97" s="7"/>
      <c r="I97" s="7"/>
      <c r="J97" s="43"/>
      <c r="K97" s="44">
        <f>'Conversions, Sources &amp; Comments'!$E97*D97</f>
        <v>6.4942857142857138</v>
      </c>
      <c r="L97" s="43"/>
      <c r="M97" s="43"/>
      <c r="N97" s="43"/>
      <c r="O97" s="43"/>
    </row>
    <row r="98" spans="1:15">
      <c r="A98" s="67">
        <v>1636</v>
      </c>
      <c r="B98" s="7"/>
      <c r="C98" s="7"/>
      <c r="D98" s="7"/>
      <c r="E98" s="7"/>
      <c r="F98" s="7"/>
      <c r="G98" s="7"/>
      <c r="H98" s="7"/>
      <c r="I98" s="7"/>
      <c r="J98" s="43"/>
      <c r="K98" s="43"/>
      <c r="L98" s="43"/>
      <c r="M98" s="43"/>
      <c r="N98" s="43"/>
      <c r="O98" s="43"/>
    </row>
    <row r="99" spans="1:15">
      <c r="A99" s="67">
        <v>1637</v>
      </c>
      <c r="B99" s="7"/>
      <c r="C99" s="7"/>
      <c r="D99" s="7"/>
      <c r="E99" s="7"/>
      <c r="F99" s="16">
        <v>48</v>
      </c>
      <c r="G99" s="7"/>
      <c r="H99" s="7"/>
      <c r="I99" s="7"/>
      <c r="J99" s="43"/>
      <c r="K99" s="43"/>
      <c r="L99" s="43"/>
      <c r="M99" s="44">
        <f>'Conversions, Sources &amp; Comments'!$E99*F99</f>
        <v>4.3295238095238098</v>
      </c>
      <c r="N99" s="43"/>
      <c r="O99" s="43"/>
    </row>
    <row r="100" spans="1:15">
      <c r="A100" s="67">
        <v>1638</v>
      </c>
      <c r="B100" s="7"/>
      <c r="C100" s="7"/>
      <c r="D100" s="7"/>
      <c r="E100" s="7"/>
      <c r="F100" s="16">
        <v>36</v>
      </c>
      <c r="G100" s="7"/>
      <c r="H100" s="7"/>
      <c r="I100" s="7"/>
      <c r="J100" s="43"/>
      <c r="K100" s="43"/>
      <c r="L100" s="43"/>
      <c r="M100" s="44">
        <f>'Conversions, Sources &amp; Comments'!$E100*F100</f>
        <v>3.2471428571428569</v>
      </c>
      <c r="N100" s="43"/>
      <c r="O100" s="43"/>
    </row>
    <row r="101" spans="1:15">
      <c r="A101" s="67">
        <v>1639</v>
      </c>
      <c r="B101" s="7"/>
      <c r="C101" s="7"/>
      <c r="D101" s="7"/>
      <c r="E101" s="7"/>
      <c r="F101" s="7"/>
      <c r="G101" s="7"/>
      <c r="H101" s="7"/>
      <c r="I101" s="7"/>
      <c r="J101" s="43"/>
      <c r="K101" s="43"/>
      <c r="L101" s="43"/>
      <c r="M101" s="43"/>
      <c r="N101" s="43"/>
      <c r="O101" s="43"/>
    </row>
    <row r="102" spans="1:15">
      <c r="A102" s="67">
        <v>1640</v>
      </c>
      <c r="B102" s="7"/>
      <c r="C102" s="7"/>
      <c r="D102" s="7"/>
      <c r="E102" s="7"/>
      <c r="F102" s="7"/>
      <c r="G102" s="7"/>
      <c r="H102" s="7"/>
      <c r="I102" s="7"/>
      <c r="J102" s="43"/>
      <c r="K102" s="43"/>
      <c r="L102" s="43"/>
      <c r="M102" s="43"/>
      <c r="N102" s="43"/>
      <c r="O102" s="43"/>
    </row>
    <row r="103" spans="1:15">
      <c r="A103" s="67">
        <v>1641</v>
      </c>
      <c r="B103" s="7"/>
      <c r="C103" s="7"/>
      <c r="D103" s="7"/>
      <c r="E103" s="7"/>
      <c r="F103" s="7"/>
      <c r="G103" s="7"/>
      <c r="H103" s="7"/>
      <c r="I103" s="7"/>
      <c r="J103" s="43"/>
      <c r="K103" s="43"/>
      <c r="L103" s="43"/>
      <c r="M103" s="43"/>
      <c r="N103" s="43"/>
      <c r="O103" s="43"/>
    </row>
    <row r="104" spans="1:15">
      <c r="A104" s="67">
        <v>1642</v>
      </c>
      <c r="B104" s="7"/>
      <c r="C104" s="7"/>
      <c r="D104" s="7"/>
      <c r="E104" s="7"/>
      <c r="F104" s="16">
        <v>48</v>
      </c>
      <c r="G104" s="7"/>
      <c r="H104" s="7"/>
      <c r="I104" s="7"/>
      <c r="J104" s="43"/>
      <c r="K104" s="43"/>
      <c r="L104" s="43"/>
      <c r="M104" s="44">
        <f>'Conversions, Sources &amp; Comments'!$E104*F104</f>
        <v>4.3295238095238098</v>
      </c>
      <c r="N104" s="43"/>
      <c r="O104" s="43"/>
    </row>
    <row r="105" spans="1:15">
      <c r="A105" s="67">
        <v>1643</v>
      </c>
      <c r="B105" s="7"/>
      <c r="C105" s="7"/>
      <c r="D105" s="7"/>
      <c r="E105" s="7"/>
      <c r="F105" s="7"/>
      <c r="G105" s="7"/>
      <c r="H105" s="7"/>
      <c r="I105" s="7"/>
      <c r="J105" s="43"/>
      <c r="K105" s="43"/>
      <c r="L105" s="43"/>
      <c r="M105" s="43"/>
      <c r="N105" s="43"/>
      <c r="O105" s="43"/>
    </row>
    <row r="106" spans="1:15">
      <c r="A106" s="67">
        <v>1644</v>
      </c>
      <c r="B106" s="7"/>
      <c r="C106" s="7"/>
      <c r="D106" s="16">
        <v>84</v>
      </c>
      <c r="E106" s="16">
        <v>72</v>
      </c>
      <c r="F106" s="7"/>
      <c r="G106" s="7"/>
      <c r="H106" s="7"/>
      <c r="I106" s="7"/>
      <c r="J106" s="43"/>
      <c r="K106" s="44">
        <f>'Conversions, Sources &amp; Comments'!$E106*D106</f>
        <v>7.5766666666666662</v>
      </c>
      <c r="L106" s="44">
        <f>'Conversions, Sources &amp; Comments'!$E106*E106</f>
        <v>6.4942857142857138</v>
      </c>
      <c r="M106" s="43"/>
      <c r="N106" s="43"/>
      <c r="O106" s="43"/>
    </row>
    <row r="107" spans="1:15">
      <c r="A107" s="67">
        <v>1645</v>
      </c>
      <c r="B107" s="7"/>
      <c r="C107" s="7"/>
      <c r="D107" s="16">
        <v>84</v>
      </c>
      <c r="E107" s="7"/>
      <c r="F107" s="7"/>
      <c r="G107" s="7"/>
      <c r="H107" s="7"/>
      <c r="I107" s="7"/>
      <c r="J107" s="43"/>
      <c r="K107" s="44">
        <f>'Conversions, Sources &amp; Comments'!$E107*D107</f>
        <v>7.5766666666666662</v>
      </c>
      <c r="L107" s="43"/>
      <c r="M107" s="43"/>
      <c r="N107" s="43"/>
      <c r="O107" s="43"/>
    </row>
    <row r="108" spans="1:15">
      <c r="A108" s="67">
        <v>1646</v>
      </c>
      <c r="B108" s="7"/>
      <c r="C108" s="7"/>
      <c r="D108" s="7"/>
      <c r="E108" s="7"/>
      <c r="F108" s="7"/>
      <c r="G108" s="7"/>
      <c r="H108" s="7"/>
      <c r="I108" s="7"/>
      <c r="J108" s="43"/>
      <c r="K108" s="43"/>
      <c r="L108" s="43"/>
      <c r="M108" s="43"/>
      <c r="N108" s="43"/>
      <c r="O108" s="43"/>
    </row>
    <row r="109" spans="1:15">
      <c r="A109" s="67">
        <v>1647</v>
      </c>
      <c r="B109" s="7"/>
      <c r="C109" s="7"/>
      <c r="D109" s="16">
        <v>84</v>
      </c>
      <c r="E109" s="7"/>
      <c r="F109" s="7"/>
      <c r="G109" s="7"/>
      <c r="H109" s="7"/>
      <c r="I109" s="7"/>
      <c r="J109" s="43"/>
      <c r="K109" s="44">
        <f>'Conversions, Sources &amp; Comments'!$E109*D109</f>
        <v>7.5766666666666662</v>
      </c>
      <c r="L109" s="43"/>
      <c r="M109" s="43"/>
      <c r="N109" s="43"/>
      <c r="O109" s="43"/>
    </row>
    <row r="110" spans="1:15">
      <c r="A110" s="67">
        <v>1648</v>
      </c>
      <c r="B110" s="7"/>
      <c r="C110" s="7"/>
      <c r="D110" s="16">
        <v>84</v>
      </c>
      <c r="E110" s="7"/>
      <c r="F110" s="16">
        <v>48</v>
      </c>
      <c r="G110" s="7"/>
      <c r="H110" s="7"/>
      <c r="I110" s="7"/>
      <c r="J110" s="43"/>
      <c r="K110" s="44">
        <f>'Conversions, Sources &amp; Comments'!$E110*D110</f>
        <v>7.5766666666666662</v>
      </c>
      <c r="L110" s="43"/>
      <c r="M110" s="44">
        <f>'Conversions, Sources &amp; Comments'!$E110*F110</f>
        <v>4.3295238095238098</v>
      </c>
      <c r="N110" s="43"/>
      <c r="O110" s="43"/>
    </row>
    <row r="111" spans="1:15">
      <c r="A111" s="67">
        <v>1649</v>
      </c>
      <c r="B111" s="7"/>
      <c r="C111" s="7"/>
      <c r="D111" s="7"/>
      <c r="E111" s="7"/>
      <c r="F111" s="7"/>
      <c r="G111" s="7"/>
      <c r="H111" s="7"/>
      <c r="I111" s="7"/>
      <c r="J111" s="43"/>
      <c r="K111" s="43"/>
      <c r="L111" s="43"/>
      <c r="M111" s="43"/>
      <c r="N111" s="43"/>
      <c r="O111" s="43"/>
    </row>
    <row r="112" spans="1:15">
      <c r="A112" s="67">
        <v>1650</v>
      </c>
      <c r="B112" s="7"/>
      <c r="C112" s="7"/>
      <c r="D112" s="7"/>
      <c r="E112" s="7"/>
      <c r="F112" s="7"/>
      <c r="G112" s="7"/>
      <c r="H112" s="7"/>
      <c r="I112" s="7"/>
      <c r="J112" s="43"/>
      <c r="K112" s="43"/>
      <c r="L112" s="43"/>
      <c r="M112" s="43"/>
      <c r="N112" s="43"/>
      <c r="O112" s="43"/>
    </row>
    <row r="113" spans="1:15">
      <c r="A113" s="67">
        <v>1651</v>
      </c>
      <c r="B113" s="7"/>
      <c r="C113" s="7"/>
      <c r="D113" s="7"/>
      <c r="E113" s="7"/>
      <c r="F113" s="16">
        <v>41</v>
      </c>
      <c r="G113" s="7"/>
      <c r="H113" s="7"/>
      <c r="I113" s="7"/>
      <c r="J113" s="43"/>
      <c r="K113" s="43"/>
      <c r="L113" s="43"/>
      <c r="M113" s="44">
        <f>'Conversions, Sources &amp; Comments'!$E113*F113</f>
        <v>3.6981349206349203</v>
      </c>
      <c r="N113" s="43"/>
      <c r="O113" s="43"/>
    </row>
    <row r="114" spans="1:15">
      <c r="A114" s="67">
        <v>1652</v>
      </c>
      <c r="B114" s="7"/>
      <c r="C114" s="7"/>
      <c r="D114" s="7"/>
      <c r="E114" s="7"/>
      <c r="F114" s="16">
        <v>48</v>
      </c>
      <c r="G114" s="7"/>
      <c r="H114" s="7"/>
      <c r="I114" s="7"/>
      <c r="J114" s="43"/>
      <c r="K114" s="43"/>
      <c r="L114" s="43"/>
      <c r="M114" s="44">
        <f>'Conversions, Sources &amp; Comments'!$E114*F114</f>
        <v>4.3295238095238098</v>
      </c>
      <c r="N114" s="43"/>
      <c r="O114" s="43"/>
    </row>
    <row r="115" spans="1:15">
      <c r="A115" s="67">
        <v>1653</v>
      </c>
      <c r="B115" s="7"/>
      <c r="C115" s="7"/>
      <c r="D115" s="7"/>
      <c r="E115" s="16">
        <v>56</v>
      </c>
      <c r="F115" s="16">
        <v>48</v>
      </c>
      <c r="G115" s="7"/>
      <c r="H115" s="7"/>
      <c r="I115" s="7"/>
      <c r="J115" s="43"/>
      <c r="K115" s="43"/>
      <c r="L115" s="44">
        <f>'Conversions, Sources &amp; Comments'!$E115*E115</f>
        <v>5.0511111111111111</v>
      </c>
      <c r="M115" s="44">
        <f>'Conversions, Sources &amp; Comments'!$E115*F115</f>
        <v>4.3295238095238098</v>
      </c>
      <c r="N115" s="43"/>
      <c r="O115" s="43"/>
    </row>
    <row r="116" spans="1:15">
      <c r="A116" s="67">
        <v>1654</v>
      </c>
      <c r="B116" s="7"/>
      <c r="C116" s="7"/>
      <c r="D116" s="7"/>
      <c r="E116" s="16">
        <v>72</v>
      </c>
      <c r="F116" s="16">
        <v>60</v>
      </c>
      <c r="G116" s="7"/>
      <c r="H116" s="7"/>
      <c r="I116" s="7"/>
      <c r="J116" s="43"/>
      <c r="K116" s="43"/>
      <c r="L116" s="44">
        <f>'Conversions, Sources &amp; Comments'!$E116*E116</f>
        <v>6.4942857142857138</v>
      </c>
      <c r="M116" s="44">
        <f>'Conversions, Sources &amp; Comments'!$E116*F116</f>
        <v>5.4119047619047613</v>
      </c>
      <c r="N116" s="43"/>
      <c r="O116" s="43"/>
    </row>
    <row r="117" spans="1:15">
      <c r="A117" s="67">
        <v>1655</v>
      </c>
      <c r="B117" s="7"/>
      <c r="C117" s="7"/>
      <c r="D117" s="7"/>
      <c r="E117" s="7"/>
      <c r="F117" s="7"/>
      <c r="G117" s="7"/>
      <c r="H117" s="7"/>
      <c r="I117" s="7"/>
      <c r="J117" s="43"/>
      <c r="K117" s="43"/>
      <c r="L117" s="43"/>
      <c r="M117" s="43"/>
      <c r="N117" s="43"/>
      <c r="O117" s="43"/>
    </row>
    <row r="118" spans="1:15">
      <c r="A118" s="67">
        <v>1656</v>
      </c>
      <c r="B118" s="7"/>
      <c r="C118" s="7"/>
      <c r="D118" s="7"/>
      <c r="E118" s="7"/>
      <c r="F118" s="16">
        <v>48</v>
      </c>
      <c r="G118" s="7"/>
      <c r="H118" s="7"/>
      <c r="I118" s="7"/>
      <c r="J118" s="43"/>
      <c r="K118" s="43"/>
      <c r="L118" s="43"/>
      <c r="M118" s="44">
        <f>'Conversions, Sources &amp; Comments'!$E118*F118</f>
        <v>4.3295238095238098</v>
      </c>
      <c r="N118" s="43"/>
      <c r="O118" s="43"/>
    </row>
    <row r="119" spans="1:15">
      <c r="A119" s="67">
        <v>1657</v>
      </c>
      <c r="B119" s="7"/>
      <c r="C119" s="7"/>
      <c r="D119" s="7"/>
      <c r="E119" s="7"/>
      <c r="F119" s="16">
        <v>48</v>
      </c>
      <c r="G119" s="7"/>
      <c r="H119" s="7"/>
      <c r="I119" s="7"/>
      <c r="J119" s="43"/>
      <c r="K119" s="43"/>
      <c r="L119" s="43"/>
      <c r="M119" s="44">
        <f>'Conversions, Sources &amp; Comments'!$E119*F119</f>
        <v>4.3295238095238098</v>
      </c>
      <c r="N119" s="43"/>
      <c r="O119" s="43"/>
    </row>
    <row r="120" spans="1:15">
      <c r="A120" s="67">
        <v>1658</v>
      </c>
      <c r="B120" s="7"/>
      <c r="C120" s="7"/>
      <c r="D120" s="16">
        <v>84</v>
      </c>
      <c r="E120" s="16">
        <v>72</v>
      </c>
      <c r="F120" s="16">
        <v>48</v>
      </c>
      <c r="G120" s="7"/>
      <c r="H120" s="7"/>
      <c r="I120" s="7"/>
      <c r="J120" s="43"/>
      <c r="K120" s="44">
        <f>'Conversions, Sources &amp; Comments'!$E120*D120</f>
        <v>7.5766666666666662</v>
      </c>
      <c r="L120" s="44">
        <f>'Conversions, Sources &amp; Comments'!$E120*E120</f>
        <v>6.4942857142857138</v>
      </c>
      <c r="M120" s="44">
        <f>'Conversions, Sources &amp; Comments'!$E120*F120</f>
        <v>4.3295238095238098</v>
      </c>
      <c r="N120" s="43"/>
      <c r="O120" s="43"/>
    </row>
    <row r="121" spans="1:15">
      <c r="A121" s="67">
        <v>1659</v>
      </c>
      <c r="B121" s="7"/>
      <c r="C121" s="7"/>
      <c r="D121" s="7"/>
      <c r="E121" s="16">
        <v>72</v>
      </c>
      <c r="F121" s="16">
        <v>48</v>
      </c>
      <c r="G121" s="7"/>
      <c r="H121" s="7"/>
      <c r="I121" s="7"/>
      <c r="J121" s="43"/>
      <c r="K121" s="43"/>
      <c r="L121" s="44">
        <f>'Conversions, Sources &amp; Comments'!$E121*E121</f>
        <v>6.4942857142857138</v>
      </c>
      <c r="M121" s="44">
        <f>'Conversions, Sources &amp; Comments'!$E121*F121</f>
        <v>4.3295238095238098</v>
      </c>
      <c r="N121" s="43"/>
      <c r="O121" s="43"/>
    </row>
    <row r="122" spans="1:15">
      <c r="A122" s="67">
        <v>1660</v>
      </c>
      <c r="B122" s="7"/>
      <c r="C122" s="7"/>
      <c r="D122" s="7"/>
      <c r="E122" s="16">
        <v>72</v>
      </c>
      <c r="F122" s="16">
        <v>48</v>
      </c>
      <c r="G122" s="7"/>
      <c r="H122" s="7"/>
      <c r="I122" s="7"/>
      <c r="J122" s="43"/>
      <c r="K122" s="43"/>
      <c r="L122" s="44">
        <f>'Conversions, Sources &amp; Comments'!$E122*E122</f>
        <v>6.4942857142857138</v>
      </c>
      <c r="M122" s="44">
        <f>'Conversions, Sources &amp; Comments'!$E122*F122</f>
        <v>4.3295238095238098</v>
      </c>
      <c r="N122" s="43"/>
      <c r="O122" s="43"/>
    </row>
    <row r="123" spans="1:15">
      <c r="A123" s="67">
        <v>1661</v>
      </c>
      <c r="B123" s="7"/>
      <c r="C123" s="7"/>
      <c r="D123" s="16">
        <v>84</v>
      </c>
      <c r="E123" s="16">
        <v>72</v>
      </c>
      <c r="F123" s="16">
        <v>54</v>
      </c>
      <c r="G123" s="7"/>
      <c r="H123" s="7"/>
      <c r="I123" s="7"/>
      <c r="J123" s="43"/>
      <c r="K123" s="44">
        <f>'Conversions, Sources &amp; Comments'!$E123*D123</f>
        <v>7.5766666666666662</v>
      </c>
      <c r="L123" s="44">
        <f>'Conversions, Sources &amp; Comments'!$E123*E123</f>
        <v>6.4942857142857138</v>
      </c>
      <c r="M123" s="44">
        <f>'Conversions, Sources &amp; Comments'!$E123*F123</f>
        <v>4.8707142857142856</v>
      </c>
      <c r="N123" s="43"/>
      <c r="O123" s="43"/>
    </row>
    <row r="124" spans="1:15">
      <c r="A124" s="67">
        <v>1662</v>
      </c>
      <c r="B124" s="7"/>
      <c r="C124" s="7"/>
      <c r="D124" s="16">
        <v>84</v>
      </c>
      <c r="E124" s="16">
        <v>72</v>
      </c>
      <c r="F124" s="7"/>
      <c r="G124" s="7"/>
      <c r="H124" s="7"/>
      <c r="I124" s="7"/>
      <c r="J124" s="43"/>
      <c r="K124" s="44">
        <f>'Conversions, Sources &amp; Comments'!$E124*D124</f>
        <v>7.5766666666666662</v>
      </c>
      <c r="L124" s="44">
        <f>'Conversions, Sources &amp; Comments'!$E124*E124</f>
        <v>6.4942857142857138</v>
      </c>
      <c r="M124" s="43"/>
      <c r="N124" s="43"/>
      <c r="O124" s="43"/>
    </row>
    <row r="125" spans="1:15">
      <c r="A125" s="67">
        <v>1663</v>
      </c>
      <c r="B125" s="7"/>
      <c r="C125" s="7"/>
      <c r="D125" s="7"/>
      <c r="E125" s="16">
        <v>72</v>
      </c>
      <c r="F125" s="16">
        <v>54</v>
      </c>
      <c r="G125" s="7"/>
      <c r="H125" s="7"/>
      <c r="I125" s="7"/>
      <c r="J125" s="43"/>
      <c r="K125" s="43"/>
      <c r="L125" s="44">
        <f>'Conversions, Sources &amp; Comments'!$E125*E125</f>
        <v>6.4942857142857138</v>
      </c>
      <c r="M125" s="44">
        <f>'Conversions, Sources &amp; Comments'!$E125*F125</f>
        <v>4.8707142857142856</v>
      </c>
      <c r="N125" s="43"/>
      <c r="O125" s="43"/>
    </row>
    <row r="126" spans="1:15">
      <c r="A126" s="67">
        <v>1664</v>
      </c>
      <c r="B126" s="7"/>
      <c r="C126" s="7"/>
      <c r="D126" s="16">
        <v>84</v>
      </c>
      <c r="E126" s="16">
        <v>72</v>
      </c>
      <c r="F126" s="16">
        <v>54</v>
      </c>
      <c r="G126" s="7"/>
      <c r="H126" s="7"/>
      <c r="I126" s="7"/>
      <c r="J126" s="43"/>
      <c r="K126" s="44">
        <f>'Conversions, Sources &amp; Comments'!$E126*D126</f>
        <v>7.5766666666666662</v>
      </c>
      <c r="L126" s="44">
        <f>'Conversions, Sources &amp; Comments'!$E126*E126</f>
        <v>6.4942857142857138</v>
      </c>
      <c r="M126" s="44">
        <f>'Conversions, Sources &amp; Comments'!$E126*F126</f>
        <v>4.8707142857142856</v>
      </c>
      <c r="N126" s="43"/>
      <c r="O126" s="43"/>
    </row>
    <row r="127" spans="1:15">
      <c r="A127" s="67">
        <v>1665</v>
      </c>
      <c r="B127" s="7"/>
      <c r="C127" s="7"/>
      <c r="D127" s="7"/>
      <c r="E127" s="16">
        <v>72</v>
      </c>
      <c r="F127" s="16">
        <v>48</v>
      </c>
      <c r="G127" s="7"/>
      <c r="H127" s="7"/>
      <c r="I127" s="7"/>
      <c r="J127" s="43"/>
      <c r="K127" s="43"/>
      <c r="L127" s="44">
        <f>'Conversions, Sources &amp; Comments'!$E127*E127</f>
        <v>6.4942857142857138</v>
      </c>
      <c r="M127" s="44">
        <f>'Conversions, Sources &amp; Comments'!$E127*F127</f>
        <v>4.3295238095238098</v>
      </c>
      <c r="N127" s="43"/>
      <c r="O127" s="43"/>
    </row>
    <row r="128" spans="1:15">
      <c r="A128" s="67">
        <v>1666</v>
      </c>
      <c r="B128" s="7"/>
      <c r="C128" s="7"/>
      <c r="D128" s="7"/>
      <c r="E128" s="16">
        <v>72</v>
      </c>
      <c r="F128" s="16">
        <v>48</v>
      </c>
      <c r="G128" s="7"/>
      <c r="H128" s="7"/>
      <c r="I128" s="7"/>
      <c r="J128" s="43"/>
      <c r="K128" s="43"/>
      <c r="L128" s="44">
        <f>'Conversions, Sources &amp; Comments'!$E128*E128</f>
        <v>6.4942857142857138</v>
      </c>
      <c r="M128" s="44">
        <f>'Conversions, Sources &amp; Comments'!$E128*F128</f>
        <v>4.3295238095238098</v>
      </c>
      <c r="N128" s="43"/>
      <c r="O128" s="43"/>
    </row>
    <row r="129" spans="1:15">
      <c r="A129" s="67">
        <v>1667</v>
      </c>
      <c r="B129" s="7"/>
      <c r="C129" s="7"/>
      <c r="D129" s="16">
        <v>84</v>
      </c>
      <c r="E129" s="16">
        <v>72</v>
      </c>
      <c r="F129" s="16">
        <v>48</v>
      </c>
      <c r="G129" s="7"/>
      <c r="H129" s="7"/>
      <c r="I129" s="7"/>
      <c r="J129" s="43"/>
      <c r="K129" s="44">
        <f>'Conversions, Sources &amp; Comments'!$E129*D129</f>
        <v>7.5766666666666662</v>
      </c>
      <c r="L129" s="44">
        <f>'Conversions, Sources &amp; Comments'!$E129*E129</f>
        <v>6.4942857142857138</v>
      </c>
      <c r="M129" s="44">
        <f>'Conversions, Sources &amp; Comments'!$E129*F129</f>
        <v>4.3295238095238098</v>
      </c>
      <c r="N129" s="43"/>
      <c r="O129" s="43"/>
    </row>
    <row r="130" spans="1:15">
      <c r="A130" s="67">
        <v>1668</v>
      </c>
      <c r="B130" s="7"/>
      <c r="C130" s="7"/>
      <c r="D130" s="16">
        <v>84</v>
      </c>
      <c r="E130" s="7"/>
      <c r="F130" s="16">
        <v>48</v>
      </c>
      <c r="G130" s="7"/>
      <c r="H130" s="7"/>
      <c r="I130" s="7"/>
      <c r="J130" s="43"/>
      <c r="K130" s="44">
        <f>'Conversions, Sources &amp; Comments'!$E130*D130</f>
        <v>7.5766666666666662</v>
      </c>
      <c r="L130" s="43"/>
      <c r="M130" s="44">
        <f>'Conversions, Sources &amp; Comments'!$E130*F130</f>
        <v>4.3295238095238098</v>
      </c>
      <c r="N130" s="43"/>
      <c r="O130" s="43"/>
    </row>
    <row r="131" spans="1:15">
      <c r="A131" s="67">
        <v>1669</v>
      </c>
      <c r="B131" s="7"/>
      <c r="C131" s="7"/>
      <c r="D131" s="16">
        <v>84</v>
      </c>
      <c r="E131" s="16">
        <v>72</v>
      </c>
      <c r="F131" s="16">
        <v>48</v>
      </c>
      <c r="G131" s="7"/>
      <c r="H131" s="7"/>
      <c r="I131" s="7"/>
      <c r="J131" s="43"/>
      <c r="K131" s="44">
        <f>'Conversions, Sources &amp; Comments'!$E131*D131</f>
        <v>6.38</v>
      </c>
      <c r="L131" s="44">
        <f>'Conversions, Sources &amp; Comments'!$E131*E131</f>
        <v>5.4685714285714289</v>
      </c>
      <c r="M131" s="44">
        <f>'Conversions, Sources &amp; Comments'!$E131*F131</f>
        <v>3.6457142857142859</v>
      </c>
      <c r="N131" s="43"/>
      <c r="O131" s="43"/>
    </row>
    <row r="132" spans="1:15">
      <c r="A132" s="67">
        <v>1670</v>
      </c>
      <c r="B132" s="7"/>
      <c r="C132" s="16">
        <v>42</v>
      </c>
      <c r="D132" s="16">
        <v>84</v>
      </c>
      <c r="E132" s="16">
        <v>72</v>
      </c>
      <c r="F132" s="16">
        <v>48</v>
      </c>
      <c r="G132" s="7"/>
      <c r="H132" s="7"/>
      <c r="I132" s="7"/>
      <c r="J132" s="44">
        <f>'Conversions, Sources &amp; Comments'!$E132*C132</f>
        <v>3.19</v>
      </c>
      <c r="K132" s="44">
        <f>'Conversions, Sources &amp; Comments'!$E132*D132</f>
        <v>6.38</v>
      </c>
      <c r="L132" s="44">
        <f>'Conversions, Sources &amp; Comments'!$E132*E132</f>
        <v>5.4685714285714289</v>
      </c>
      <c r="M132" s="44">
        <f>'Conversions, Sources &amp; Comments'!$E132*F132</f>
        <v>3.6457142857142859</v>
      </c>
      <c r="N132" s="43"/>
      <c r="O132" s="43"/>
    </row>
    <row r="133" spans="1:15">
      <c r="A133" s="67">
        <v>1671</v>
      </c>
      <c r="B133" s="7"/>
      <c r="C133" s="16">
        <v>42</v>
      </c>
      <c r="D133" s="16">
        <v>84</v>
      </c>
      <c r="E133" s="16">
        <v>72</v>
      </c>
      <c r="F133" s="16">
        <v>48</v>
      </c>
      <c r="G133" s="7"/>
      <c r="H133" s="7"/>
      <c r="I133" s="7"/>
      <c r="J133" s="44">
        <f>'Conversions, Sources &amp; Comments'!$E133*C133</f>
        <v>3.19</v>
      </c>
      <c r="K133" s="44">
        <f>'Conversions, Sources &amp; Comments'!$E133*D133</f>
        <v>6.38</v>
      </c>
      <c r="L133" s="44">
        <f>'Conversions, Sources &amp; Comments'!$E133*E133</f>
        <v>5.4685714285714289</v>
      </c>
      <c r="M133" s="44">
        <f>'Conversions, Sources &amp; Comments'!$E133*F133</f>
        <v>3.6457142857142859</v>
      </c>
      <c r="N133" s="43"/>
      <c r="O133" s="43"/>
    </row>
    <row r="134" spans="1:15">
      <c r="A134" s="67">
        <v>1672</v>
      </c>
      <c r="B134" s="7"/>
      <c r="C134" s="16">
        <v>42</v>
      </c>
      <c r="D134" s="16">
        <v>84</v>
      </c>
      <c r="E134" s="16">
        <v>72</v>
      </c>
      <c r="F134" s="16">
        <v>48</v>
      </c>
      <c r="G134" s="7"/>
      <c r="H134" s="7"/>
      <c r="I134" s="7"/>
      <c r="J134" s="44">
        <f>'Conversions, Sources &amp; Comments'!$E134*C134</f>
        <v>3.19</v>
      </c>
      <c r="K134" s="44">
        <f>'Conversions, Sources &amp; Comments'!$E134*D134</f>
        <v>6.38</v>
      </c>
      <c r="L134" s="44">
        <f>'Conversions, Sources &amp; Comments'!$E134*E134</f>
        <v>5.4685714285714289</v>
      </c>
      <c r="M134" s="44">
        <f>'Conversions, Sources &amp; Comments'!$E134*F134</f>
        <v>3.6457142857142859</v>
      </c>
      <c r="N134" s="43"/>
      <c r="O134" s="43"/>
    </row>
    <row r="135" spans="1:15">
      <c r="A135" s="67">
        <v>1673</v>
      </c>
      <c r="B135" s="7"/>
      <c r="C135" s="16">
        <v>42</v>
      </c>
      <c r="D135" s="16">
        <v>84</v>
      </c>
      <c r="E135" s="16">
        <v>72</v>
      </c>
      <c r="F135" s="16">
        <v>48</v>
      </c>
      <c r="G135" s="7"/>
      <c r="H135" s="7"/>
      <c r="I135" s="7"/>
      <c r="J135" s="44">
        <f>'Conversions, Sources &amp; Comments'!$E135*C135</f>
        <v>3.19</v>
      </c>
      <c r="K135" s="44">
        <f>'Conversions, Sources &amp; Comments'!$E135*D135</f>
        <v>6.38</v>
      </c>
      <c r="L135" s="44">
        <f>'Conversions, Sources &amp; Comments'!$E135*E135</f>
        <v>5.4685714285714289</v>
      </c>
      <c r="M135" s="44">
        <f>'Conversions, Sources &amp; Comments'!$E135*F135</f>
        <v>3.6457142857142859</v>
      </c>
      <c r="N135" s="43"/>
      <c r="O135" s="43"/>
    </row>
    <row r="136" spans="1:15">
      <c r="A136" s="67">
        <v>1674</v>
      </c>
      <c r="B136" s="7"/>
      <c r="C136" s="16">
        <v>42</v>
      </c>
      <c r="D136" s="16">
        <v>84</v>
      </c>
      <c r="E136" s="16">
        <v>72</v>
      </c>
      <c r="F136" s="16">
        <v>48</v>
      </c>
      <c r="G136" s="7"/>
      <c r="H136" s="7"/>
      <c r="I136" s="7"/>
      <c r="J136" s="44">
        <f>'Conversions, Sources &amp; Comments'!$E136*C136</f>
        <v>3.19</v>
      </c>
      <c r="K136" s="44">
        <f>'Conversions, Sources &amp; Comments'!$E136*D136</f>
        <v>6.38</v>
      </c>
      <c r="L136" s="44">
        <f>'Conversions, Sources &amp; Comments'!$E136*E136</f>
        <v>5.4685714285714289</v>
      </c>
      <c r="M136" s="44">
        <f>'Conversions, Sources &amp; Comments'!$E136*F136</f>
        <v>3.6457142857142859</v>
      </c>
      <c r="N136" s="43"/>
      <c r="O136" s="43"/>
    </row>
    <row r="137" spans="1:15">
      <c r="A137" s="67">
        <v>1675</v>
      </c>
      <c r="B137" s="7"/>
      <c r="C137" s="16">
        <v>42</v>
      </c>
      <c r="D137" s="16">
        <v>84</v>
      </c>
      <c r="E137" s="16">
        <v>72</v>
      </c>
      <c r="F137" s="16">
        <v>48</v>
      </c>
      <c r="G137" s="7"/>
      <c r="H137" s="7"/>
      <c r="I137" s="7"/>
      <c r="J137" s="44">
        <f>'Conversions, Sources &amp; Comments'!$E137*C137</f>
        <v>3.19</v>
      </c>
      <c r="K137" s="44">
        <f>'Conversions, Sources &amp; Comments'!$E137*D137</f>
        <v>6.38</v>
      </c>
      <c r="L137" s="44">
        <f>'Conversions, Sources &amp; Comments'!$E137*E137</f>
        <v>5.4685714285714289</v>
      </c>
      <c r="M137" s="44">
        <f>'Conversions, Sources &amp; Comments'!$E137*F137</f>
        <v>3.6457142857142859</v>
      </c>
      <c r="N137" s="43"/>
      <c r="O137" s="43"/>
    </row>
    <row r="138" spans="1:15">
      <c r="A138" s="67">
        <v>1676</v>
      </c>
      <c r="B138" s="7"/>
      <c r="C138" s="16">
        <v>42</v>
      </c>
      <c r="D138" s="16">
        <v>84</v>
      </c>
      <c r="E138" s="16">
        <v>72</v>
      </c>
      <c r="F138" s="16">
        <v>48</v>
      </c>
      <c r="G138" s="7"/>
      <c r="H138" s="7"/>
      <c r="I138" s="7"/>
      <c r="J138" s="44">
        <f>'Conversions, Sources &amp; Comments'!$E138*C138</f>
        <v>3.19</v>
      </c>
      <c r="K138" s="44">
        <f>'Conversions, Sources &amp; Comments'!$E138*D138</f>
        <v>6.38</v>
      </c>
      <c r="L138" s="44">
        <f>'Conversions, Sources &amp; Comments'!$E138*E138</f>
        <v>5.4685714285714289</v>
      </c>
      <c r="M138" s="44">
        <f>'Conversions, Sources &amp; Comments'!$E138*F138</f>
        <v>3.6457142857142859</v>
      </c>
      <c r="N138" s="43"/>
      <c r="O138" s="43"/>
    </row>
    <row r="139" spans="1:15">
      <c r="A139" s="67">
        <v>1677</v>
      </c>
      <c r="B139" s="7"/>
      <c r="C139" s="16">
        <v>42</v>
      </c>
      <c r="D139" s="16">
        <v>84</v>
      </c>
      <c r="E139" s="16">
        <v>72</v>
      </c>
      <c r="F139" s="16">
        <v>48</v>
      </c>
      <c r="G139" s="7"/>
      <c r="H139" s="7"/>
      <c r="I139" s="7"/>
      <c r="J139" s="44">
        <f>'Conversions, Sources &amp; Comments'!$E139*C139</f>
        <v>3.19</v>
      </c>
      <c r="K139" s="44">
        <f>'Conversions, Sources &amp; Comments'!$E139*D139</f>
        <v>6.38</v>
      </c>
      <c r="L139" s="44">
        <f>'Conversions, Sources &amp; Comments'!$E139*E139</f>
        <v>5.4685714285714289</v>
      </c>
      <c r="M139" s="44">
        <f>'Conversions, Sources &amp; Comments'!$E139*F139</f>
        <v>3.6457142857142859</v>
      </c>
      <c r="N139" s="43"/>
      <c r="O139" s="43"/>
    </row>
    <row r="140" spans="1:15">
      <c r="A140" s="67">
        <v>1678</v>
      </c>
      <c r="B140" s="7"/>
      <c r="C140" s="16">
        <v>42</v>
      </c>
      <c r="D140" s="7"/>
      <c r="E140" s="7"/>
      <c r="F140" s="16">
        <v>48</v>
      </c>
      <c r="G140" s="7"/>
      <c r="H140" s="7"/>
      <c r="I140" s="7"/>
      <c r="J140" s="44">
        <f>'Conversions, Sources &amp; Comments'!$E140*C140</f>
        <v>3.19</v>
      </c>
      <c r="K140" s="43"/>
      <c r="L140" s="43"/>
      <c r="M140" s="44">
        <f>'Conversions, Sources &amp; Comments'!$E140*F140</f>
        <v>3.6457142857142859</v>
      </c>
      <c r="N140" s="43"/>
      <c r="O140" s="43"/>
    </row>
    <row r="141" spans="1:15">
      <c r="A141" s="67">
        <v>1679</v>
      </c>
      <c r="B141" s="7"/>
      <c r="C141" s="16">
        <v>42</v>
      </c>
      <c r="D141" s="16">
        <v>84</v>
      </c>
      <c r="E141" s="7"/>
      <c r="F141" s="16">
        <v>48</v>
      </c>
      <c r="G141" s="7"/>
      <c r="H141" s="7"/>
      <c r="I141" s="7"/>
      <c r="J141" s="44">
        <f>'Conversions, Sources &amp; Comments'!$E141*C141</f>
        <v>3.19</v>
      </c>
      <c r="K141" s="44">
        <f>'Conversions, Sources &amp; Comments'!$E141*D141</f>
        <v>6.38</v>
      </c>
      <c r="L141" s="43"/>
      <c r="M141" s="44">
        <f>'Conversions, Sources &amp; Comments'!$E141*F141</f>
        <v>3.6457142857142859</v>
      </c>
      <c r="N141" s="43"/>
      <c r="O141" s="43"/>
    </row>
    <row r="142" spans="1:15">
      <c r="A142" s="67">
        <v>1680</v>
      </c>
      <c r="B142" s="7"/>
      <c r="C142" s="16">
        <v>42</v>
      </c>
      <c r="D142" s="16">
        <v>92</v>
      </c>
      <c r="E142" s="16">
        <v>84</v>
      </c>
      <c r="F142" s="16">
        <v>48</v>
      </c>
      <c r="G142" s="7"/>
      <c r="H142" s="7"/>
      <c r="I142" s="7"/>
      <c r="J142" s="44">
        <f>'Conversions, Sources &amp; Comments'!$E142*C142</f>
        <v>3.19</v>
      </c>
      <c r="K142" s="44">
        <f>'Conversions, Sources &amp; Comments'!$E142*D142</f>
        <v>6.9876190476190478</v>
      </c>
      <c r="L142" s="44">
        <f>'Conversions, Sources &amp; Comments'!$E142*E142</f>
        <v>6.38</v>
      </c>
      <c r="M142" s="44">
        <f>'Conversions, Sources &amp; Comments'!$E142*F142</f>
        <v>3.6457142857142859</v>
      </c>
      <c r="N142" s="43"/>
      <c r="O142" s="43"/>
    </row>
    <row r="143" spans="1:15">
      <c r="A143" s="67">
        <v>1681</v>
      </c>
      <c r="B143" s="7"/>
      <c r="C143" s="16">
        <v>42</v>
      </c>
      <c r="D143" s="7"/>
      <c r="E143" s="7"/>
      <c r="F143" s="16">
        <v>48</v>
      </c>
      <c r="G143" s="7"/>
      <c r="H143" s="7"/>
      <c r="I143" s="7"/>
      <c r="J143" s="44">
        <f>'Conversions, Sources &amp; Comments'!$E143*C143</f>
        <v>3.19</v>
      </c>
      <c r="K143" s="43"/>
      <c r="L143" s="43"/>
      <c r="M143" s="44">
        <f>'Conversions, Sources &amp; Comments'!$E143*F143</f>
        <v>3.6457142857142859</v>
      </c>
      <c r="N143" s="43"/>
      <c r="O143" s="43"/>
    </row>
    <row r="144" spans="1:15">
      <c r="A144" s="67">
        <v>1682</v>
      </c>
      <c r="B144" s="7"/>
      <c r="C144" s="16">
        <v>42</v>
      </c>
      <c r="D144" s="7"/>
      <c r="E144" s="7"/>
      <c r="F144" s="16">
        <v>48</v>
      </c>
      <c r="G144" s="7"/>
      <c r="H144" s="7"/>
      <c r="I144" s="7"/>
      <c r="J144" s="44">
        <f>'Conversions, Sources &amp; Comments'!$E144*C144</f>
        <v>3.19</v>
      </c>
      <c r="K144" s="43"/>
      <c r="L144" s="43"/>
      <c r="M144" s="44">
        <f>'Conversions, Sources &amp; Comments'!$E144*F144</f>
        <v>3.6457142857142859</v>
      </c>
      <c r="N144" s="43"/>
      <c r="O144" s="43"/>
    </row>
    <row r="145" spans="1:15">
      <c r="A145" s="67">
        <v>1683</v>
      </c>
      <c r="B145" s="7"/>
      <c r="C145" s="16">
        <v>42</v>
      </c>
      <c r="D145" s="7"/>
      <c r="E145" s="7"/>
      <c r="F145" s="16">
        <v>48</v>
      </c>
      <c r="G145" s="7"/>
      <c r="H145" s="7"/>
      <c r="I145" s="7"/>
      <c r="J145" s="44">
        <f>'Conversions, Sources &amp; Comments'!$E145*C145</f>
        <v>3.19</v>
      </c>
      <c r="K145" s="43"/>
      <c r="L145" s="43"/>
      <c r="M145" s="44">
        <f>'Conversions, Sources &amp; Comments'!$E145*F145</f>
        <v>3.6457142857142859</v>
      </c>
      <c r="N145" s="43"/>
      <c r="O145" s="43"/>
    </row>
    <row r="146" spans="1:15">
      <c r="A146" s="67">
        <v>1684</v>
      </c>
      <c r="B146" s="7"/>
      <c r="C146" s="16">
        <v>42</v>
      </c>
      <c r="D146" s="7"/>
      <c r="E146" s="7"/>
      <c r="F146" s="16">
        <v>48</v>
      </c>
      <c r="G146" s="7"/>
      <c r="H146" s="7"/>
      <c r="I146" s="7"/>
      <c r="J146" s="44">
        <f>'Conversions, Sources &amp; Comments'!$E146*C146</f>
        <v>3.19</v>
      </c>
      <c r="K146" s="43"/>
      <c r="L146" s="43"/>
      <c r="M146" s="44">
        <f>'Conversions, Sources &amp; Comments'!$E146*F146</f>
        <v>3.6457142857142859</v>
      </c>
      <c r="N146" s="43"/>
      <c r="O146" s="43"/>
    </row>
    <row r="147" spans="1:15">
      <c r="A147" s="67">
        <v>1685</v>
      </c>
      <c r="B147" s="7"/>
      <c r="C147" s="16">
        <v>42</v>
      </c>
      <c r="D147" s="7"/>
      <c r="E147" s="7"/>
      <c r="F147" s="16">
        <v>48</v>
      </c>
      <c r="G147" s="7"/>
      <c r="H147" s="7"/>
      <c r="I147" s="7"/>
      <c r="J147" s="44">
        <f>'Conversions, Sources &amp; Comments'!$E147*C147</f>
        <v>3.19</v>
      </c>
      <c r="K147" s="43"/>
      <c r="L147" s="43"/>
      <c r="M147" s="44">
        <f>'Conversions, Sources &amp; Comments'!$E147*F147</f>
        <v>3.6457142857142859</v>
      </c>
      <c r="N147" s="43"/>
      <c r="O147" s="43"/>
    </row>
    <row r="148" spans="1:15">
      <c r="A148" s="67">
        <v>1686</v>
      </c>
      <c r="B148" s="7"/>
      <c r="C148" s="16">
        <v>42</v>
      </c>
      <c r="D148" s="7"/>
      <c r="E148" s="7"/>
      <c r="F148" s="16">
        <v>48</v>
      </c>
      <c r="G148" s="7"/>
      <c r="H148" s="7"/>
      <c r="I148" s="7"/>
      <c r="J148" s="44">
        <f>'Conversions, Sources &amp; Comments'!$E148*C148</f>
        <v>3.19</v>
      </c>
      <c r="K148" s="43"/>
      <c r="L148" s="43"/>
      <c r="M148" s="44">
        <f>'Conversions, Sources &amp; Comments'!$E148*F148</f>
        <v>3.6457142857142859</v>
      </c>
      <c r="N148" s="43"/>
      <c r="O148" s="43"/>
    </row>
    <row r="149" spans="1:15">
      <c r="A149" s="67">
        <v>1687</v>
      </c>
      <c r="B149" s="7"/>
      <c r="C149" s="16">
        <v>42</v>
      </c>
      <c r="D149" s="7"/>
      <c r="E149" s="7"/>
      <c r="F149" s="16">
        <v>48</v>
      </c>
      <c r="G149" s="7"/>
      <c r="H149" s="7"/>
      <c r="I149" s="7"/>
      <c r="J149" s="44">
        <f>'Conversions, Sources &amp; Comments'!$E149*C149</f>
        <v>3.19</v>
      </c>
      <c r="K149" s="43"/>
      <c r="L149" s="43"/>
      <c r="M149" s="44">
        <f>'Conversions, Sources &amp; Comments'!$E149*F149</f>
        <v>3.6457142857142859</v>
      </c>
      <c r="N149" s="43"/>
      <c r="O149" s="43"/>
    </row>
    <row r="150" spans="1:15">
      <c r="A150" s="67">
        <v>1688</v>
      </c>
      <c r="B150" s="7"/>
      <c r="C150" s="16">
        <v>42</v>
      </c>
      <c r="D150" s="7"/>
      <c r="E150" s="7"/>
      <c r="F150" s="16">
        <v>48</v>
      </c>
      <c r="G150" s="7"/>
      <c r="H150" s="7"/>
      <c r="I150" s="7"/>
      <c r="J150" s="44">
        <f>'Conversions, Sources &amp; Comments'!$E150*C150</f>
        <v>3.19</v>
      </c>
      <c r="K150" s="43"/>
      <c r="L150" s="43"/>
      <c r="M150" s="44">
        <f>'Conversions, Sources &amp; Comments'!$E150*F150</f>
        <v>3.6457142857142859</v>
      </c>
      <c r="N150" s="43"/>
      <c r="O150" s="43"/>
    </row>
    <row r="151" spans="1:15">
      <c r="A151" s="67">
        <v>1689</v>
      </c>
      <c r="B151" s="7"/>
      <c r="C151" s="16">
        <v>42</v>
      </c>
      <c r="D151" s="7"/>
      <c r="E151" s="7"/>
      <c r="F151" s="16">
        <v>48</v>
      </c>
      <c r="G151" s="7"/>
      <c r="H151" s="7"/>
      <c r="I151" s="7"/>
      <c r="J151" s="44">
        <f>'Conversions, Sources &amp; Comments'!$E151*C151</f>
        <v>3.19</v>
      </c>
      <c r="K151" s="43"/>
      <c r="L151" s="43"/>
      <c r="M151" s="44">
        <f>'Conversions, Sources &amp; Comments'!$E151*F151</f>
        <v>3.6457142857142859</v>
      </c>
      <c r="N151" s="43"/>
      <c r="O151" s="43"/>
    </row>
    <row r="152" spans="1:15">
      <c r="A152" s="67">
        <v>1690</v>
      </c>
      <c r="B152" s="7"/>
      <c r="C152" s="16">
        <v>42</v>
      </c>
      <c r="D152" s="7"/>
      <c r="E152" s="7"/>
      <c r="F152" s="16">
        <v>48</v>
      </c>
      <c r="G152" s="7"/>
      <c r="H152" s="7"/>
      <c r="I152" s="7"/>
      <c r="J152" s="44">
        <f>'Conversions, Sources &amp; Comments'!$E152*C152</f>
        <v>3.19</v>
      </c>
      <c r="K152" s="43"/>
      <c r="L152" s="43"/>
      <c r="M152" s="44">
        <f>'Conversions, Sources &amp; Comments'!$E152*F152</f>
        <v>3.6457142857142859</v>
      </c>
      <c r="N152" s="43"/>
      <c r="O152" s="43"/>
    </row>
    <row r="153" spans="1:15">
      <c r="A153" s="67">
        <v>1691</v>
      </c>
      <c r="B153" s="7"/>
      <c r="C153" s="16">
        <v>42</v>
      </c>
      <c r="D153" s="7"/>
      <c r="E153" s="7"/>
      <c r="F153" s="16">
        <v>48</v>
      </c>
      <c r="G153" s="7"/>
      <c r="H153" s="7"/>
      <c r="I153" s="7"/>
      <c r="J153" s="44">
        <f>'Conversions, Sources &amp; Comments'!$E153*C153</f>
        <v>2.8416666666666672</v>
      </c>
      <c r="K153" s="43"/>
      <c r="L153" s="43"/>
      <c r="M153" s="44">
        <f>'Conversions, Sources &amp; Comments'!$E153*F153</f>
        <v>3.2476190476190481</v>
      </c>
      <c r="N153" s="43"/>
      <c r="O153" s="43"/>
    </row>
    <row r="154" spans="1:15">
      <c r="A154" s="67">
        <v>1692</v>
      </c>
      <c r="B154" s="7"/>
      <c r="C154" s="16">
        <v>42</v>
      </c>
      <c r="D154" s="7"/>
      <c r="E154" s="7"/>
      <c r="F154" s="16">
        <v>48</v>
      </c>
      <c r="G154" s="7"/>
      <c r="H154" s="7"/>
      <c r="I154" s="7"/>
      <c r="J154" s="44">
        <f>'Conversions, Sources &amp; Comments'!$E154*C154</f>
        <v>2.8416666666666672</v>
      </c>
      <c r="K154" s="43"/>
      <c r="L154" s="43"/>
      <c r="M154" s="44">
        <f>'Conversions, Sources &amp; Comments'!$E154*F154</f>
        <v>3.2476190476190481</v>
      </c>
      <c r="N154" s="43"/>
      <c r="O154" s="43"/>
    </row>
    <row r="155" spans="1:15">
      <c r="A155" s="67">
        <v>1693</v>
      </c>
      <c r="B155" s="7"/>
      <c r="C155" s="16">
        <v>42</v>
      </c>
      <c r="D155" s="7"/>
      <c r="E155" s="7"/>
      <c r="F155" s="16">
        <v>48</v>
      </c>
      <c r="G155" s="7"/>
      <c r="H155" s="7"/>
      <c r="I155" s="7"/>
      <c r="J155" s="44">
        <f>'Conversions, Sources &amp; Comments'!$E155*C155</f>
        <v>2.8416666666666672</v>
      </c>
      <c r="K155" s="43"/>
      <c r="L155" s="43"/>
      <c r="M155" s="44">
        <f>'Conversions, Sources &amp; Comments'!$E155*F155</f>
        <v>3.2476190476190481</v>
      </c>
      <c r="N155" s="43"/>
      <c r="O155" s="43"/>
    </row>
    <row r="156" spans="1:15">
      <c r="A156" s="67">
        <v>1694</v>
      </c>
      <c r="B156" s="7"/>
      <c r="C156" s="16">
        <v>42</v>
      </c>
      <c r="D156" s="7"/>
      <c r="E156" s="7"/>
      <c r="F156" s="16">
        <v>48</v>
      </c>
      <c r="G156" s="7"/>
      <c r="H156" s="7"/>
      <c r="I156" s="7"/>
      <c r="J156" s="44">
        <f>'Conversions, Sources &amp; Comments'!$E156*C156</f>
        <v>2.8416666666666672</v>
      </c>
      <c r="K156" s="43"/>
      <c r="L156" s="43"/>
      <c r="M156" s="44">
        <f>'Conversions, Sources &amp; Comments'!$E156*F156</f>
        <v>3.2476190476190481</v>
      </c>
      <c r="N156" s="43"/>
      <c r="O156" s="43"/>
    </row>
    <row r="157" spans="1:15">
      <c r="A157" s="67">
        <v>1695</v>
      </c>
      <c r="B157" s="7"/>
      <c r="C157" s="16">
        <v>42</v>
      </c>
      <c r="D157" s="7"/>
      <c r="E157" s="7"/>
      <c r="F157" s="16">
        <v>48</v>
      </c>
      <c r="G157" s="7"/>
      <c r="H157" s="7"/>
      <c r="I157" s="7"/>
      <c r="J157" s="44">
        <f>'Conversions, Sources &amp; Comments'!$E157*C157</f>
        <v>2.8416666666666672</v>
      </c>
      <c r="K157" s="43"/>
      <c r="L157" s="43"/>
      <c r="M157" s="44">
        <f>'Conversions, Sources &amp; Comments'!$E157*F157</f>
        <v>3.2476190476190481</v>
      </c>
      <c r="N157" s="43"/>
      <c r="O157" s="43"/>
    </row>
    <row r="158" spans="1:15">
      <c r="A158" s="67">
        <v>1696</v>
      </c>
      <c r="B158" s="7"/>
      <c r="C158" s="16">
        <v>42</v>
      </c>
      <c r="D158" s="7"/>
      <c r="E158" s="7"/>
      <c r="F158" s="16">
        <v>48</v>
      </c>
      <c r="G158" s="7"/>
      <c r="H158" s="7"/>
      <c r="I158" s="7"/>
      <c r="J158" s="44">
        <f>'Conversions, Sources &amp; Comments'!$E158*C158</f>
        <v>2.8416666666666672</v>
      </c>
      <c r="K158" s="43"/>
      <c r="L158" s="43"/>
      <c r="M158" s="44">
        <f>'Conversions, Sources &amp; Comments'!$E158*F158</f>
        <v>3.2476190476190481</v>
      </c>
      <c r="N158" s="43"/>
      <c r="O158" s="43"/>
    </row>
    <row r="159" spans="1:15">
      <c r="A159" s="67">
        <v>1697</v>
      </c>
      <c r="B159" s="7"/>
      <c r="C159" s="16">
        <v>42</v>
      </c>
      <c r="D159" s="7"/>
      <c r="E159" s="7"/>
      <c r="F159" s="16">
        <v>48</v>
      </c>
      <c r="G159" s="7"/>
      <c r="H159" s="7"/>
      <c r="I159" s="7"/>
      <c r="J159" s="44">
        <f>'Conversions, Sources &amp; Comments'!$E159*C159</f>
        <v>2.8416666666666672</v>
      </c>
      <c r="K159" s="43"/>
      <c r="L159" s="43"/>
      <c r="M159" s="44">
        <f>'Conversions, Sources &amp; Comments'!$E159*F159</f>
        <v>3.2476190476190481</v>
      </c>
      <c r="N159" s="43"/>
      <c r="O159" s="43"/>
    </row>
    <row r="160" spans="1:15">
      <c r="A160" s="67">
        <v>1698</v>
      </c>
      <c r="B160" s="7"/>
      <c r="C160" s="16">
        <v>42</v>
      </c>
      <c r="D160" s="7"/>
      <c r="E160" s="7"/>
      <c r="F160" s="16">
        <v>48</v>
      </c>
      <c r="G160" s="7"/>
      <c r="H160" s="7"/>
      <c r="I160" s="7"/>
      <c r="J160" s="44">
        <f>'Conversions, Sources &amp; Comments'!$E160*C160</f>
        <v>2.8416666666666672</v>
      </c>
      <c r="K160" s="43"/>
      <c r="L160" s="43"/>
      <c r="M160" s="44">
        <f>'Conversions, Sources &amp; Comments'!$E160*F160</f>
        <v>3.2476190476190481</v>
      </c>
      <c r="N160" s="43"/>
      <c r="O160" s="43"/>
    </row>
    <row r="161" spans="1:15">
      <c r="A161" s="67">
        <v>1699</v>
      </c>
      <c r="B161" s="7"/>
      <c r="C161" s="16">
        <v>42</v>
      </c>
      <c r="D161" s="7"/>
      <c r="E161" s="7"/>
      <c r="F161" s="16">
        <v>48</v>
      </c>
      <c r="G161" s="7"/>
      <c r="H161" s="7"/>
      <c r="I161" s="7"/>
      <c r="J161" s="44">
        <f>'Conversions, Sources &amp; Comments'!$E161*C161</f>
        <v>2.8416666666666672</v>
      </c>
      <c r="K161" s="43"/>
      <c r="L161" s="43"/>
      <c r="M161" s="44">
        <f>'Conversions, Sources &amp; Comments'!$E161*F161</f>
        <v>3.2476190476190481</v>
      </c>
      <c r="N161" s="43"/>
      <c r="O161" s="43"/>
    </row>
    <row r="162" spans="1:15">
      <c r="A162" s="67">
        <v>1700</v>
      </c>
      <c r="B162" s="7"/>
      <c r="C162" s="16">
        <v>42</v>
      </c>
      <c r="D162" s="7"/>
      <c r="E162" s="7"/>
      <c r="F162" s="16">
        <v>48</v>
      </c>
      <c r="G162" s="7"/>
      <c r="H162" s="7"/>
      <c r="I162" s="7"/>
      <c r="J162" s="44">
        <f>'Conversions, Sources &amp; Comments'!$E162*C162</f>
        <v>2.8416666666666672</v>
      </c>
      <c r="K162" s="43"/>
      <c r="L162" s="43"/>
      <c r="M162" s="44">
        <f>'Conversions, Sources &amp; Comments'!$E162*F162</f>
        <v>3.2476190476190481</v>
      </c>
      <c r="N162" s="43"/>
      <c r="O162" s="43"/>
    </row>
    <row r="163" spans="1:15">
      <c r="A163" s="67">
        <v>1701</v>
      </c>
      <c r="B163" s="7"/>
      <c r="C163" s="7"/>
      <c r="D163" s="7"/>
      <c r="E163" s="7"/>
      <c r="F163" s="7"/>
      <c r="G163" s="7"/>
      <c r="H163" s="7"/>
      <c r="I163" s="7"/>
      <c r="J163" s="43"/>
      <c r="K163" s="43"/>
      <c r="L163" s="43"/>
      <c r="M163" s="43"/>
      <c r="N163" s="43"/>
      <c r="O163" s="43"/>
    </row>
    <row r="164" spans="1:15">
      <c r="A164" s="67">
        <v>1702</v>
      </c>
      <c r="B164" s="7"/>
      <c r="C164" s="7"/>
      <c r="D164" s="7"/>
      <c r="E164" s="7"/>
      <c r="F164" s="7"/>
      <c r="G164" s="7"/>
      <c r="H164" s="7"/>
      <c r="I164" s="7"/>
      <c r="J164" s="43"/>
      <c r="K164" s="43"/>
      <c r="L164" s="43"/>
      <c r="M164" s="43"/>
      <c r="N164" s="43"/>
      <c r="O164" s="43"/>
    </row>
    <row r="165" spans="1:15">
      <c r="A165" s="67">
        <v>1703</v>
      </c>
      <c r="B165" s="7"/>
      <c r="C165" s="7"/>
      <c r="D165" s="7"/>
      <c r="E165" s="7"/>
      <c r="F165" s="7"/>
      <c r="G165" s="7"/>
      <c r="H165" s="7"/>
      <c r="I165" s="7"/>
      <c r="J165" s="43"/>
      <c r="K165" s="43"/>
      <c r="L165" s="43"/>
      <c r="M165" s="43"/>
      <c r="N165" s="43"/>
      <c r="O165" s="43"/>
    </row>
    <row r="166" spans="1:15">
      <c r="A166" s="67">
        <v>1704</v>
      </c>
      <c r="B166" s="7"/>
      <c r="C166" s="7"/>
      <c r="D166" s="16">
        <v>96</v>
      </c>
      <c r="E166" s="7"/>
      <c r="F166" s="7"/>
      <c r="G166" s="7"/>
      <c r="H166" s="7"/>
      <c r="I166" s="7"/>
      <c r="J166" s="43"/>
      <c r="K166" s="44">
        <f>'Conversions, Sources &amp; Comments'!$E166*D166</f>
        <v>6.4952380952380961</v>
      </c>
      <c r="L166" s="43"/>
      <c r="M166" s="44">
        <f>0.6*K166</f>
        <v>3.8971428571428577</v>
      </c>
      <c r="N166" s="43"/>
      <c r="O166" s="43"/>
    </row>
    <row r="167" spans="1:15">
      <c r="A167" s="67">
        <v>1705</v>
      </c>
      <c r="B167" s="7"/>
      <c r="C167" s="7"/>
      <c r="D167" s="7"/>
      <c r="E167" s="7"/>
      <c r="F167" s="7"/>
      <c r="G167" s="7"/>
      <c r="H167" s="7"/>
      <c r="I167" s="7"/>
      <c r="J167" s="43"/>
      <c r="K167" s="43"/>
      <c r="L167" s="43"/>
      <c r="M167" s="43"/>
      <c r="N167" s="43"/>
      <c r="O167" s="43"/>
    </row>
    <row r="168" spans="1:15">
      <c r="A168" s="67">
        <v>1706</v>
      </c>
      <c r="B168" s="7"/>
      <c r="C168" s="7"/>
      <c r="D168" s="7"/>
      <c r="E168" s="7"/>
      <c r="F168" s="7"/>
      <c r="G168" s="7"/>
      <c r="H168" s="7"/>
      <c r="I168" s="7"/>
      <c r="J168" s="43"/>
      <c r="K168" s="43"/>
      <c r="L168" s="43"/>
      <c r="M168" s="43"/>
      <c r="N168" s="43"/>
      <c r="O168" s="43"/>
    </row>
    <row r="169" spans="1:15">
      <c r="A169" s="67">
        <v>1707</v>
      </c>
      <c r="B169" s="7"/>
      <c r="C169" s="7"/>
      <c r="D169" s="16">
        <v>96</v>
      </c>
      <c r="E169" s="16">
        <v>84</v>
      </c>
      <c r="F169" s="7"/>
      <c r="G169" s="7"/>
      <c r="H169" s="7"/>
      <c r="I169" s="7"/>
      <c r="J169" s="43"/>
      <c r="K169" s="44">
        <f>'Conversions, Sources &amp; Comments'!$E169*D169</f>
        <v>6.4876190476190487</v>
      </c>
      <c r="L169" s="44">
        <f>'Conversions, Sources &amp; Comments'!$E169*E169</f>
        <v>5.6766666666666676</v>
      </c>
      <c r="M169" s="44">
        <f>0.6*K169</f>
        <v>3.8925714285714292</v>
      </c>
      <c r="N169" s="43"/>
      <c r="O169" s="43"/>
    </row>
    <row r="170" spans="1:15">
      <c r="A170" s="67">
        <v>1708</v>
      </c>
      <c r="B170" s="7"/>
      <c r="C170" s="7"/>
      <c r="D170" s="7"/>
      <c r="E170" s="7"/>
      <c r="F170" s="7"/>
      <c r="G170" s="7"/>
      <c r="H170" s="7"/>
      <c r="I170" s="7"/>
      <c r="J170" s="43"/>
      <c r="K170" s="43"/>
      <c r="L170" s="43"/>
      <c r="M170" s="43"/>
      <c r="N170" s="43"/>
      <c r="O170" s="43"/>
    </row>
    <row r="171" spans="1:15">
      <c r="A171" s="67">
        <v>1709</v>
      </c>
      <c r="B171" s="7"/>
      <c r="C171" s="7"/>
      <c r="D171" s="16">
        <v>96</v>
      </c>
      <c r="E171" s="16">
        <v>84</v>
      </c>
      <c r="F171" s="7"/>
      <c r="G171" s="7"/>
      <c r="H171" s="7"/>
      <c r="I171" s="7"/>
      <c r="J171" s="43"/>
      <c r="K171" s="44">
        <f>'Conversions, Sources &amp; Comments'!$E171*D171</f>
        <v>6.4876190476190487</v>
      </c>
      <c r="L171" s="44">
        <f>'Conversions, Sources &amp; Comments'!$E171*E171</f>
        <v>5.6766666666666676</v>
      </c>
      <c r="M171" s="44">
        <f>0.6*K171</f>
        <v>3.8925714285714292</v>
      </c>
      <c r="N171" s="43"/>
      <c r="O171" s="43"/>
    </row>
    <row r="172" spans="1:15">
      <c r="A172" s="67">
        <v>1710</v>
      </c>
      <c r="B172" s="7"/>
      <c r="C172" s="7"/>
      <c r="D172" s="7"/>
      <c r="E172" s="7"/>
      <c r="F172" s="7"/>
      <c r="G172" s="7"/>
      <c r="H172" s="7"/>
      <c r="I172" s="7"/>
      <c r="J172" s="43"/>
      <c r="K172" s="43"/>
      <c r="L172" s="43"/>
      <c r="M172" s="43"/>
      <c r="N172" s="43"/>
      <c r="O172" s="43"/>
    </row>
    <row r="173" spans="1:15">
      <c r="A173" s="67">
        <v>1711</v>
      </c>
      <c r="B173" s="7"/>
      <c r="C173" s="7"/>
      <c r="D173" s="16">
        <v>96</v>
      </c>
      <c r="E173" s="16">
        <v>84</v>
      </c>
      <c r="F173" s="7"/>
      <c r="G173" s="7"/>
      <c r="H173" s="7"/>
      <c r="I173" s="7"/>
      <c r="J173" s="43"/>
      <c r="K173" s="44">
        <f>'Conversions, Sources &amp; Comments'!$E173*D173</f>
        <v>6.4876190476190487</v>
      </c>
      <c r="L173" s="44">
        <f>'Conversions, Sources &amp; Comments'!$E173*E173</f>
        <v>5.6766666666666676</v>
      </c>
      <c r="M173" s="44">
        <f>0.6*K173</f>
        <v>3.8925714285714292</v>
      </c>
      <c r="N173" s="43"/>
      <c r="O173" s="43"/>
    </row>
    <row r="174" spans="1:15">
      <c r="A174" s="67">
        <v>1712</v>
      </c>
      <c r="B174" s="7"/>
      <c r="C174" s="7"/>
      <c r="D174" s="7"/>
      <c r="E174" s="7"/>
      <c r="F174" s="7"/>
      <c r="G174" s="7"/>
      <c r="H174" s="7"/>
      <c r="I174" s="7"/>
      <c r="J174" s="43"/>
      <c r="K174" s="43"/>
      <c r="L174" s="43"/>
      <c r="M174" s="43"/>
      <c r="N174" s="43"/>
      <c r="O174" s="43"/>
    </row>
    <row r="175" spans="1:15">
      <c r="A175" s="67">
        <v>1713</v>
      </c>
      <c r="B175" s="7"/>
      <c r="C175" s="7"/>
      <c r="D175" s="7"/>
      <c r="E175" s="7"/>
      <c r="F175" s="7"/>
      <c r="G175" s="7"/>
      <c r="H175" s="7"/>
      <c r="I175" s="7"/>
      <c r="J175" s="43"/>
      <c r="K175" s="43"/>
      <c r="L175" s="43"/>
      <c r="M175" s="43"/>
      <c r="N175" s="43"/>
      <c r="O175" s="43"/>
    </row>
    <row r="176" spans="1:15">
      <c r="A176" s="67">
        <v>1714</v>
      </c>
      <c r="B176" s="7"/>
      <c r="C176" s="7"/>
      <c r="D176" s="7"/>
      <c r="E176" s="7"/>
      <c r="F176" s="7"/>
      <c r="G176" s="7"/>
      <c r="H176" s="7"/>
      <c r="I176" s="7"/>
      <c r="J176" s="43"/>
      <c r="K176" s="43"/>
      <c r="L176" s="43"/>
      <c r="M176" s="43"/>
      <c r="N176" s="43"/>
      <c r="O176" s="43"/>
    </row>
    <row r="177" spans="1:15">
      <c r="A177" s="67">
        <v>1715</v>
      </c>
      <c r="B177" s="7"/>
      <c r="C177" s="7"/>
      <c r="D177" s="7"/>
      <c r="E177" s="7"/>
      <c r="F177" s="7"/>
      <c r="G177" s="7"/>
      <c r="H177" s="7"/>
      <c r="I177" s="7"/>
      <c r="J177" s="43"/>
      <c r="K177" s="43"/>
      <c r="L177" s="43"/>
      <c r="M177" s="43"/>
      <c r="N177" s="43"/>
      <c r="O177" s="43"/>
    </row>
    <row r="178" spans="1:15">
      <c r="A178" s="67">
        <v>1716</v>
      </c>
      <c r="B178" s="7"/>
      <c r="C178" s="7"/>
      <c r="D178" s="7"/>
      <c r="E178" s="7"/>
      <c r="F178" s="7"/>
      <c r="G178" s="7"/>
      <c r="H178" s="7"/>
      <c r="I178" s="7"/>
      <c r="J178" s="43"/>
      <c r="K178" s="43"/>
      <c r="L178" s="43"/>
      <c r="M178" s="43"/>
      <c r="N178" s="43"/>
      <c r="O178" s="43"/>
    </row>
    <row r="179" spans="1:15">
      <c r="A179" s="67">
        <v>1717</v>
      </c>
      <c r="B179" s="7"/>
      <c r="C179" s="7"/>
      <c r="D179" s="7"/>
      <c r="E179" s="7"/>
      <c r="F179" s="7"/>
      <c r="G179" s="7"/>
      <c r="H179" s="7"/>
      <c r="I179" s="7"/>
      <c r="J179" s="43"/>
      <c r="K179" s="43"/>
      <c r="L179" s="43"/>
      <c r="M179" s="43"/>
      <c r="N179" s="43"/>
      <c r="O179" s="43"/>
    </row>
    <row r="180" spans="1:15">
      <c r="A180" s="67">
        <v>1718</v>
      </c>
      <c r="B180" s="7"/>
      <c r="C180" s="7"/>
      <c r="D180" s="7"/>
      <c r="E180" s="7"/>
      <c r="F180" s="7"/>
      <c r="G180" s="7"/>
      <c r="H180" s="7"/>
      <c r="I180" s="7"/>
      <c r="J180" s="43"/>
      <c r="K180" s="43"/>
      <c r="L180" s="43"/>
      <c r="M180" s="43"/>
      <c r="N180" s="43"/>
      <c r="O180" s="43"/>
    </row>
    <row r="181" spans="1:15">
      <c r="A181" s="67">
        <v>1719</v>
      </c>
      <c r="B181" s="7"/>
      <c r="C181" s="7"/>
      <c r="D181" s="7"/>
      <c r="E181" s="7"/>
      <c r="F181" s="7"/>
      <c r="G181" s="7"/>
      <c r="H181" s="7"/>
      <c r="I181" s="7"/>
      <c r="J181" s="43"/>
      <c r="K181" s="43"/>
      <c r="L181" s="43"/>
      <c r="M181" s="43"/>
      <c r="N181" s="43"/>
      <c r="O181" s="43"/>
    </row>
    <row r="182" spans="1:15">
      <c r="A182" s="67">
        <v>1720</v>
      </c>
      <c r="B182" s="7"/>
      <c r="C182" s="7"/>
      <c r="D182" s="7"/>
      <c r="E182" s="7"/>
      <c r="F182" s="7"/>
      <c r="G182" s="7"/>
      <c r="H182" s="7"/>
      <c r="I182" s="7"/>
      <c r="J182" s="43"/>
      <c r="K182" s="43"/>
      <c r="L182" s="43"/>
      <c r="M182" s="43"/>
      <c r="N182" s="43"/>
      <c r="O182" s="43"/>
    </row>
    <row r="183" spans="1:15">
      <c r="A183" s="67">
        <v>1721</v>
      </c>
      <c r="B183" s="7"/>
      <c r="C183" s="7"/>
      <c r="D183" s="7"/>
      <c r="E183" s="7"/>
      <c r="F183" s="7"/>
      <c r="G183" s="7"/>
      <c r="H183" s="7"/>
      <c r="I183" s="7"/>
      <c r="J183" s="43"/>
      <c r="K183" s="43"/>
      <c r="L183" s="43"/>
      <c r="M183" s="43"/>
      <c r="N183" s="43"/>
      <c r="O183" s="43"/>
    </row>
    <row r="184" spans="1:15">
      <c r="A184" s="67">
        <v>1722</v>
      </c>
      <c r="B184" s="7"/>
      <c r="C184" s="7"/>
      <c r="D184" s="7"/>
      <c r="E184" s="7"/>
      <c r="F184" s="7"/>
      <c r="G184" s="7"/>
      <c r="H184" s="7"/>
      <c r="I184" s="7"/>
      <c r="J184" s="43"/>
      <c r="K184" s="43"/>
      <c r="L184" s="43"/>
      <c r="M184" s="43"/>
      <c r="N184" s="43"/>
      <c r="O184" s="43"/>
    </row>
    <row r="185" spans="1:15">
      <c r="A185" s="67">
        <v>1723</v>
      </c>
      <c r="B185" s="7"/>
      <c r="C185" s="7"/>
      <c r="D185" s="7"/>
      <c r="E185" s="7"/>
      <c r="F185" s="7"/>
      <c r="G185" s="7"/>
      <c r="H185" s="7"/>
      <c r="I185" s="7"/>
      <c r="J185" s="43"/>
      <c r="K185" s="43"/>
      <c r="L185" s="43"/>
      <c r="M185" s="43"/>
      <c r="N185" s="43"/>
      <c r="O185" s="43"/>
    </row>
    <row r="186" spans="1:15">
      <c r="A186" s="67">
        <v>1724</v>
      </c>
      <c r="B186" s="7"/>
      <c r="C186" s="7"/>
      <c r="D186" s="7"/>
      <c r="E186" s="7"/>
      <c r="F186" s="7"/>
      <c r="G186" s="7"/>
      <c r="H186" s="7"/>
      <c r="I186" s="7"/>
      <c r="J186" s="43"/>
      <c r="K186" s="43"/>
      <c r="L186" s="43"/>
      <c r="M186" s="43"/>
      <c r="N186" s="43"/>
      <c r="O186" s="43"/>
    </row>
    <row r="187" spans="1:15">
      <c r="A187" s="67">
        <v>1725</v>
      </c>
      <c r="B187" s="7"/>
      <c r="C187" s="7"/>
      <c r="D187" s="16">
        <v>96</v>
      </c>
      <c r="E187" s="16">
        <v>84</v>
      </c>
      <c r="F187" s="7"/>
      <c r="G187" s="7"/>
      <c r="H187" s="7"/>
      <c r="I187" s="7"/>
      <c r="J187" s="43"/>
      <c r="K187" s="44">
        <f>'Conversions, Sources &amp; Comments'!$E187*D187</f>
        <v>6.4960000000000004</v>
      </c>
      <c r="L187" s="44">
        <f>'Conversions, Sources &amp; Comments'!$E187*E187</f>
        <v>5.6840000000000002</v>
      </c>
      <c r="M187" s="44">
        <f>0.6*K187</f>
        <v>3.8976000000000002</v>
      </c>
      <c r="N187" s="43"/>
      <c r="O187" s="43"/>
    </row>
    <row r="188" spans="1:15">
      <c r="A188" s="67">
        <v>1726</v>
      </c>
      <c r="B188" s="7"/>
      <c r="C188" s="7"/>
      <c r="D188" s="7"/>
      <c r="E188" s="7"/>
      <c r="F188" s="7"/>
      <c r="G188" s="7"/>
      <c r="H188" s="7"/>
      <c r="I188" s="7"/>
      <c r="J188" s="43"/>
      <c r="K188" s="43"/>
      <c r="L188" s="43"/>
      <c r="M188" s="43"/>
      <c r="N188" s="43"/>
      <c r="O188" s="43"/>
    </row>
    <row r="189" spans="1:15">
      <c r="A189" s="67">
        <v>1727</v>
      </c>
      <c r="B189" s="7"/>
      <c r="C189" s="7"/>
      <c r="D189" s="7"/>
      <c r="E189" s="7"/>
      <c r="F189" s="7"/>
      <c r="G189" s="7"/>
      <c r="H189" s="7"/>
      <c r="I189" s="7"/>
      <c r="J189" s="43"/>
      <c r="K189" s="43"/>
      <c r="L189" s="43"/>
      <c r="M189" s="43"/>
      <c r="N189" s="43"/>
      <c r="O189" s="43"/>
    </row>
    <row r="190" spans="1:15">
      <c r="A190" s="67">
        <v>1728</v>
      </c>
      <c r="B190" s="7"/>
      <c r="C190" s="7"/>
      <c r="D190" s="7"/>
      <c r="E190" s="7"/>
      <c r="F190" s="7"/>
      <c r="G190" s="7"/>
      <c r="H190" s="7"/>
      <c r="I190" s="7"/>
      <c r="J190" s="43"/>
      <c r="K190" s="43"/>
      <c r="L190" s="43"/>
      <c r="M190" s="43"/>
      <c r="N190" s="43"/>
      <c r="O190" s="43"/>
    </row>
    <row r="191" spans="1:15">
      <c r="A191" s="67">
        <v>1729</v>
      </c>
      <c r="B191" s="7"/>
      <c r="C191" s="7"/>
      <c r="D191" s="7"/>
      <c r="E191" s="7"/>
      <c r="F191" s="7"/>
      <c r="G191" s="7"/>
      <c r="H191" s="7"/>
      <c r="I191" s="7"/>
      <c r="J191" s="43"/>
      <c r="K191" s="43"/>
      <c r="L191" s="43"/>
      <c r="M191" s="43"/>
      <c r="N191" s="43"/>
      <c r="O191" s="43"/>
    </row>
    <row r="192" spans="1:15">
      <c r="A192" s="67">
        <v>1730</v>
      </c>
      <c r="B192" s="7"/>
      <c r="C192" s="7"/>
      <c r="D192" s="7"/>
      <c r="E192" s="7"/>
      <c r="F192" s="7"/>
      <c r="G192" s="7"/>
      <c r="H192" s="7"/>
      <c r="I192" s="7"/>
      <c r="J192" s="43"/>
      <c r="K192" s="43"/>
      <c r="L192" s="43"/>
      <c r="M192" s="43"/>
      <c r="N192" s="43"/>
      <c r="O192" s="43"/>
    </row>
    <row r="193" spans="1:15">
      <c r="A193" s="67">
        <v>1731</v>
      </c>
      <c r="B193" s="7"/>
      <c r="C193" s="7"/>
      <c r="D193" s="7"/>
      <c r="E193" s="7"/>
      <c r="F193" s="7"/>
      <c r="G193" s="7"/>
      <c r="H193" s="7"/>
      <c r="I193" s="7"/>
      <c r="J193" s="43"/>
      <c r="K193" s="43"/>
      <c r="L193" s="43"/>
      <c r="M193" s="43"/>
      <c r="N193" s="43"/>
      <c r="O193" s="43"/>
    </row>
    <row r="194" spans="1:15">
      <c r="A194" s="67">
        <v>1732</v>
      </c>
      <c r="B194" s="7"/>
      <c r="C194" s="7"/>
      <c r="D194" s="16">
        <v>96</v>
      </c>
      <c r="E194" s="16">
        <v>84</v>
      </c>
      <c r="F194" s="7"/>
      <c r="G194" s="7"/>
      <c r="H194" s="7"/>
      <c r="I194" s="7"/>
      <c r="J194" s="43"/>
      <c r="K194" s="44">
        <f>'Conversions, Sources &amp; Comments'!$E194*D194</f>
        <v>6.4960000000000004</v>
      </c>
      <c r="L194" s="44">
        <f>'Conversions, Sources &amp; Comments'!$E194*E194</f>
        <v>5.6840000000000002</v>
      </c>
      <c r="M194" s="44">
        <f>0.6*K194</f>
        <v>3.8976000000000002</v>
      </c>
      <c r="N194" s="43"/>
      <c r="O194" s="43"/>
    </row>
    <row r="195" spans="1:15">
      <c r="A195" s="67">
        <v>1733</v>
      </c>
      <c r="B195" s="7"/>
      <c r="C195" s="7"/>
      <c r="D195" s="7"/>
      <c r="E195" s="16">
        <v>84</v>
      </c>
      <c r="F195" s="7"/>
      <c r="G195" s="7"/>
      <c r="H195" s="7"/>
      <c r="I195" s="7"/>
      <c r="J195" s="43"/>
      <c r="K195" s="43"/>
      <c r="L195" s="44">
        <f>'Conversions, Sources &amp; Comments'!$E195*E195</f>
        <v>5.6840000000000002</v>
      </c>
      <c r="M195" s="43"/>
      <c r="N195" s="43"/>
      <c r="O195" s="43"/>
    </row>
    <row r="196" spans="1:15">
      <c r="A196" s="67">
        <v>1734</v>
      </c>
      <c r="B196" s="7"/>
      <c r="C196" s="7"/>
      <c r="D196" s="7"/>
      <c r="E196" s="16">
        <v>84</v>
      </c>
      <c r="F196" s="7"/>
      <c r="G196" s="7"/>
      <c r="H196" s="7"/>
      <c r="I196" s="7"/>
      <c r="J196" s="43"/>
      <c r="K196" s="43"/>
      <c r="L196" s="44">
        <f>'Conversions, Sources &amp; Comments'!$E196*E196</f>
        <v>4.8781249999999998</v>
      </c>
      <c r="M196" s="43"/>
      <c r="N196" s="43"/>
      <c r="O196" s="43"/>
    </row>
    <row r="197" spans="1:15">
      <c r="A197" s="67">
        <v>1735</v>
      </c>
      <c r="B197" s="7"/>
      <c r="C197" s="7"/>
      <c r="D197" s="16">
        <v>96</v>
      </c>
      <c r="E197" s="16">
        <v>84</v>
      </c>
      <c r="F197" s="7"/>
      <c r="G197" s="7"/>
      <c r="H197" s="7"/>
      <c r="I197" s="7"/>
      <c r="J197" s="43"/>
      <c r="K197" s="44">
        <f>'Conversions, Sources &amp; Comments'!$E197*D197</f>
        <v>5.5750000000000002</v>
      </c>
      <c r="L197" s="44">
        <f>'Conversions, Sources &amp; Comments'!$E197*E197</f>
        <v>4.8781249999999998</v>
      </c>
      <c r="M197" s="44">
        <f>0.6*K197</f>
        <v>3.3450000000000002</v>
      </c>
      <c r="N197" s="43"/>
      <c r="O197" s="43"/>
    </row>
    <row r="198" spans="1:15">
      <c r="A198" s="67">
        <v>1736</v>
      </c>
      <c r="B198" s="7"/>
      <c r="C198" s="7"/>
      <c r="D198" s="16">
        <v>96</v>
      </c>
      <c r="E198" s="16">
        <v>84</v>
      </c>
      <c r="F198" s="7"/>
      <c r="G198" s="7"/>
      <c r="H198" s="7"/>
      <c r="I198" s="7"/>
      <c r="J198" s="43"/>
      <c r="K198" s="44">
        <f>'Conversions, Sources &amp; Comments'!$E198*D198</f>
        <v>5.5750000000000002</v>
      </c>
      <c r="L198" s="44">
        <f>'Conversions, Sources &amp; Comments'!$E198*E198</f>
        <v>4.8781249999999998</v>
      </c>
      <c r="M198" s="44">
        <f>0.6*K198</f>
        <v>3.3450000000000002</v>
      </c>
      <c r="N198" s="43"/>
      <c r="O198" s="43"/>
    </row>
    <row r="199" spans="1:15">
      <c r="A199" s="67">
        <v>1737</v>
      </c>
      <c r="B199" s="7"/>
      <c r="C199" s="7"/>
      <c r="D199" s="7"/>
      <c r="E199" s="7"/>
      <c r="F199" s="7"/>
      <c r="G199" s="7"/>
      <c r="H199" s="7"/>
      <c r="I199" s="7"/>
      <c r="J199" s="43"/>
      <c r="K199" s="43"/>
      <c r="L199" s="43"/>
      <c r="M199" s="43"/>
      <c r="N199" s="43"/>
      <c r="O199" s="43"/>
    </row>
    <row r="200" spans="1:15">
      <c r="A200" s="67">
        <v>1738</v>
      </c>
      <c r="B200" s="7"/>
      <c r="C200" s="7"/>
      <c r="D200" s="7"/>
      <c r="E200" s="7"/>
      <c r="F200" s="7"/>
      <c r="G200" s="7"/>
      <c r="H200" s="7"/>
      <c r="I200" s="7"/>
      <c r="J200" s="43"/>
      <c r="K200" s="43"/>
      <c r="L200" s="43"/>
      <c r="M200" s="43"/>
      <c r="N200" s="43"/>
      <c r="O200" s="43"/>
    </row>
    <row r="201" spans="1:15">
      <c r="A201" s="67">
        <v>1739</v>
      </c>
      <c r="B201" s="7"/>
      <c r="C201" s="7"/>
      <c r="D201" s="7"/>
      <c r="E201" s="7"/>
      <c r="F201" s="7"/>
      <c r="G201" s="7"/>
      <c r="H201" s="7"/>
      <c r="I201" s="7"/>
      <c r="J201" s="43"/>
      <c r="K201" s="43"/>
      <c r="L201" s="43"/>
      <c r="M201" s="43"/>
      <c r="N201" s="43"/>
      <c r="O201" s="43"/>
    </row>
    <row r="202" spans="1:15">
      <c r="A202" s="67">
        <v>1740</v>
      </c>
      <c r="B202" s="7"/>
      <c r="C202" s="7"/>
      <c r="D202" s="7"/>
      <c r="E202" s="7"/>
      <c r="F202" s="7"/>
      <c r="G202" s="7"/>
      <c r="H202" s="7"/>
      <c r="I202" s="7"/>
      <c r="J202" s="43"/>
      <c r="K202" s="43"/>
      <c r="L202" s="43"/>
      <c r="M202" s="43"/>
      <c r="N202" s="43"/>
      <c r="O202" s="43"/>
    </row>
    <row r="203" spans="1:15">
      <c r="A203" s="67">
        <v>1741</v>
      </c>
      <c r="B203" s="7"/>
      <c r="C203" s="7"/>
      <c r="D203" s="7"/>
      <c r="E203" s="7"/>
      <c r="F203" s="7"/>
      <c r="G203" s="7"/>
      <c r="H203" s="7"/>
      <c r="I203" s="7"/>
      <c r="J203" s="43"/>
      <c r="K203" s="43"/>
      <c r="L203" s="43"/>
      <c r="M203" s="43"/>
      <c r="N203" s="43"/>
      <c r="O203" s="43"/>
    </row>
    <row r="204" spans="1:15">
      <c r="A204" s="67">
        <v>1742</v>
      </c>
      <c r="B204" s="7"/>
      <c r="C204" s="7"/>
      <c r="D204" s="7"/>
      <c r="E204" s="7"/>
      <c r="F204" s="7"/>
      <c r="G204" s="7"/>
      <c r="H204" s="7"/>
      <c r="I204" s="7"/>
      <c r="J204" s="43"/>
      <c r="K204" s="43"/>
      <c r="L204" s="43"/>
      <c r="M204" s="43"/>
      <c r="N204" s="43"/>
      <c r="O204" s="43"/>
    </row>
    <row r="205" spans="1:15">
      <c r="A205" s="67">
        <v>1743</v>
      </c>
      <c r="B205" s="7"/>
      <c r="C205" s="7"/>
      <c r="D205" s="7"/>
      <c r="E205" s="7"/>
      <c r="F205" s="7"/>
      <c r="G205" s="7"/>
      <c r="H205" s="7"/>
      <c r="I205" s="7"/>
      <c r="J205" s="43"/>
      <c r="K205" s="43"/>
      <c r="L205" s="43"/>
      <c r="M205" s="43"/>
      <c r="N205" s="43"/>
      <c r="O205" s="43"/>
    </row>
    <row r="206" spans="1:15">
      <c r="A206" s="67">
        <v>1744</v>
      </c>
      <c r="B206" s="7"/>
      <c r="C206" s="7"/>
      <c r="D206" s="7"/>
      <c r="E206" s="7"/>
      <c r="F206" s="7"/>
      <c r="G206" s="7"/>
      <c r="H206" s="7"/>
      <c r="I206" s="7"/>
      <c r="J206" s="43"/>
      <c r="K206" s="43"/>
      <c r="L206" s="43"/>
      <c r="M206" s="43"/>
      <c r="N206" s="43"/>
      <c r="O206" s="43"/>
    </row>
    <row r="207" spans="1:15">
      <c r="A207" s="67">
        <v>1745</v>
      </c>
      <c r="B207" s="7"/>
      <c r="C207" s="7"/>
      <c r="D207" s="16">
        <v>96</v>
      </c>
      <c r="E207" s="16">
        <v>84</v>
      </c>
      <c r="F207" s="7"/>
      <c r="G207" s="7"/>
      <c r="H207" s="7"/>
      <c r="I207" s="7"/>
      <c r="J207" s="43"/>
      <c r="K207" s="44">
        <f>'Conversions, Sources &amp; Comments'!$E207*D207</f>
        <v>5.5750000000000002</v>
      </c>
      <c r="L207" s="44">
        <f>'Conversions, Sources &amp; Comments'!$E207*E207</f>
        <v>4.8781249999999998</v>
      </c>
      <c r="M207" s="44">
        <f>0.6*K207</f>
        <v>3.3450000000000002</v>
      </c>
      <c r="N207" s="43"/>
      <c r="O207" s="43"/>
    </row>
    <row r="208" spans="1:15">
      <c r="A208" s="67">
        <v>1746</v>
      </c>
      <c r="B208" s="7"/>
      <c r="C208" s="7"/>
      <c r="D208" s="16">
        <v>96</v>
      </c>
      <c r="E208" s="7"/>
      <c r="F208" s="7"/>
      <c r="G208" s="7"/>
      <c r="H208" s="7"/>
      <c r="I208" s="7"/>
      <c r="J208" s="43"/>
      <c r="K208" s="44">
        <f>'Conversions, Sources &amp; Comments'!$E208*D208</f>
        <v>5.5750000000000002</v>
      </c>
      <c r="L208" s="43"/>
      <c r="M208" s="44">
        <f>0.6*K208</f>
        <v>3.3450000000000002</v>
      </c>
      <c r="N208" s="43"/>
      <c r="O208" s="43"/>
    </row>
    <row r="209" spans="1:15">
      <c r="A209" s="67">
        <v>1747</v>
      </c>
      <c r="B209" s="7"/>
      <c r="C209" s="7"/>
      <c r="D209" s="7"/>
      <c r="E209" s="7"/>
      <c r="F209" s="7"/>
      <c r="G209" s="7"/>
      <c r="H209" s="7"/>
      <c r="I209" s="7"/>
      <c r="J209" s="43"/>
      <c r="K209" s="43"/>
      <c r="L209" s="43"/>
      <c r="M209" s="43"/>
      <c r="N209" s="43"/>
      <c r="O209" s="43"/>
    </row>
    <row r="210" spans="1:15">
      <c r="A210" s="67">
        <v>1748</v>
      </c>
      <c r="B210" s="7"/>
      <c r="C210" s="7"/>
      <c r="D210" s="7"/>
      <c r="E210" s="7"/>
      <c r="F210" s="7"/>
      <c r="G210" s="7"/>
      <c r="H210" s="7"/>
      <c r="I210" s="7"/>
      <c r="J210" s="43"/>
      <c r="K210" s="43"/>
      <c r="L210" s="43"/>
      <c r="M210" s="43"/>
      <c r="N210" s="43"/>
      <c r="O210" s="43"/>
    </row>
    <row r="211" spans="1:15">
      <c r="A211" s="67">
        <v>1749</v>
      </c>
      <c r="B211" s="7"/>
      <c r="C211" s="7"/>
      <c r="D211" s="7"/>
      <c r="E211" s="7"/>
      <c r="F211" s="7"/>
      <c r="G211" s="7"/>
      <c r="H211" s="7"/>
      <c r="I211" s="7"/>
      <c r="J211" s="43"/>
      <c r="K211" s="43"/>
      <c r="L211" s="43"/>
      <c r="M211" s="43"/>
      <c r="N211" s="43"/>
      <c r="O211" s="43"/>
    </row>
    <row r="212" spans="1:15">
      <c r="A212" s="67">
        <v>1750</v>
      </c>
      <c r="B212" s="7"/>
      <c r="C212" s="7"/>
      <c r="D212" s="7"/>
      <c r="E212" s="7"/>
      <c r="F212" s="7"/>
      <c r="G212" s="7"/>
      <c r="H212" s="7"/>
      <c r="I212" s="7"/>
      <c r="J212" s="43"/>
      <c r="K212" s="43"/>
      <c r="L212" s="43"/>
      <c r="M212" s="43"/>
      <c r="N212" s="43"/>
      <c r="O212" s="43"/>
    </row>
    <row r="213" spans="1:15">
      <c r="A213" s="67">
        <v>1751</v>
      </c>
      <c r="B213" s="7"/>
      <c r="C213" s="7"/>
      <c r="D213" s="7"/>
      <c r="E213" s="7"/>
      <c r="F213" s="7"/>
      <c r="G213" s="7"/>
      <c r="H213" s="7"/>
      <c r="I213" s="7"/>
      <c r="J213" s="43"/>
      <c r="K213" s="43"/>
      <c r="L213" s="43"/>
      <c r="M213" s="43"/>
      <c r="N213" s="43"/>
      <c r="O213" s="43"/>
    </row>
    <row r="214" spans="1:15">
      <c r="A214" s="67">
        <v>1752</v>
      </c>
      <c r="B214" s="7"/>
      <c r="C214" s="7"/>
      <c r="D214" s="7"/>
      <c r="E214" s="7"/>
      <c r="F214" s="7"/>
      <c r="G214" s="7"/>
      <c r="H214" s="7"/>
      <c r="I214" s="7"/>
      <c r="J214" s="43"/>
      <c r="K214" s="43"/>
      <c r="L214" s="43"/>
      <c r="M214" s="43"/>
      <c r="N214" s="43"/>
      <c r="O214" s="43"/>
    </row>
    <row r="215" spans="1:15">
      <c r="A215" s="67">
        <v>1753</v>
      </c>
      <c r="B215" s="7"/>
      <c r="C215" s="7"/>
      <c r="D215" s="7"/>
      <c r="E215" s="7"/>
      <c r="F215" s="7"/>
      <c r="G215" s="7"/>
      <c r="H215" s="7"/>
      <c r="I215" s="7"/>
      <c r="J215" s="43"/>
      <c r="K215" s="43"/>
      <c r="L215" s="43"/>
      <c r="M215" s="43"/>
      <c r="N215" s="43"/>
      <c r="O215" s="43"/>
    </row>
    <row r="216" spans="1:15">
      <c r="A216" s="67">
        <v>1754</v>
      </c>
      <c r="B216" s="7"/>
      <c r="C216" s="7"/>
      <c r="D216" s="7"/>
      <c r="E216" s="7"/>
      <c r="F216" s="7"/>
      <c r="G216" s="7"/>
      <c r="H216" s="7"/>
      <c r="I216" s="7"/>
      <c r="J216" s="43"/>
      <c r="K216" s="43"/>
      <c r="L216" s="43"/>
      <c r="M216" s="43"/>
      <c r="N216" s="43"/>
      <c r="O216" s="43"/>
    </row>
    <row r="217" spans="1:15">
      <c r="A217" s="67">
        <v>1755</v>
      </c>
      <c r="B217" s="7"/>
      <c r="C217" s="7"/>
      <c r="D217" s="16">
        <v>96</v>
      </c>
      <c r="E217" s="16">
        <v>84</v>
      </c>
      <c r="F217" s="7"/>
      <c r="G217" s="7"/>
      <c r="H217" s="7"/>
      <c r="I217" s="7"/>
      <c r="J217" s="43"/>
      <c r="K217" s="44">
        <f>'Conversions, Sources &amp; Comments'!$E217*D217</f>
        <v>5.5750000000000002</v>
      </c>
      <c r="L217" s="44">
        <f>'Conversions, Sources &amp; Comments'!$E217*E217</f>
        <v>4.8781249999999998</v>
      </c>
      <c r="M217" s="44">
        <f>0.6*K217</f>
        <v>3.3450000000000002</v>
      </c>
      <c r="N217" s="43"/>
      <c r="O217" s="43"/>
    </row>
    <row r="218" spans="1:15">
      <c r="A218" s="67">
        <v>1756</v>
      </c>
      <c r="B218" s="7"/>
      <c r="C218" s="7"/>
      <c r="D218" s="7"/>
      <c r="E218" s="7"/>
      <c r="F218" s="7"/>
      <c r="G218" s="7"/>
      <c r="H218" s="7"/>
      <c r="I218" s="7"/>
      <c r="J218" s="43"/>
      <c r="K218" s="43"/>
      <c r="L218" s="43"/>
      <c r="M218" s="43"/>
      <c r="N218" s="43"/>
      <c r="O218" s="43"/>
    </row>
    <row r="219" spans="1:15">
      <c r="A219" s="67">
        <v>1757</v>
      </c>
      <c r="B219" s="7"/>
      <c r="C219" s="7"/>
      <c r="D219" s="7"/>
      <c r="E219" s="7"/>
      <c r="F219" s="7"/>
      <c r="G219" s="7"/>
      <c r="H219" s="7"/>
      <c r="I219" s="7"/>
      <c r="J219" s="43"/>
      <c r="K219" s="43"/>
      <c r="L219" s="43"/>
      <c r="M219" s="43"/>
      <c r="N219" s="43"/>
      <c r="O219" s="43"/>
    </row>
    <row r="220" spans="1:15">
      <c r="A220" s="67">
        <v>1758</v>
      </c>
      <c r="B220" s="7"/>
      <c r="C220" s="7"/>
      <c r="D220" s="7"/>
      <c r="E220" s="16">
        <v>84</v>
      </c>
      <c r="F220" s="7"/>
      <c r="G220" s="7"/>
      <c r="H220" s="7"/>
      <c r="I220" s="7"/>
      <c r="J220" s="43"/>
      <c r="K220" s="43"/>
      <c r="L220" s="44">
        <f>'Conversions, Sources &amp; Comments'!$E220*E220</f>
        <v>4.8781249999999998</v>
      </c>
      <c r="M220" s="43"/>
      <c r="N220" s="43"/>
      <c r="O220" s="43"/>
    </row>
    <row r="221" spans="1:15">
      <c r="A221" s="67">
        <v>1759</v>
      </c>
      <c r="B221" s="7"/>
      <c r="C221" s="7"/>
      <c r="D221" s="16">
        <v>96</v>
      </c>
      <c r="E221" s="7"/>
      <c r="F221" s="7"/>
      <c r="G221" s="7"/>
      <c r="H221" s="7"/>
      <c r="I221" s="7"/>
      <c r="J221" s="43"/>
      <c r="K221" s="44">
        <f>'Conversions, Sources &amp; Comments'!$E221*D221</f>
        <v>5.5750000000000002</v>
      </c>
      <c r="L221" s="43"/>
      <c r="M221" s="44">
        <f>0.6*K221</f>
        <v>3.3450000000000002</v>
      </c>
      <c r="N221" s="43"/>
      <c r="O221" s="43"/>
    </row>
    <row r="222" spans="1:15">
      <c r="A222" s="67">
        <v>1760</v>
      </c>
      <c r="B222" s="7"/>
      <c r="C222" s="7"/>
      <c r="D222" s="16">
        <v>96</v>
      </c>
      <c r="E222" s="7"/>
      <c r="F222" s="7"/>
      <c r="G222" s="7"/>
      <c r="H222" s="7"/>
      <c r="I222" s="7"/>
      <c r="J222" s="43"/>
      <c r="K222" s="44">
        <f>'Conversions, Sources &amp; Comments'!$E222*D222</f>
        <v>5.5750000000000002</v>
      </c>
      <c r="L222" s="43"/>
      <c r="M222" s="44">
        <f>0.6*K222</f>
        <v>3.3450000000000002</v>
      </c>
      <c r="N222" s="43"/>
      <c r="O222" s="43"/>
    </row>
    <row r="223" spans="1:15">
      <c r="A223" s="67">
        <v>1761</v>
      </c>
      <c r="B223" s="7"/>
      <c r="C223" s="7"/>
      <c r="D223" s="7"/>
      <c r="E223" s="7"/>
      <c r="F223" s="7"/>
      <c r="G223" s="7"/>
      <c r="H223" s="7"/>
      <c r="I223" s="7"/>
      <c r="J223" s="43"/>
      <c r="K223" s="43"/>
      <c r="L223" s="43"/>
      <c r="M223" s="43"/>
      <c r="N223" s="43"/>
      <c r="O223" s="43"/>
    </row>
    <row r="224" spans="1:15">
      <c r="A224" s="67">
        <v>1762</v>
      </c>
      <c r="B224" s="7"/>
      <c r="C224" s="7"/>
      <c r="D224" s="7"/>
      <c r="E224" s="7"/>
      <c r="F224" s="7"/>
      <c r="G224" s="7"/>
      <c r="H224" s="7"/>
      <c r="I224" s="7"/>
      <c r="J224" s="43"/>
      <c r="K224" s="43"/>
      <c r="L224" s="43"/>
      <c r="M224" s="43"/>
      <c r="N224" s="43"/>
      <c r="O224" s="43"/>
    </row>
    <row r="225" spans="1:15">
      <c r="A225" s="67">
        <v>1763</v>
      </c>
      <c r="B225" s="7"/>
      <c r="C225" s="7"/>
      <c r="D225" s="7"/>
      <c r="E225" s="7"/>
      <c r="F225" s="7"/>
      <c r="G225" s="7"/>
      <c r="H225" s="7"/>
      <c r="I225" s="7"/>
      <c r="J225" s="43"/>
      <c r="K225" s="43"/>
      <c r="L225" s="43"/>
      <c r="M225" s="43"/>
      <c r="N225" s="43"/>
      <c r="O225" s="43"/>
    </row>
    <row r="226" spans="1:15">
      <c r="A226" s="67">
        <v>1764</v>
      </c>
      <c r="B226" s="7"/>
      <c r="C226" s="7"/>
      <c r="D226" s="7"/>
      <c r="E226" s="7"/>
      <c r="F226" s="7"/>
      <c r="G226" s="7"/>
      <c r="H226" s="7"/>
      <c r="I226" s="7"/>
      <c r="J226" s="43"/>
      <c r="K226" s="43"/>
      <c r="L226" s="43"/>
      <c r="M226" s="43"/>
      <c r="N226" s="43"/>
      <c r="O226" s="43"/>
    </row>
    <row r="227" spans="1:15">
      <c r="A227" s="67">
        <v>1765</v>
      </c>
      <c r="B227" s="7"/>
      <c r="C227" s="7"/>
      <c r="D227" s="7"/>
      <c r="E227" s="7"/>
      <c r="F227" s="7"/>
      <c r="G227" s="7"/>
      <c r="H227" s="7"/>
      <c r="I227" s="7"/>
      <c r="J227" s="43"/>
      <c r="K227" s="43"/>
      <c r="L227" s="43"/>
      <c r="M227" s="43"/>
      <c r="N227" s="43"/>
      <c r="O227" s="43"/>
    </row>
    <row r="228" spans="1:15">
      <c r="A228" s="67">
        <v>1766</v>
      </c>
      <c r="B228" s="7"/>
      <c r="C228" s="7"/>
      <c r="D228" s="7"/>
      <c r="E228" s="7"/>
      <c r="F228" s="7"/>
      <c r="G228" s="7"/>
      <c r="H228" s="7"/>
      <c r="I228" s="7"/>
      <c r="J228" s="43"/>
      <c r="K228" s="43"/>
      <c r="L228" s="43"/>
      <c r="M228" s="43"/>
      <c r="N228" s="43"/>
      <c r="O228" s="43"/>
    </row>
    <row r="229" spans="1:15">
      <c r="A229" s="67">
        <v>1767</v>
      </c>
      <c r="B229" s="7"/>
      <c r="C229" s="7"/>
      <c r="D229" s="7"/>
      <c r="E229" s="7"/>
      <c r="F229" s="7"/>
      <c r="G229" s="7"/>
      <c r="H229" s="7"/>
      <c r="I229" s="7"/>
      <c r="J229" s="43"/>
      <c r="K229" s="43"/>
      <c r="L229" s="43"/>
      <c r="M229" s="43"/>
      <c r="N229" s="43"/>
      <c r="O229" s="43"/>
    </row>
    <row r="230" spans="1:15">
      <c r="A230" s="67">
        <v>1768</v>
      </c>
      <c r="B230" s="7"/>
      <c r="C230" s="7"/>
      <c r="D230" s="7"/>
      <c r="E230" s="7"/>
      <c r="F230" s="7"/>
      <c r="G230" s="7"/>
      <c r="H230" s="7"/>
      <c r="I230" s="7"/>
      <c r="J230" s="43"/>
      <c r="K230" s="43"/>
      <c r="L230" s="43"/>
      <c r="M230" s="43"/>
      <c r="N230" s="43"/>
      <c r="O230" s="43"/>
    </row>
    <row r="231" spans="1:15">
      <c r="A231" s="67">
        <v>1769</v>
      </c>
      <c r="B231" s="7"/>
      <c r="C231" s="7"/>
      <c r="D231" s="7"/>
      <c r="E231" s="7"/>
      <c r="F231" s="7"/>
      <c r="G231" s="7"/>
      <c r="H231" s="7"/>
      <c r="I231" s="7"/>
      <c r="J231" s="43"/>
      <c r="K231" s="43"/>
      <c r="L231" s="43"/>
      <c r="M231" s="43"/>
      <c r="N231" s="43"/>
      <c r="O231" s="43"/>
    </row>
    <row r="232" spans="1:15">
      <c r="A232" s="67">
        <v>1770</v>
      </c>
      <c r="B232" s="7"/>
      <c r="C232" s="7"/>
      <c r="D232" s="7"/>
      <c r="E232" s="7"/>
      <c r="F232" s="7"/>
      <c r="G232" s="7"/>
      <c r="H232" s="7"/>
      <c r="I232" s="7"/>
      <c r="J232" s="43"/>
      <c r="K232" s="43"/>
      <c r="L232" s="43"/>
      <c r="M232" s="43"/>
      <c r="N232" s="43"/>
      <c r="O232" s="43"/>
    </row>
    <row r="233" spans="1:15">
      <c r="A233" s="67">
        <v>1771</v>
      </c>
      <c r="B233" s="7"/>
      <c r="C233" s="7"/>
      <c r="D233" s="7"/>
      <c r="E233" s="7"/>
      <c r="F233" s="7"/>
      <c r="G233" s="7"/>
      <c r="H233" s="7"/>
      <c r="I233" s="7"/>
      <c r="J233" s="43"/>
      <c r="K233" s="43"/>
      <c r="L233" s="43"/>
      <c r="M233" s="43"/>
      <c r="N233" s="43"/>
      <c r="O233" s="43"/>
    </row>
    <row r="234" spans="1:15">
      <c r="A234" s="67">
        <v>1772</v>
      </c>
      <c r="B234" s="7"/>
      <c r="C234" s="7"/>
      <c r="D234" s="7"/>
      <c r="E234" s="7"/>
      <c r="F234" s="7"/>
      <c r="G234" s="7"/>
      <c r="H234" s="7"/>
      <c r="I234" s="7"/>
      <c r="J234" s="43"/>
      <c r="K234" s="43"/>
      <c r="L234" s="43"/>
      <c r="M234" s="43"/>
      <c r="N234" s="43"/>
      <c r="O234" s="43"/>
    </row>
    <row r="235" spans="1:15">
      <c r="A235" s="67">
        <v>1773</v>
      </c>
      <c r="B235" s="7"/>
      <c r="C235" s="7"/>
      <c r="D235" s="7"/>
      <c r="E235" s="7"/>
      <c r="F235" s="7"/>
      <c r="G235" s="7"/>
      <c r="H235" s="7"/>
      <c r="I235" s="7"/>
      <c r="J235" s="43"/>
      <c r="K235" s="43"/>
      <c r="L235" s="43"/>
      <c r="M235" s="43"/>
      <c r="N235" s="43"/>
      <c r="O235" s="43"/>
    </row>
    <row r="236" spans="1:15">
      <c r="A236" s="67">
        <v>1774</v>
      </c>
      <c r="B236" s="7"/>
      <c r="C236" s="7"/>
      <c r="D236" s="7"/>
      <c r="E236" s="7"/>
      <c r="F236" s="7"/>
      <c r="G236" s="7"/>
      <c r="H236" s="7"/>
      <c r="I236" s="7"/>
      <c r="J236" s="43"/>
      <c r="K236" s="43"/>
      <c r="L236" s="43"/>
      <c r="M236" s="43"/>
      <c r="N236" s="43"/>
      <c r="O236" s="43"/>
    </row>
    <row r="237" spans="1:15">
      <c r="A237" s="67">
        <v>1775</v>
      </c>
      <c r="B237" s="7"/>
      <c r="C237" s="7"/>
      <c r="D237" s="7"/>
      <c r="E237" s="7"/>
      <c r="F237" s="7"/>
      <c r="G237" s="7"/>
      <c r="H237" s="7"/>
      <c r="I237" s="7"/>
      <c r="J237" s="43"/>
      <c r="K237" s="43"/>
      <c r="L237" s="43"/>
      <c r="M237" s="43"/>
      <c r="N237" s="43"/>
      <c r="O237" s="43"/>
    </row>
    <row r="238" spans="1:15">
      <c r="A238" s="67">
        <v>1776</v>
      </c>
      <c r="B238" s="7"/>
      <c r="C238" s="7"/>
      <c r="D238" s="16">
        <v>102</v>
      </c>
      <c r="E238" s="16">
        <v>96</v>
      </c>
      <c r="F238" s="7"/>
      <c r="G238" s="7"/>
      <c r="H238" s="7"/>
      <c r="I238" s="7"/>
      <c r="J238" s="43"/>
      <c r="K238" s="44">
        <f>'Conversions, Sources &amp; Comments'!$E238*D238</f>
        <v>4.7398125000000002</v>
      </c>
      <c r="L238" s="44">
        <f>'Conversions, Sources &amp; Comments'!$E238*E238</f>
        <v>4.4610000000000003</v>
      </c>
      <c r="M238" s="44">
        <f>0.6*K238</f>
        <v>2.8438875000000001</v>
      </c>
      <c r="N238" s="43"/>
      <c r="O238" s="43"/>
    </row>
    <row r="239" spans="1:15">
      <c r="A239" s="67">
        <v>1777</v>
      </c>
      <c r="B239" s="7"/>
      <c r="C239" s="7"/>
      <c r="D239" s="7"/>
      <c r="E239" s="7"/>
      <c r="F239" s="7"/>
      <c r="G239" s="7"/>
      <c r="H239" s="7"/>
      <c r="I239" s="7"/>
      <c r="J239" s="43"/>
      <c r="K239" s="43"/>
      <c r="L239" s="43"/>
      <c r="M239" s="43"/>
      <c r="N239" s="43"/>
      <c r="O239" s="43"/>
    </row>
    <row r="240" spans="1:15">
      <c r="A240" s="67">
        <v>1778</v>
      </c>
      <c r="B240" s="7"/>
      <c r="C240" s="7"/>
      <c r="D240" s="7"/>
      <c r="E240" s="7"/>
      <c r="F240" s="7"/>
      <c r="G240" s="7"/>
      <c r="H240" s="7"/>
      <c r="I240" s="7"/>
      <c r="J240" s="43"/>
      <c r="K240" s="43"/>
      <c r="L240" s="43"/>
      <c r="M240" s="43"/>
      <c r="N240" s="43"/>
      <c r="O240" s="43"/>
    </row>
    <row r="241" spans="1:15">
      <c r="A241" s="67">
        <v>1779</v>
      </c>
      <c r="B241" s="7"/>
      <c r="C241" s="7"/>
      <c r="D241" s="7"/>
      <c r="E241" s="7"/>
      <c r="F241" s="7"/>
      <c r="G241" s="7"/>
      <c r="H241" s="7"/>
      <c r="I241" s="7"/>
      <c r="J241" s="43"/>
      <c r="K241" s="43"/>
      <c r="L241" s="43"/>
      <c r="M241" s="43"/>
      <c r="N241" s="43"/>
      <c r="O241" s="43"/>
    </row>
    <row r="242" spans="1:15">
      <c r="A242" s="67">
        <v>1780</v>
      </c>
      <c r="B242" s="7"/>
      <c r="C242" s="7"/>
      <c r="D242" s="7"/>
      <c r="E242" s="7"/>
      <c r="F242" s="7"/>
      <c r="G242" s="7"/>
      <c r="H242" s="7"/>
      <c r="I242" s="7"/>
      <c r="J242" s="43"/>
      <c r="K242" s="43"/>
      <c r="L242" s="43"/>
      <c r="M242" s="43"/>
      <c r="N242" s="43"/>
      <c r="O242" s="43"/>
    </row>
    <row r="243" spans="1:15">
      <c r="A243" s="67">
        <v>1781</v>
      </c>
      <c r="B243" s="7"/>
      <c r="C243" s="7"/>
      <c r="D243" s="7"/>
      <c r="E243" s="7"/>
      <c r="F243" s="7"/>
      <c r="G243" s="7"/>
      <c r="H243" s="7"/>
      <c r="I243" s="7"/>
      <c r="J243" s="43"/>
      <c r="K243" s="43"/>
      <c r="L243" s="43"/>
      <c r="M243" s="43"/>
      <c r="N243" s="43"/>
      <c r="O243" s="43"/>
    </row>
    <row r="244" spans="1:15">
      <c r="A244" s="67">
        <v>1782</v>
      </c>
      <c r="B244" s="7"/>
      <c r="C244" s="7"/>
      <c r="D244" s="7"/>
      <c r="E244" s="7"/>
      <c r="F244" s="7"/>
      <c r="G244" s="7"/>
      <c r="H244" s="7"/>
      <c r="I244" s="7"/>
      <c r="J244" s="43"/>
      <c r="K244" s="43"/>
      <c r="L244" s="43"/>
      <c r="M244" s="43"/>
      <c r="N244" s="43"/>
      <c r="O244" s="43"/>
    </row>
    <row r="245" spans="1:15">
      <c r="A245" s="67">
        <v>1783</v>
      </c>
      <c r="B245" s="7"/>
      <c r="C245" s="7"/>
      <c r="D245" s="7"/>
      <c r="E245" s="7"/>
      <c r="F245" s="7"/>
      <c r="G245" s="7"/>
      <c r="H245" s="7"/>
      <c r="I245" s="7"/>
      <c r="J245" s="43"/>
      <c r="K245" s="43"/>
      <c r="L245" s="43"/>
      <c r="M245" s="43"/>
      <c r="N245" s="43"/>
      <c r="O245" s="43"/>
    </row>
    <row r="246" spans="1:15">
      <c r="A246" s="67">
        <v>1784</v>
      </c>
      <c r="B246" s="7"/>
      <c r="C246" s="7"/>
      <c r="D246" s="7"/>
      <c r="E246" s="16">
        <v>84</v>
      </c>
      <c r="F246" s="7"/>
      <c r="G246" s="7"/>
      <c r="H246" s="7"/>
      <c r="I246" s="7"/>
      <c r="J246" s="43"/>
      <c r="K246" s="43"/>
      <c r="L246" s="44">
        <f>'Conversions, Sources &amp; Comments'!$E246*E246</f>
        <v>3.9033750000000005</v>
      </c>
      <c r="M246" s="43"/>
      <c r="N246" s="43"/>
      <c r="O246" s="43"/>
    </row>
    <row r="247" spans="1:15">
      <c r="A247" s="67">
        <v>1785</v>
      </c>
      <c r="B247" s="7"/>
      <c r="C247" s="7"/>
      <c r="D247" s="16">
        <v>102</v>
      </c>
      <c r="E247" s="7"/>
      <c r="F247" s="7"/>
      <c r="G247" s="7"/>
      <c r="H247" s="7"/>
      <c r="I247" s="7"/>
      <c r="J247" s="43"/>
      <c r="K247" s="44">
        <f>'Conversions, Sources &amp; Comments'!$E247*D247</f>
        <v>4.7398125000000002</v>
      </c>
      <c r="L247" s="43"/>
      <c r="M247" s="44">
        <f>0.6*K247</f>
        <v>2.8438875000000001</v>
      </c>
      <c r="N247" s="43"/>
      <c r="O247" s="43"/>
    </row>
    <row r="248" spans="1:15">
      <c r="A248" s="67">
        <v>1786</v>
      </c>
      <c r="B248" s="7"/>
      <c r="C248" s="7"/>
      <c r="D248" s="7"/>
      <c r="E248" s="7"/>
      <c r="F248" s="7"/>
      <c r="G248" s="7"/>
      <c r="H248" s="7"/>
      <c r="I248" s="7"/>
      <c r="J248" s="43"/>
      <c r="K248" s="43"/>
      <c r="L248" s="43"/>
      <c r="M248" s="43"/>
      <c r="N248" s="43"/>
      <c r="O248" s="43"/>
    </row>
    <row r="249" spans="1:15">
      <c r="A249" s="67">
        <v>1787</v>
      </c>
      <c r="B249" s="7"/>
      <c r="C249" s="7"/>
      <c r="D249" s="7"/>
      <c r="E249" s="7"/>
      <c r="F249" s="7"/>
      <c r="G249" s="7"/>
      <c r="H249" s="7"/>
      <c r="I249" s="7"/>
      <c r="J249" s="43"/>
      <c r="K249" s="43"/>
      <c r="L249" s="43"/>
      <c r="M249" s="43"/>
      <c r="N249" s="43"/>
      <c r="O249" s="43"/>
    </row>
    <row r="250" spans="1:15">
      <c r="A250" s="67">
        <v>1788</v>
      </c>
      <c r="B250" s="7"/>
      <c r="C250" s="7"/>
      <c r="D250" s="7"/>
      <c r="E250" s="7"/>
      <c r="F250" s="7"/>
      <c r="G250" s="7"/>
      <c r="H250" s="7"/>
      <c r="I250" s="7"/>
      <c r="J250" s="43"/>
      <c r="K250" s="43"/>
      <c r="L250" s="43"/>
      <c r="M250" s="43"/>
      <c r="N250" s="43"/>
      <c r="O250" s="43"/>
    </row>
    <row r="251" spans="1:15">
      <c r="A251" s="67">
        <v>1789</v>
      </c>
      <c r="B251" s="7"/>
      <c r="C251" s="7"/>
      <c r="D251" s="7"/>
      <c r="E251" s="7"/>
      <c r="F251" s="7"/>
      <c r="G251" s="7"/>
      <c r="H251" s="7"/>
      <c r="I251" s="7"/>
      <c r="J251" s="43"/>
      <c r="K251" s="43"/>
      <c r="L251" s="43"/>
      <c r="M251" s="43"/>
      <c r="N251" s="43"/>
      <c r="O251" s="43"/>
    </row>
    <row r="252" spans="1:15">
      <c r="A252" s="67">
        <v>1790</v>
      </c>
      <c r="B252" s="7"/>
      <c r="C252" s="7"/>
      <c r="D252" s="7"/>
      <c r="E252" s="7"/>
      <c r="F252" s="7"/>
      <c r="G252" s="7"/>
      <c r="H252" s="7"/>
      <c r="I252" s="7"/>
      <c r="J252" s="43"/>
      <c r="K252" s="43"/>
      <c r="L252" s="43"/>
      <c r="M252" s="43"/>
      <c r="N252" s="43"/>
      <c r="O252" s="43"/>
    </row>
    <row r="253" spans="1:15">
      <c r="A253" s="67">
        <v>1791</v>
      </c>
      <c r="B253" s="7"/>
      <c r="C253" s="7"/>
      <c r="D253" s="7"/>
      <c r="E253" s="7"/>
      <c r="F253" s="7"/>
      <c r="G253" s="7"/>
      <c r="H253" s="7"/>
      <c r="I253" s="7"/>
      <c r="J253" s="43"/>
      <c r="K253" s="43"/>
      <c r="L253" s="43"/>
      <c r="M253" s="43"/>
      <c r="N253" s="43"/>
      <c r="O253" s="43"/>
    </row>
    <row r="254" spans="1:15">
      <c r="A254" s="67">
        <v>1792</v>
      </c>
      <c r="B254" s="7"/>
      <c r="C254" s="7"/>
      <c r="D254" s="7"/>
      <c r="E254" s="7"/>
      <c r="F254" s="7"/>
      <c r="G254" s="7"/>
      <c r="H254" s="7"/>
      <c r="I254" s="7"/>
      <c r="J254" s="43"/>
      <c r="K254" s="43"/>
      <c r="L254" s="43"/>
      <c r="M254" s="43"/>
      <c r="N254" s="43"/>
      <c r="O254" s="43"/>
    </row>
    <row r="255" spans="1:15">
      <c r="A255" s="67">
        <v>1793</v>
      </c>
      <c r="B255" s="7"/>
      <c r="C255" s="7"/>
      <c r="D255" s="7"/>
      <c r="E255" s="7"/>
      <c r="F255" s="7"/>
      <c r="G255" s="7"/>
      <c r="H255" s="7"/>
      <c r="I255" s="7"/>
      <c r="J255" s="43"/>
      <c r="K255" s="43"/>
      <c r="L255" s="43"/>
      <c r="M255" s="43"/>
      <c r="N255" s="43"/>
      <c r="O255" s="43"/>
    </row>
    <row r="256" spans="1:15">
      <c r="A256" s="67">
        <v>1794</v>
      </c>
      <c r="B256" s="7"/>
      <c r="C256" s="7"/>
      <c r="D256" s="7"/>
      <c r="E256" s="7"/>
      <c r="F256" s="7"/>
      <c r="G256" s="7"/>
      <c r="H256" s="7"/>
      <c r="I256" s="7"/>
      <c r="J256" s="43"/>
      <c r="K256" s="43"/>
      <c r="L256" s="43"/>
      <c r="M256" s="43"/>
      <c r="N256" s="43"/>
      <c r="O256" s="43"/>
    </row>
    <row r="257" spans="1:15">
      <c r="A257" s="67">
        <v>1795</v>
      </c>
      <c r="B257" s="7"/>
      <c r="C257" s="7"/>
      <c r="D257" s="16">
        <v>102</v>
      </c>
      <c r="E257" s="7"/>
      <c r="F257" s="7"/>
      <c r="G257" s="7"/>
      <c r="H257" s="7"/>
      <c r="I257" s="7"/>
      <c r="J257" s="43"/>
      <c r="K257" s="44">
        <f>'Conversions, Sources &amp; Comments'!$E257*D257</f>
        <v>4.7398125000000002</v>
      </c>
      <c r="L257" s="43"/>
      <c r="M257" s="44">
        <f>0.6*K257</f>
        <v>2.8438875000000001</v>
      </c>
      <c r="N257" s="43"/>
      <c r="O257" s="43"/>
    </row>
    <row r="258" spans="1:15">
      <c r="A258" s="67">
        <v>1796</v>
      </c>
      <c r="B258" s="7"/>
      <c r="C258" s="7"/>
      <c r="D258" s="16">
        <v>102</v>
      </c>
      <c r="E258" s="7"/>
      <c r="F258" s="7"/>
      <c r="G258" s="7"/>
      <c r="H258" s="7"/>
      <c r="I258" s="7"/>
      <c r="J258" s="43"/>
      <c r="K258" s="44">
        <f>'Conversions, Sources &amp; Comments'!$E258*D258</f>
        <v>4.7398125000000002</v>
      </c>
      <c r="L258" s="43"/>
      <c r="M258" s="44">
        <f>0.6*K258</f>
        <v>2.8438875000000001</v>
      </c>
      <c r="N258" s="43"/>
      <c r="O258" s="43"/>
    </row>
    <row r="259" spans="1:15">
      <c r="A259" s="67">
        <v>1797</v>
      </c>
      <c r="B259" s="7"/>
      <c r="C259" s="7"/>
      <c r="D259" s="7"/>
      <c r="E259" s="7"/>
      <c r="F259" s="7"/>
      <c r="G259" s="7"/>
      <c r="H259" s="7"/>
      <c r="I259" s="7"/>
      <c r="J259" s="43"/>
      <c r="K259" s="43"/>
      <c r="L259" s="43"/>
      <c r="M259" s="43"/>
      <c r="N259" s="43"/>
      <c r="O259" s="43"/>
    </row>
    <row r="260" spans="1:15">
      <c r="A260" s="67">
        <v>1798</v>
      </c>
      <c r="B260" s="7"/>
      <c r="C260" s="7"/>
      <c r="D260" s="7"/>
      <c r="E260" s="7"/>
      <c r="F260" s="7"/>
      <c r="G260" s="7"/>
      <c r="H260" s="7"/>
      <c r="I260" s="7"/>
      <c r="J260" s="43"/>
      <c r="K260" s="43"/>
      <c r="L260" s="43"/>
      <c r="M260" s="43"/>
      <c r="N260" s="43"/>
      <c r="O260" s="43"/>
    </row>
    <row r="261" spans="1:15">
      <c r="A261" s="67">
        <v>1799</v>
      </c>
      <c r="B261" s="7"/>
      <c r="C261" s="7"/>
      <c r="D261" s="7"/>
      <c r="E261" s="7"/>
      <c r="F261" s="7"/>
      <c r="G261" s="7"/>
      <c r="H261" s="7"/>
      <c r="I261" s="7"/>
      <c r="J261" s="43"/>
      <c r="K261" s="43"/>
      <c r="L261" s="43"/>
      <c r="M261" s="43"/>
      <c r="N261" s="43"/>
      <c r="O261" s="43"/>
    </row>
    <row r="262" spans="1:15">
      <c r="A262" s="67">
        <v>1800</v>
      </c>
      <c r="B262" s="7"/>
      <c r="C262" s="7"/>
      <c r="D262" s="7"/>
      <c r="E262" s="7"/>
      <c r="F262" s="7"/>
      <c r="G262" s="7"/>
      <c r="H262" s="7"/>
      <c r="I262" s="7"/>
      <c r="J262" s="43"/>
      <c r="K262" s="43"/>
      <c r="L262" s="43"/>
      <c r="M262" s="43"/>
      <c r="N262" s="43"/>
      <c r="O262" s="43"/>
    </row>
    <row r="263" spans="1:15">
      <c r="A263" s="67">
        <v>1801</v>
      </c>
      <c r="B263" s="7"/>
      <c r="C263" s="7"/>
      <c r="D263" s="7"/>
      <c r="E263" s="7"/>
      <c r="F263" s="7"/>
      <c r="G263" s="7"/>
      <c r="H263" s="7"/>
      <c r="I263" s="7"/>
      <c r="J263" s="43"/>
      <c r="K263" s="43"/>
      <c r="L263" s="43"/>
      <c r="M263" s="43"/>
      <c r="N263" s="43"/>
      <c r="O263" s="43"/>
    </row>
    <row r="264" spans="1:15">
      <c r="A264" s="67">
        <v>1802</v>
      </c>
      <c r="B264" s="7"/>
      <c r="C264" s="7"/>
      <c r="D264" s="7"/>
      <c r="E264" s="7"/>
      <c r="F264" s="7"/>
      <c r="G264" s="7"/>
      <c r="H264" s="7"/>
      <c r="I264" s="7"/>
      <c r="J264" s="43"/>
      <c r="K264" s="43"/>
      <c r="L264" s="43"/>
      <c r="M264" s="43"/>
      <c r="N264" s="43"/>
      <c r="O264" s="43"/>
    </row>
    <row r="265" spans="1:15">
      <c r="A265" s="67">
        <v>1803</v>
      </c>
      <c r="B265" s="7"/>
      <c r="C265" s="7"/>
      <c r="D265" s="7"/>
      <c r="E265" s="7"/>
      <c r="F265" s="7"/>
      <c r="G265" s="7"/>
      <c r="H265" s="7"/>
      <c r="I265" s="7"/>
      <c r="J265" s="43"/>
      <c r="K265" s="43"/>
      <c r="L265" s="43"/>
      <c r="M265" s="43"/>
      <c r="N265" s="43"/>
      <c r="O265" s="43"/>
    </row>
    <row r="266" spans="1:15">
      <c r="A266" s="67">
        <v>1804</v>
      </c>
      <c r="B266" s="7"/>
      <c r="C266" s="7"/>
      <c r="D266" s="7"/>
      <c r="E266" s="7"/>
      <c r="F266" s="7"/>
      <c r="G266" s="7"/>
      <c r="H266" s="7"/>
      <c r="I266" s="7"/>
      <c r="J266" s="43"/>
      <c r="K266" s="43"/>
      <c r="L266" s="43"/>
      <c r="M266" s="43"/>
      <c r="N266" s="43"/>
      <c r="O266" s="43"/>
    </row>
    <row r="267" spans="1:15">
      <c r="A267" s="67">
        <v>1805</v>
      </c>
      <c r="B267" s="7"/>
      <c r="C267" s="7"/>
      <c r="D267" s="7"/>
      <c r="E267" s="7"/>
      <c r="F267" s="7"/>
      <c r="G267" s="7"/>
      <c r="H267" s="7"/>
      <c r="I267" s="7"/>
      <c r="J267" s="43"/>
      <c r="K267" s="43"/>
      <c r="L267" s="43"/>
      <c r="M267" s="43"/>
      <c r="N267" s="43"/>
      <c r="O267" s="43"/>
    </row>
    <row r="268" spans="1:15">
      <c r="A268" s="67">
        <v>1806</v>
      </c>
      <c r="B268" s="7"/>
      <c r="C268" s="7"/>
      <c r="D268" s="7"/>
      <c r="E268" s="7"/>
      <c r="F268" s="7"/>
      <c r="G268" s="7"/>
      <c r="H268" s="7"/>
      <c r="I268" s="7"/>
      <c r="J268" s="43"/>
      <c r="K268" s="43"/>
      <c r="L268" s="43"/>
      <c r="M268" s="43"/>
      <c r="N268" s="43"/>
      <c r="O268" s="43"/>
    </row>
    <row r="269" spans="1:15">
      <c r="A269" s="67">
        <v>1807</v>
      </c>
      <c r="B269" s="7"/>
      <c r="C269" s="7"/>
      <c r="D269" s="7"/>
      <c r="E269" s="7"/>
      <c r="F269" s="7"/>
      <c r="G269" s="7"/>
      <c r="H269" s="7"/>
      <c r="I269" s="7"/>
      <c r="J269" s="43"/>
      <c r="K269" s="43"/>
      <c r="L269" s="43"/>
      <c r="M269" s="43"/>
      <c r="N269" s="43"/>
      <c r="O269" s="43"/>
    </row>
    <row r="270" spans="1:15">
      <c r="A270" s="67">
        <v>1808</v>
      </c>
      <c r="B270" s="7"/>
      <c r="C270" s="7"/>
      <c r="D270" s="7"/>
      <c r="E270" s="7"/>
      <c r="F270" s="7"/>
      <c r="G270" s="7"/>
      <c r="H270" s="7"/>
      <c r="I270" s="7"/>
      <c r="J270" s="43"/>
      <c r="K270" s="43"/>
      <c r="L270" s="43"/>
      <c r="M270" s="43"/>
      <c r="N270" s="43"/>
      <c r="O270" s="43"/>
    </row>
    <row r="271" spans="1:15">
      <c r="A271" s="67">
        <v>1809</v>
      </c>
      <c r="B271" s="7"/>
      <c r="C271" s="7"/>
      <c r="D271" s="7"/>
      <c r="E271" s="7"/>
      <c r="F271" s="7"/>
      <c r="G271" s="7"/>
      <c r="H271" s="7"/>
      <c r="I271" s="7"/>
      <c r="J271" s="43"/>
      <c r="K271" s="43"/>
      <c r="L271" s="43"/>
      <c r="M271" s="43"/>
      <c r="N271" s="43"/>
      <c r="O271" s="43"/>
    </row>
    <row r="272" spans="1:15">
      <c r="A272" s="67">
        <v>1810</v>
      </c>
      <c r="B272" s="7"/>
      <c r="C272" s="7"/>
      <c r="D272" s="7"/>
      <c r="E272" s="7"/>
      <c r="F272" s="7"/>
      <c r="G272" s="7"/>
      <c r="H272" s="7"/>
      <c r="I272" s="7"/>
      <c r="J272" s="43"/>
      <c r="K272" s="43"/>
      <c r="L272" s="43"/>
      <c r="M272" s="43"/>
      <c r="N272" s="43"/>
      <c r="O272" s="43"/>
    </row>
    <row r="273" spans="1:15">
      <c r="A273" s="67">
        <v>1811</v>
      </c>
      <c r="B273" s="7"/>
      <c r="C273" s="7"/>
      <c r="D273" s="7"/>
      <c r="E273" s="7"/>
      <c r="F273" s="7"/>
      <c r="G273" s="7"/>
      <c r="H273" s="7"/>
      <c r="I273" s="7"/>
      <c r="J273" s="43"/>
      <c r="K273" s="43"/>
      <c r="L273" s="43"/>
      <c r="M273" s="43"/>
      <c r="N273" s="43"/>
      <c r="O273" s="43"/>
    </row>
    <row r="274" spans="1:15">
      <c r="A274" s="67">
        <v>1812</v>
      </c>
      <c r="B274" s="7"/>
      <c r="C274" s="7"/>
      <c r="D274" s="7"/>
      <c r="E274" s="7"/>
      <c r="F274" s="7"/>
      <c r="G274" s="7"/>
      <c r="H274" s="7"/>
      <c r="I274" s="7"/>
      <c r="J274" s="43"/>
      <c r="K274" s="43"/>
      <c r="L274" s="43"/>
      <c r="M274" s="43"/>
      <c r="N274" s="43"/>
      <c r="O274" s="43"/>
    </row>
    <row r="275" spans="1:15">
      <c r="A275" s="67">
        <v>1813</v>
      </c>
      <c r="B275" s="7"/>
      <c r="C275" s="7"/>
      <c r="D275" s="7"/>
      <c r="E275" s="7"/>
      <c r="F275" s="7"/>
      <c r="G275" s="7"/>
      <c r="H275" s="7"/>
      <c r="I275" s="7"/>
      <c r="J275" s="43"/>
      <c r="K275" s="43"/>
      <c r="L275" s="43"/>
      <c r="M275" s="43"/>
      <c r="N275" s="43"/>
      <c r="O275" s="43"/>
    </row>
    <row r="276" spans="1:15">
      <c r="A276" s="67">
        <v>1814</v>
      </c>
      <c r="B276" s="7"/>
      <c r="C276" s="7"/>
      <c r="D276" s="7"/>
      <c r="E276" s="7"/>
      <c r="F276" s="7"/>
      <c r="G276" s="7"/>
      <c r="H276" s="7"/>
      <c r="I276" s="7"/>
      <c r="J276" s="43"/>
      <c r="K276" s="43"/>
      <c r="L276" s="43"/>
      <c r="M276" s="43"/>
      <c r="N276" s="43"/>
      <c r="O276" s="43"/>
    </row>
    <row r="277" spans="1:15">
      <c r="A277" s="67">
        <v>1815</v>
      </c>
      <c r="B277" s="7"/>
      <c r="C277" s="7"/>
      <c r="D277" s="7"/>
      <c r="E277" s="7"/>
      <c r="F277" s="7"/>
      <c r="G277" s="7"/>
      <c r="H277" s="7"/>
      <c r="I277" s="7"/>
      <c r="J277" s="43"/>
      <c r="K277" s="43"/>
      <c r="L277" s="43"/>
      <c r="M277" s="43"/>
      <c r="N277" s="43"/>
      <c r="O277" s="43"/>
    </row>
    <row r="278" spans="1:15">
      <c r="A278" s="67">
        <v>1816</v>
      </c>
      <c r="B278" s="7"/>
      <c r="C278" s="7"/>
      <c r="D278" s="7"/>
      <c r="E278" s="7"/>
      <c r="F278" s="7"/>
      <c r="G278" s="7"/>
      <c r="H278" s="7"/>
      <c r="I278" s="7"/>
      <c r="J278" s="43"/>
      <c r="K278" s="43"/>
      <c r="L278" s="43"/>
      <c r="M278" s="43"/>
      <c r="N278" s="43"/>
      <c r="O278" s="43"/>
    </row>
    <row r="279" spans="1:15">
      <c r="A279" s="67">
        <v>1817</v>
      </c>
      <c r="B279" s="7"/>
      <c r="C279" s="7"/>
      <c r="D279" s="7"/>
      <c r="E279" s="7"/>
      <c r="F279" s="7"/>
      <c r="G279" s="7"/>
      <c r="H279" s="7"/>
      <c r="I279" s="7"/>
      <c r="J279" s="43"/>
      <c r="K279" s="43"/>
      <c r="L279" s="43"/>
      <c r="M279" s="43"/>
      <c r="N279" s="43"/>
      <c r="O279" s="43"/>
    </row>
    <row r="280" spans="1:15">
      <c r="A280" s="67">
        <v>1818</v>
      </c>
      <c r="B280" s="7"/>
      <c r="C280" s="7"/>
      <c r="D280" s="7"/>
      <c r="E280" s="7"/>
      <c r="F280" s="7"/>
      <c r="G280" s="7"/>
      <c r="H280" s="7"/>
      <c r="I280" s="7"/>
      <c r="J280" s="43"/>
      <c r="K280" s="43"/>
      <c r="L280" s="43"/>
      <c r="M280" s="43"/>
      <c r="N280" s="43"/>
      <c r="O280" s="43"/>
    </row>
    <row r="281" spans="1:15">
      <c r="A281" s="67">
        <v>1819</v>
      </c>
      <c r="B281" s="7"/>
      <c r="C281" s="7"/>
      <c r="D281" s="7"/>
      <c r="E281" s="7"/>
      <c r="F281" s="7"/>
      <c r="G281" s="7"/>
      <c r="H281" s="7"/>
      <c r="I281" s="7"/>
      <c r="J281" s="43"/>
      <c r="K281" s="43"/>
      <c r="L281" s="43"/>
      <c r="M281" s="43"/>
      <c r="N281" s="43"/>
      <c r="O281" s="43"/>
    </row>
    <row r="282" spans="1:15">
      <c r="A282" s="67">
        <v>1820</v>
      </c>
      <c r="B282" s="7"/>
      <c r="C282" s="7"/>
      <c r="D282" s="7"/>
      <c r="E282" s="7"/>
      <c r="F282" s="7"/>
      <c r="G282" s="7"/>
      <c r="H282" s="7"/>
      <c r="I282" s="7"/>
      <c r="J282" s="43"/>
      <c r="K282" s="43"/>
      <c r="L282" s="43"/>
      <c r="M282" s="43"/>
      <c r="N282" s="43"/>
      <c r="O282" s="43"/>
    </row>
    <row r="283" spans="1:15">
      <c r="A283" s="67">
        <f t="shared" ref="A283:A346" si="0">A282+1</f>
        <v>1821</v>
      </c>
      <c r="B283" s="7"/>
      <c r="C283" s="7"/>
      <c r="D283" s="7"/>
      <c r="E283" s="7"/>
      <c r="F283" s="7"/>
      <c r="G283" s="7"/>
      <c r="H283" s="7"/>
      <c r="I283" s="7"/>
      <c r="J283" s="43"/>
      <c r="K283" s="43"/>
      <c r="L283" s="43"/>
      <c r="M283" s="43"/>
      <c r="N283" s="43"/>
      <c r="O283" s="43"/>
    </row>
    <row r="284" spans="1:15">
      <c r="A284" s="67">
        <f t="shared" si="0"/>
        <v>1822</v>
      </c>
      <c r="B284" s="7"/>
      <c r="C284" s="7"/>
      <c r="D284" s="7"/>
      <c r="E284" s="7"/>
      <c r="F284" s="7"/>
      <c r="G284" s="7"/>
      <c r="H284" s="7"/>
      <c r="I284" s="7"/>
      <c r="J284" s="43"/>
      <c r="K284" s="43"/>
      <c r="L284" s="43"/>
      <c r="M284" s="43"/>
      <c r="N284" s="43"/>
      <c r="O284" s="43"/>
    </row>
    <row r="285" spans="1:15">
      <c r="A285" s="67">
        <f t="shared" si="0"/>
        <v>1823</v>
      </c>
      <c r="B285" s="7"/>
      <c r="C285" s="7"/>
      <c r="D285" s="7"/>
      <c r="E285" s="7"/>
      <c r="F285" s="7"/>
      <c r="G285" s="7"/>
      <c r="H285" s="7"/>
      <c r="I285" s="7"/>
      <c r="J285" s="43"/>
      <c r="K285" s="43"/>
      <c r="L285" s="43"/>
      <c r="M285" s="43"/>
      <c r="N285" s="43"/>
      <c r="O285" s="43"/>
    </row>
    <row r="286" spans="1:15">
      <c r="A286" s="67">
        <f t="shared" si="0"/>
        <v>1824</v>
      </c>
      <c r="B286" s="7"/>
      <c r="C286" s="7"/>
      <c r="D286" s="7"/>
      <c r="E286" s="7"/>
      <c r="F286" s="7"/>
      <c r="G286" s="7"/>
      <c r="H286" s="7"/>
      <c r="I286" s="7"/>
      <c r="J286" s="43"/>
      <c r="K286" s="43"/>
      <c r="L286" s="43"/>
      <c r="M286" s="43"/>
      <c r="N286" s="43"/>
      <c r="O286" s="43"/>
    </row>
    <row r="287" spans="1:15">
      <c r="A287" s="67">
        <f t="shared" si="0"/>
        <v>1825</v>
      </c>
      <c r="B287" s="7"/>
      <c r="C287" s="7"/>
      <c r="D287" s="7"/>
      <c r="E287" s="7"/>
      <c r="F287" s="7"/>
      <c r="G287" s="7"/>
      <c r="H287" s="7"/>
      <c r="I287" s="7"/>
      <c r="J287" s="43"/>
      <c r="K287" s="43"/>
      <c r="L287" s="43"/>
      <c r="M287" s="43"/>
      <c r="N287" s="43"/>
      <c r="O287" s="43"/>
    </row>
    <row r="288" spans="1:15">
      <c r="A288" s="67">
        <f t="shared" si="0"/>
        <v>1826</v>
      </c>
      <c r="B288" s="7"/>
      <c r="C288" s="7"/>
      <c r="D288" s="7"/>
      <c r="E288" s="7"/>
      <c r="F288" s="7"/>
      <c r="G288" s="7"/>
      <c r="H288" s="7"/>
      <c r="I288" s="7"/>
      <c r="J288" s="43"/>
      <c r="K288" s="43"/>
      <c r="L288" s="43"/>
      <c r="M288" s="43"/>
      <c r="N288" s="43"/>
      <c r="O288" s="43"/>
    </row>
    <row r="289" spans="1:15">
      <c r="A289" s="67">
        <f t="shared" si="0"/>
        <v>1827</v>
      </c>
      <c r="B289" s="7"/>
      <c r="C289" s="7"/>
      <c r="D289" s="7"/>
      <c r="E289" s="7"/>
      <c r="F289" s="7"/>
      <c r="G289" s="7"/>
      <c r="H289" s="7"/>
      <c r="I289" s="7"/>
      <c r="J289" s="43"/>
      <c r="K289" s="43"/>
      <c r="L289" s="43"/>
      <c r="M289" s="43"/>
      <c r="N289" s="43"/>
      <c r="O289" s="43"/>
    </row>
    <row r="290" spans="1:15">
      <c r="A290" s="67">
        <f t="shared" si="0"/>
        <v>1828</v>
      </c>
      <c r="B290" s="7"/>
      <c r="C290" s="7"/>
      <c r="D290" s="7"/>
      <c r="E290" s="7"/>
      <c r="F290" s="7"/>
      <c r="G290" s="7"/>
      <c r="H290" s="7"/>
      <c r="I290" s="7"/>
      <c r="J290" s="43"/>
      <c r="K290" s="43"/>
      <c r="L290" s="43"/>
      <c r="M290" s="43"/>
      <c r="N290" s="43"/>
      <c r="O290" s="43"/>
    </row>
    <row r="291" spans="1:15">
      <c r="A291" s="67">
        <f t="shared" si="0"/>
        <v>1829</v>
      </c>
      <c r="B291" s="7"/>
      <c r="C291" s="7"/>
      <c r="D291" s="7"/>
      <c r="E291" s="7"/>
      <c r="F291" s="7"/>
      <c r="G291" s="7"/>
      <c r="H291" s="7"/>
      <c r="I291" s="7"/>
      <c r="J291" s="43"/>
      <c r="K291" s="43"/>
      <c r="L291" s="43"/>
      <c r="M291" s="43"/>
      <c r="N291" s="43"/>
      <c r="O291" s="43"/>
    </row>
    <row r="292" spans="1:15">
      <c r="A292" s="67">
        <f t="shared" si="0"/>
        <v>1830</v>
      </c>
      <c r="B292" s="7"/>
      <c r="C292" s="7"/>
      <c r="D292" s="7"/>
      <c r="E292" s="7"/>
      <c r="F292" s="7"/>
      <c r="G292" s="7"/>
      <c r="H292" s="7"/>
      <c r="I292" s="7"/>
      <c r="J292" s="43"/>
      <c r="K292" s="43"/>
      <c r="L292" s="43"/>
      <c r="M292" s="43"/>
      <c r="N292" s="43"/>
      <c r="O292" s="43"/>
    </row>
    <row r="293" spans="1:15">
      <c r="A293" s="67">
        <f t="shared" si="0"/>
        <v>1831</v>
      </c>
      <c r="B293" s="7"/>
      <c r="C293" s="7"/>
      <c r="D293" s="7"/>
      <c r="E293" s="7"/>
      <c r="F293" s="7"/>
      <c r="G293" s="7"/>
      <c r="H293" s="7"/>
      <c r="I293" s="7"/>
      <c r="J293" s="43"/>
      <c r="K293" s="43"/>
      <c r="L293" s="43"/>
      <c r="M293" s="43"/>
      <c r="N293" s="43"/>
      <c r="O293" s="43"/>
    </row>
    <row r="294" spans="1:15">
      <c r="A294" s="67">
        <f t="shared" si="0"/>
        <v>1832</v>
      </c>
      <c r="B294" s="7"/>
      <c r="C294" s="7"/>
      <c r="D294" s="7"/>
      <c r="E294" s="7"/>
      <c r="F294" s="7"/>
      <c r="G294" s="7"/>
      <c r="H294" s="7"/>
      <c r="I294" s="7"/>
      <c r="J294" s="43"/>
      <c r="K294" s="43"/>
      <c r="L294" s="43"/>
      <c r="M294" s="43"/>
      <c r="N294" s="43"/>
      <c r="O294" s="43"/>
    </row>
    <row r="295" spans="1:15">
      <c r="A295" s="67">
        <f t="shared" si="0"/>
        <v>1833</v>
      </c>
      <c r="B295" s="7"/>
      <c r="C295" s="7"/>
      <c r="D295" s="7"/>
      <c r="E295" s="7"/>
      <c r="F295" s="7"/>
      <c r="G295" s="7"/>
      <c r="H295" s="7"/>
      <c r="I295" s="7"/>
      <c r="J295" s="43"/>
      <c r="K295" s="43"/>
      <c r="L295" s="43"/>
      <c r="M295" s="43"/>
      <c r="N295" s="43"/>
      <c r="O295" s="43"/>
    </row>
    <row r="296" spans="1:15">
      <c r="A296" s="67">
        <f t="shared" si="0"/>
        <v>1834</v>
      </c>
      <c r="B296" s="7"/>
      <c r="C296" s="7"/>
      <c r="D296" s="7"/>
      <c r="E296" s="7"/>
      <c r="F296" s="7"/>
      <c r="G296" s="7"/>
      <c r="H296" s="7"/>
      <c r="I296" s="7"/>
      <c r="J296" s="43"/>
      <c r="K296" s="43"/>
      <c r="L296" s="43"/>
      <c r="M296" s="43"/>
      <c r="N296" s="43"/>
      <c r="O296" s="43"/>
    </row>
    <row r="297" spans="1:15">
      <c r="A297" s="67">
        <f t="shared" si="0"/>
        <v>1835</v>
      </c>
      <c r="B297" s="7"/>
      <c r="C297" s="7"/>
      <c r="D297" s="7"/>
      <c r="E297" s="7"/>
      <c r="F297" s="7"/>
      <c r="G297" s="7"/>
      <c r="H297" s="7"/>
      <c r="I297" s="7"/>
      <c r="J297" s="43"/>
      <c r="K297" s="43"/>
      <c r="L297" s="43"/>
      <c r="M297" s="43"/>
      <c r="N297" s="43"/>
      <c r="O297" s="43"/>
    </row>
    <row r="298" spans="1:15">
      <c r="A298" s="67">
        <f t="shared" si="0"/>
        <v>1836</v>
      </c>
      <c r="B298" s="7"/>
      <c r="C298" s="7"/>
      <c r="D298" s="7"/>
      <c r="E298" s="7"/>
      <c r="F298" s="7"/>
      <c r="G298" s="7"/>
      <c r="H298" s="7"/>
      <c r="I298" s="7"/>
      <c r="J298" s="43"/>
      <c r="K298" s="43"/>
      <c r="L298" s="43"/>
      <c r="M298" s="43"/>
      <c r="N298" s="43"/>
      <c r="O298" s="43"/>
    </row>
    <row r="299" spans="1:15">
      <c r="A299" s="67">
        <f t="shared" si="0"/>
        <v>1837</v>
      </c>
      <c r="B299" s="7"/>
      <c r="C299" s="7"/>
      <c r="D299" s="7"/>
      <c r="E299" s="7"/>
      <c r="F299" s="7"/>
      <c r="G299" s="7"/>
      <c r="H299" s="7"/>
      <c r="I299" s="7"/>
      <c r="J299" s="43"/>
      <c r="K299" s="43"/>
      <c r="L299" s="43"/>
      <c r="M299" s="43"/>
      <c r="N299" s="43"/>
      <c r="O299" s="43"/>
    </row>
    <row r="300" spans="1:15">
      <c r="A300" s="67">
        <f t="shared" si="0"/>
        <v>1838</v>
      </c>
      <c r="B300" s="7"/>
      <c r="C300" s="7"/>
      <c r="D300" s="7"/>
      <c r="E300" s="7"/>
      <c r="F300" s="7"/>
      <c r="G300" s="7"/>
      <c r="H300" s="7"/>
      <c r="I300" s="7"/>
      <c r="J300" s="43"/>
      <c r="K300" s="43"/>
      <c r="L300" s="43"/>
      <c r="M300" s="43"/>
      <c r="N300" s="43"/>
      <c r="O300" s="43"/>
    </row>
    <row r="301" spans="1:15">
      <c r="A301" s="67">
        <f t="shared" si="0"/>
        <v>1839</v>
      </c>
      <c r="B301" s="7"/>
      <c r="C301" s="7"/>
      <c r="D301" s="7"/>
      <c r="E301" s="7"/>
      <c r="F301" s="7"/>
      <c r="G301" s="7"/>
      <c r="H301" s="7"/>
      <c r="I301" s="7"/>
      <c r="J301" s="43"/>
      <c r="K301" s="43"/>
      <c r="L301" s="43"/>
      <c r="M301" s="43"/>
      <c r="N301" s="43"/>
      <c r="O301" s="43"/>
    </row>
    <row r="302" spans="1:15">
      <c r="A302" s="67">
        <f t="shared" si="0"/>
        <v>1840</v>
      </c>
      <c r="B302" s="7"/>
      <c r="C302" s="7"/>
      <c r="D302" s="7"/>
      <c r="E302" s="7"/>
      <c r="F302" s="7"/>
      <c r="G302" s="7"/>
      <c r="H302" s="7"/>
      <c r="I302" s="7"/>
      <c r="J302" s="43"/>
      <c r="K302" s="43"/>
      <c r="L302" s="43"/>
      <c r="M302" s="43"/>
      <c r="N302" s="44">
        <f>31.1*0.925*(Wages!G302*11.75)/'Conversions, Sources &amp; Comments'!F302</f>
        <v>0</v>
      </c>
      <c r="O302" s="43"/>
    </row>
    <row r="303" spans="1:15">
      <c r="A303" s="67">
        <f t="shared" si="0"/>
        <v>1841</v>
      </c>
      <c r="B303" s="7"/>
      <c r="C303" s="7"/>
      <c r="D303" s="7"/>
      <c r="E303" s="7"/>
      <c r="F303" s="7"/>
      <c r="G303" s="16">
        <f t="shared" ref="G303:G308" si="1">8.28/6</f>
        <v>1.38</v>
      </c>
      <c r="H303" s="16">
        <v>0.7</v>
      </c>
      <c r="I303" s="7"/>
      <c r="J303" s="43"/>
      <c r="K303" s="43"/>
      <c r="L303" s="43"/>
      <c r="M303" s="43"/>
      <c r="N303" s="44">
        <f>31.1*0.925*(Wages!G303*11.75)/'Conversions, Sources &amp; Comments'!F303</f>
        <v>7.7663269510926121</v>
      </c>
      <c r="O303" s="44">
        <f t="shared" ref="O303:O334" si="2">H303*N303</f>
        <v>5.4364288657648281</v>
      </c>
    </row>
    <row r="304" spans="1:15">
      <c r="A304" s="67">
        <f t="shared" si="0"/>
        <v>1842</v>
      </c>
      <c r="B304" s="7"/>
      <c r="C304" s="7"/>
      <c r="D304" s="7"/>
      <c r="E304" s="7"/>
      <c r="F304" s="7"/>
      <c r="G304" s="16">
        <f t="shared" si="1"/>
        <v>1.38</v>
      </c>
      <c r="H304" s="16">
        <v>0.7</v>
      </c>
      <c r="I304" s="7"/>
      <c r="J304" s="43"/>
      <c r="K304" s="43"/>
      <c r="L304" s="43"/>
      <c r="M304" s="43"/>
      <c r="N304" s="44">
        <f>31.1*0.925*(Wages!G304*11.75)/'Conversions, Sources &amp; Comments'!F304</f>
        <v>7.8479917981072553</v>
      </c>
      <c r="O304" s="44">
        <f t="shared" si="2"/>
        <v>5.4935942586750786</v>
      </c>
    </row>
    <row r="305" spans="1:15">
      <c r="A305" s="67">
        <f t="shared" si="0"/>
        <v>1843</v>
      </c>
      <c r="B305" s="7"/>
      <c r="C305" s="7"/>
      <c r="D305" s="7"/>
      <c r="E305" s="7"/>
      <c r="F305" s="7"/>
      <c r="G305" s="16">
        <f t="shared" si="1"/>
        <v>1.38</v>
      </c>
      <c r="H305" s="16">
        <v>0.7</v>
      </c>
      <c r="I305" s="7"/>
      <c r="J305" s="43"/>
      <c r="K305" s="43"/>
      <c r="L305" s="43"/>
      <c r="M305" s="43"/>
      <c r="N305" s="44">
        <f>31.1*0.925*(Wages!G305*11.75)/'Conversions, Sources &amp; Comments'!F305</f>
        <v>7.8811406546990499</v>
      </c>
      <c r="O305" s="44">
        <f t="shared" si="2"/>
        <v>5.516798458289335</v>
      </c>
    </row>
    <row r="306" spans="1:15">
      <c r="A306" s="67">
        <f t="shared" si="0"/>
        <v>1844</v>
      </c>
      <c r="B306" s="7"/>
      <c r="C306" s="7"/>
      <c r="D306" s="7"/>
      <c r="E306" s="7"/>
      <c r="F306" s="7"/>
      <c r="G306" s="16">
        <f t="shared" si="1"/>
        <v>1.38</v>
      </c>
      <c r="H306" s="16">
        <v>0.7</v>
      </c>
      <c r="I306" s="7"/>
      <c r="J306" s="43"/>
      <c r="K306" s="43"/>
      <c r="L306" s="43"/>
      <c r="M306" s="43"/>
      <c r="N306" s="44">
        <f>31.1*0.925*(Wages!G306*11.75)/'Conversions, Sources &amp; Comments'!F306</f>
        <v>7.8397481092436978</v>
      </c>
      <c r="O306" s="44">
        <f t="shared" si="2"/>
        <v>5.4878236764705886</v>
      </c>
    </row>
    <row r="307" spans="1:15">
      <c r="A307" s="67">
        <f t="shared" si="0"/>
        <v>1845</v>
      </c>
      <c r="B307" s="7"/>
      <c r="C307" s="7"/>
      <c r="D307" s="7"/>
      <c r="E307" s="7"/>
      <c r="F307" s="7"/>
      <c r="G307" s="16">
        <f t="shared" si="1"/>
        <v>1.38</v>
      </c>
      <c r="H307" s="16">
        <v>0.7</v>
      </c>
      <c r="I307" s="7"/>
      <c r="J307" s="43"/>
      <c r="K307" s="43"/>
      <c r="L307" s="43"/>
      <c r="M307" s="43"/>
      <c r="N307" s="44">
        <f>31.1*0.925*(Wages!G307*11.75)/'Conversions, Sources &amp; Comments'!F307</f>
        <v>7.8728272151898731</v>
      </c>
      <c r="O307" s="44">
        <f t="shared" si="2"/>
        <v>5.510979050632911</v>
      </c>
    </row>
    <row r="308" spans="1:15">
      <c r="A308" s="67">
        <f t="shared" si="0"/>
        <v>1846</v>
      </c>
      <c r="B308" s="7"/>
      <c r="C308" s="7"/>
      <c r="D308" s="7"/>
      <c r="E308" s="7"/>
      <c r="F308" s="7"/>
      <c r="G308" s="16">
        <f t="shared" si="1"/>
        <v>1.38</v>
      </c>
      <c r="H308" s="16">
        <v>0.7</v>
      </c>
      <c r="I308" s="7"/>
      <c r="J308" s="43"/>
      <c r="K308" s="43"/>
      <c r="L308" s="43"/>
      <c r="M308" s="43"/>
      <c r="N308" s="44">
        <f>31.1*0.925*(Wages!G308*11.75)/'Conversions, Sources &amp; Comments'!F308</f>
        <v>7.8645312961011591</v>
      </c>
      <c r="O308" s="44">
        <f t="shared" si="2"/>
        <v>5.5051719072708112</v>
      </c>
    </row>
    <row r="309" spans="1:15">
      <c r="A309" s="67">
        <f t="shared" si="0"/>
        <v>1847</v>
      </c>
      <c r="B309" s="7"/>
      <c r="C309" s="7"/>
      <c r="D309" s="7"/>
      <c r="E309" s="7"/>
      <c r="F309" s="7"/>
      <c r="G309" s="16">
        <f t="shared" ref="G309:G314" si="3">8.88/6</f>
        <v>1.4800000000000002</v>
      </c>
      <c r="H309" s="16">
        <v>0.7</v>
      </c>
      <c r="I309" s="7"/>
      <c r="J309" s="43"/>
      <c r="K309" s="43"/>
      <c r="L309" s="43"/>
      <c r="M309" s="43"/>
      <c r="N309" s="44">
        <f>31.1*0.925*(Wages!G309*11.75)/'Conversions, Sources &amp; Comments'!F309</f>
        <v>8.3814337172774902</v>
      </c>
      <c r="O309" s="44">
        <f t="shared" si="2"/>
        <v>5.8670036020942424</v>
      </c>
    </row>
    <row r="310" spans="1:15">
      <c r="A310" s="67">
        <f t="shared" si="0"/>
        <v>1848</v>
      </c>
      <c r="B310" s="7"/>
      <c r="C310" s="7"/>
      <c r="D310" s="7"/>
      <c r="E310" s="7"/>
      <c r="F310" s="7"/>
      <c r="G310" s="16">
        <f t="shared" si="3"/>
        <v>1.4800000000000002</v>
      </c>
      <c r="H310" s="16">
        <v>0.7</v>
      </c>
      <c r="I310" s="7"/>
      <c r="J310" s="43"/>
      <c r="K310" s="43"/>
      <c r="L310" s="43"/>
      <c r="M310" s="43"/>
      <c r="N310" s="44">
        <f>31.1*0.925*(Wages!G310*11.75)/'Conversions, Sources &amp; Comments'!F310</f>
        <v>8.4078457983193307</v>
      </c>
      <c r="O310" s="44">
        <f t="shared" si="2"/>
        <v>5.8854920588235311</v>
      </c>
    </row>
    <row r="311" spans="1:15">
      <c r="A311" s="67">
        <f t="shared" si="0"/>
        <v>1849</v>
      </c>
      <c r="B311" s="7"/>
      <c r="C311" s="7"/>
      <c r="D311" s="7"/>
      <c r="E311" s="7"/>
      <c r="F311" s="7"/>
      <c r="G311" s="16">
        <f t="shared" si="3"/>
        <v>1.4800000000000002</v>
      </c>
      <c r="H311" s="16">
        <v>0.7</v>
      </c>
      <c r="I311" s="7"/>
      <c r="J311" s="43"/>
      <c r="K311" s="43"/>
      <c r="L311" s="43"/>
      <c r="M311" s="43"/>
      <c r="N311" s="44">
        <f>31.1*0.925*(Wages!G311*11.75)/'Conversions, Sources &amp; Comments'!F311</f>
        <v>8.3726665271966549</v>
      </c>
      <c r="O311" s="44">
        <f t="shared" si="2"/>
        <v>5.8608665690376585</v>
      </c>
    </row>
    <row r="312" spans="1:15">
      <c r="A312" s="67">
        <f t="shared" si="0"/>
        <v>1850</v>
      </c>
      <c r="B312" s="7"/>
      <c r="C312" s="7"/>
      <c r="D312" s="7"/>
      <c r="E312" s="7"/>
      <c r="F312" s="7"/>
      <c r="G312" s="16">
        <f t="shared" si="3"/>
        <v>1.4800000000000002</v>
      </c>
      <c r="H312" s="16">
        <v>0.72697899838449109</v>
      </c>
      <c r="I312" s="7"/>
      <c r="J312" s="43"/>
      <c r="K312" s="43"/>
      <c r="L312" s="43"/>
      <c r="M312" s="43"/>
      <c r="N312" s="44">
        <f>31.1*0.925*(Wages!G312*11.75)/'Conversions, Sources &amp; Comments'!$F312</f>
        <v>8.3291042663891801</v>
      </c>
      <c r="O312" s="44">
        <f t="shared" si="2"/>
        <v>6.055083877019598</v>
      </c>
    </row>
    <row r="313" spans="1:15">
      <c r="A313" s="67">
        <f t="shared" si="0"/>
        <v>1851</v>
      </c>
      <c r="B313" s="7"/>
      <c r="C313" s="7"/>
      <c r="D313" s="7"/>
      <c r="E313" s="7"/>
      <c r="F313" s="7"/>
      <c r="G313" s="16">
        <f t="shared" si="3"/>
        <v>1.4800000000000002</v>
      </c>
      <c r="H313" s="16">
        <v>0.72697899838449109</v>
      </c>
      <c r="I313" s="7"/>
      <c r="J313" s="43"/>
      <c r="K313" s="43"/>
      <c r="L313" s="43"/>
      <c r="M313" s="43"/>
      <c r="N313" s="44">
        <f>31.1*0.925*(Wages!G313*11.75)/'Conversions, Sources &amp; Comments'!F313</f>
        <v>8.2010954918032812</v>
      </c>
      <c r="O313" s="44">
        <f t="shared" si="2"/>
        <v>5.9620241862867145</v>
      </c>
    </row>
    <row r="314" spans="1:15">
      <c r="A314" s="67">
        <f t="shared" si="0"/>
        <v>1852</v>
      </c>
      <c r="B314" s="7"/>
      <c r="C314" s="7"/>
      <c r="D314" s="7"/>
      <c r="E314" s="7"/>
      <c r="F314" s="7"/>
      <c r="G314" s="16">
        <f t="shared" si="3"/>
        <v>1.4800000000000002</v>
      </c>
      <c r="H314" s="16">
        <v>0.72697899838449109</v>
      </c>
      <c r="I314" s="7"/>
      <c r="J314" s="43"/>
      <c r="K314" s="43"/>
      <c r="L314" s="43"/>
      <c r="M314" s="43"/>
      <c r="N314" s="44">
        <f>31.1*0.925*(Wages!G314*11.75)/'Conversions, Sources &amp; Comments'!F314</f>
        <v>8.2688731404958702</v>
      </c>
      <c r="O314" s="44">
        <f t="shared" si="2"/>
        <v>6.0112971134461093</v>
      </c>
    </row>
    <row r="315" spans="1:15">
      <c r="A315" s="67">
        <f t="shared" si="0"/>
        <v>1853</v>
      </c>
      <c r="B315" s="7"/>
      <c r="C315" s="7"/>
      <c r="D315" s="7"/>
      <c r="E315" s="7"/>
      <c r="F315" s="7"/>
      <c r="G315" s="16">
        <f t="shared" ref="G315:G320" si="4">10.8/6</f>
        <v>1.8</v>
      </c>
      <c r="H315" s="16">
        <v>0.72697899838449109</v>
      </c>
      <c r="I315" s="7"/>
      <c r="J315" s="43"/>
      <c r="K315" s="43"/>
      <c r="L315" s="43"/>
      <c r="M315" s="43"/>
      <c r="N315" s="44">
        <f>31.1*0.925*(Wages!G315*11.75)/'Conversions, Sources &amp; Comments'!F315</f>
        <v>9.8932134146341486</v>
      </c>
      <c r="O315" s="44">
        <f t="shared" si="2"/>
        <v>7.1921583789747441</v>
      </c>
    </row>
    <row r="316" spans="1:15">
      <c r="A316" s="67">
        <f t="shared" si="0"/>
        <v>1854</v>
      </c>
      <c r="B316" s="7"/>
      <c r="C316" s="7"/>
      <c r="D316" s="7"/>
      <c r="E316" s="7"/>
      <c r="F316" s="7"/>
      <c r="G316" s="16">
        <f t="shared" si="4"/>
        <v>1.8</v>
      </c>
      <c r="H316" s="16">
        <v>0.72697899838449109</v>
      </c>
      <c r="I316" s="7"/>
      <c r="J316" s="43"/>
      <c r="K316" s="43"/>
      <c r="L316" s="43"/>
      <c r="M316" s="43"/>
      <c r="N316" s="44">
        <f>31.1*0.925*(Wages!G316*11.75)/'Conversions, Sources &amp; Comments'!F316</f>
        <v>9.8932134146341486</v>
      </c>
      <c r="O316" s="44">
        <f t="shared" si="2"/>
        <v>7.1921583789747441</v>
      </c>
    </row>
    <row r="317" spans="1:15">
      <c r="A317" s="67">
        <f t="shared" si="0"/>
        <v>1855</v>
      </c>
      <c r="B317" s="7"/>
      <c r="C317" s="7"/>
      <c r="D317" s="7"/>
      <c r="E317" s="7"/>
      <c r="F317" s="7"/>
      <c r="G317" s="16">
        <f t="shared" si="4"/>
        <v>1.8</v>
      </c>
      <c r="H317" s="16">
        <v>0.72697899838449109</v>
      </c>
      <c r="I317" s="7"/>
      <c r="J317" s="43"/>
      <c r="K317" s="43"/>
      <c r="L317" s="43"/>
      <c r="M317" s="43"/>
      <c r="N317" s="44">
        <f>31.1*0.925*(Wages!G317*11.75)/'Conversions, Sources &amp; Comments'!F317</f>
        <v>9.9234678899082596</v>
      </c>
      <c r="O317" s="44">
        <f t="shared" si="2"/>
        <v>7.2141527471061657</v>
      </c>
    </row>
    <row r="318" spans="1:15">
      <c r="A318" s="67">
        <f t="shared" si="0"/>
        <v>1856</v>
      </c>
      <c r="B318" s="7"/>
      <c r="C318" s="7"/>
      <c r="D318" s="7"/>
      <c r="E318" s="7"/>
      <c r="F318" s="7"/>
      <c r="G318" s="16">
        <f t="shared" si="4"/>
        <v>1.8</v>
      </c>
      <c r="H318" s="16">
        <v>0.72697899838449109</v>
      </c>
      <c r="I318" s="7"/>
      <c r="J318" s="43"/>
      <c r="K318" s="43"/>
      <c r="L318" s="43"/>
      <c r="M318" s="43"/>
      <c r="N318" s="44">
        <f>31.1*0.925*(Wages!G318*11.75)/'Conversions, Sources &amp; Comments'!F318</f>
        <v>9.9234678899082596</v>
      </c>
      <c r="O318" s="44">
        <f t="shared" si="2"/>
        <v>7.2141527471061657</v>
      </c>
    </row>
    <row r="319" spans="1:15">
      <c r="A319" s="67">
        <f t="shared" si="0"/>
        <v>1857</v>
      </c>
      <c r="B319" s="7"/>
      <c r="C319" s="7"/>
      <c r="D319" s="7"/>
      <c r="E319" s="7"/>
      <c r="F319" s="7"/>
      <c r="G319" s="16">
        <f t="shared" si="4"/>
        <v>1.8</v>
      </c>
      <c r="H319" s="16">
        <v>0.72697899838449109</v>
      </c>
      <c r="I319" s="7"/>
      <c r="J319" s="43"/>
      <c r="K319" s="43"/>
      <c r="L319" s="43"/>
      <c r="M319" s="43"/>
      <c r="N319" s="44">
        <f>31.1*0.925*(Wages!G319*11.75)/'Conversions, Sources &amp; Comments'!F319</f>
        <v>9.853159919028343</v>
      </c>
      <c r="O319" s="44">
        <f t="shared" si="2"/>
        <v>7.1630403288574378</v>
      </c>
    </row>
    <row r="320" spans="1:15">
      <c r="A320" s="67">
        <f t="shared" si="0"/>
        <v>1858</v>
      </c>
      <c r="B320" s="7"/>
      <c r="C320" s="7"/>
      <c r="D320" s="7"/>
      <c r="E320" s="7"/>
      <c r="F320" s="7"/>
      <c r="G320" s="16">
        <f t="shared" si="4"/>
        <v>1.8</v>
      </c>
      <c r="H320" s="16">
        <v>0.72697899838449109</v>
      </c>
      <c r="I320" s="7"/>
      <c r="J320" s="43"/>
      <c r="K320" s="43"/>
      <c r="L320" s="43"/>
      <c r="M320" s="43"/>
      <c r="N320" s="44">
        <f>31.1*0.925*(Wages!G320*11.75)/'Conversions, Sources &amp; Comments'!F320</f>
        <v>9.9234678899082596</v>
      </c>
      <c r="O320" s="44">
        <f t="shared" si="2"/>
        <v>7.2141527471061657</v>
      </c>
    </row>
    <row r="321" spans="1:15">
      <c r="A321" s="67">
        <f t="shared" si="0"/>
        <v>1859</v>
      </c>
      <c r="B321" s="7"/>
      <c r="C321" s="7"/>
      <c r="D321" s="7"/>
      <c r="E321" s="7"/>
      <c r="F321" s="7"/>
      <c r="G321" s="16">
        <f>12/6</f>
        <v>2</v>
      </c>
      <c r="H321" s="16">
        <v>0.72697899838449109</v>
      </c>
      <c r="I321" s="7"/>
      <c r="J321" s="43"/>
      <c r="K321" s="43"/>
      <c r="L321" s="43"/>
      <c r="M321" s="43"/>
      <c r="N321" s="44">
        <f>31.1*0.925*(Wages!G321*11.75)/'Conversions, Sources &amp; Comments'!F321</f>
        <v>10.892829808660624</v>
      </c>
      <c r="O321" s="44">
        <f t="shared" si="2"/>
        <v>7.9188585038728281</v>
      </c>
    </row>
    <row r="322" spans="1:15">
      <c r="A322" s="67">
        <f t="shared" si="0"/>
        <v>1860</v>
      </c>
      <c r="B322" s="7"/>
      <c r="C322" s="7"/>
      <c r="D322" s="7"/>
      <c r="E322" s="7"/>
      <c r="F322" s="7"/>
      <c r="G322" s="16">
        <f>12/6</f>
        <v>2</v>
      </c>
      <c r="H322" s="16">
        <v>0.72697899838449109</v>
      </c>
      <c r="I322" s="7"/>
      <c r="J322" s="43"/>
      <c r="K322" s="43"/>
      <c r="L322" s="43"/>
      <c r="M322" s="43"/>
      <c r="N322" s="44">
        <f>31.1*0.925*(Wages!G322*11.75)/'Conversions, Sources &amp; Comments'!F322</f>
        <v>10.959047619047618</v>
      </c>
      <c r="O322" s="44">
        <f t="shared" si="2"/>
        <v>7.9669974613431798</v>
      </c>
    </row>
    <row r="323" spans="1:15">
      <c r="A323" s="67">
        <f t="shared" si="0"/>
        <v>1861</v>
      </c>
      <c r="B323" s="7"/>
      <c r="C323" s="7"/>
      <c r="D323" s="7"/>
      <c r="E323" s="7"/>
      <c r="F323" s="7"/>
      <c r="G323" s="7"/>
      <c r="H323" s="16">
        <v>0.72697899838449109</v>
      </c>
      <c r="I323" s="7"/>
      <c r="J323" s="43"/>
      <c r="K323" s="43"/>
      <c r="L323" s="43"/>
      <c r="M323" s="43"/>
      <c r="N323" s="44">
        <f>31.1*0.925*(Wages!G323*11.75)/'Conversions, Sources &amp; Comments'!F323</f>
        <v>0</v>
      </c>
      <c r="O323" s="44">
        <f t="shared" si="2"/>
        <v>0</v>
      </c>
    </row>
    <row r="324" spans="1:15">
      <c r="A324" s="67">
        <f t="shared" si="0"/>
        <v>1862</v>
      </c>
      <c r="B324" s="7"/>
      <c r="C324" s="7"/>
      <c r="D324" s="7"/>
      <c r="E324" s="7"/>
      <c r="F324" s="7"/>
      <c r="G324" s="7"/>
      <c r="H324" s="16">
        <v>0.72697899838449109</v>
      </c>
      <c r="I324" s="7"/>
      <c r="J324" s="43"/>
      <c r="K324" s="43"/>
      <c r="L324" s="43"/>
      <c r="M324" s="43"/>
      <c r="N324" s="44">
        <f>31.1*0.925*(Wages!G324*11.75)/'Conversions, Sources &amp; Comments'!F324</f>
        <v>0</v>
      </c>
      <c r="O324" s="44">
        <f t="shared" si="2"/>
        <v>0</v>
      </c>
    </row>
    <row r="325" spans="1:15">
      <c r="A325" s="67">
        <f t="shared" si="0"/>
        <v>1863</v>
      </c>
      <c r="B325" s="7"/>
      <c r="C325" s="7"/>
      <c r="D325" s="7"/>
      <c r="E325" s="7"/>
      <c r="F325" s="7"/>
      <c r="G325" s="7"/>
      <c r="H325" s="16">
        <v>0.72697899838449109</v>
      </c>
      <c r="I325" s="7"/>
      <c r="J325" s="43"/>
      <c r="K325" s="43"/>
      <c r="L325" s="43"/>
      <c r="M325" s="43"/>
      <c r="N325" s="44">
        <f>31.1*0.925*(Wages!G325*11.75)/'Conversions, Sources &amp; Comments'!F325</f>
        <v>0</v>
      </c>
      <c r="O325" s="44">
        <f t="shared" si="2"/>
        <v>0</v>
      </c>
    </row>
    <row r="326" spans="1:15">
      <c r="A326" s="67">
        <f t="shared" si="0"/>
        <v>1864</v>
      </c>
      <c r="B326" s="7"/>
      <c r="C326" s="7"/>
      <c r="D326" s="7"/>
      <c r="E326" s="7"/>
      <c r="F326" s="7"/>
      <c r="G326" s="7"/>
      <c r="H326" s="16">
        <v>0.72697899838449109</v>
      </c>
      <c r="I326" s="7"/>
      <c r="J326" s="43"/>
      <c r="K326" s="43"/>
      <c r="L326" s="43"/>
      <c r="M326" s="43"/>
      <c r="N326" s="44">
        <f>31.1*0.925*(Wages!G326*11.75)/'Conversions, Sources &amp; Comments'!F326</f>
        <v>0</v>
      </c>
      <c r="O326" s="44">
        <f t="shared" si="2"/>
        <v>0</v>
      </c>
    </row>
    <row r="327" spans="1:15">
      <c r="A327" s="67">
        <f t="shared" si="0"/>
        <v>1865</v>
      </c>
      <c r="B327" s="7"/>
      <c r="C327" s="7"/>
      <c r="D327" s="7"/>
      <c r="E327" s="7"/>
      <c r="F327" s="7"/>
      <c r="G327" s="7"/>
      <c r="H327" s="16">
        <v>0.71287128712871284</v>
      </c>
      <c r="I327" s="7"/>
      <c r="J327" s="43"/>
      <c r="K327" s="43"/>
      <c r="L327" s="43"/>
      <c r="M327" s="43"/>
      <c r="N327" s="44">
        <f>31.1*0.925*(Wages!G327*11.75)/'Conversions, Sources &amp; Comments'!F327</f>
        <v>0</v>
      </c>
      <c r="O327" s="44">
        <f t="shared" si="2"/>
        <v>0</v>
      </c>
    </row>
    <row r="328" spans="1:15">
      <c r="A328" s="67">
        <f t="shared" si="0"/>
        <v>1866</v>
      </c>
      <c r="B328" s="7"/>
      <c r="C328" s="7"/>
      <c r="D328" s="7"/>
      <c r="E328" s="7"/>
      <c r="F328" s="7"/>
      <c r="G328" s="7"/>
      <c r="H328" s="16">
        <v>0.71287128712871284</v>
      </c>
      <c r="I328" s="7"/>
      <c r="J328" s="43"/>
      <c r="K328" s="43"/>
      <c r="L328" s="43"/>
      <c r="M328" s="43"/>
      <c r="N328" s="44">
        <f>31.1*0.925*(Wages!G328*11.75)/'Conversions, Sources &amp; Comments'!F328</f>
        <v>0</v>
      </c>
      <c r="O328" s="44">
        <f t="shared" si="2"/>
        <v>0</v>
      </c>
    </row>
    <row r="329" spans="1:15">
      <c r="A329" s="67">
        <f t="shared" si="0"/>
        <v>1867</v>
      </c>
      <c r="B329" s="7"/>
      <c r="C329" s="7"/>
      <c r="D329" s="7"/>
      <c r="E329" s="7"/>
      <c r="F329" s="7"/>
      <c r="G329" s="7"/>
      <c r="H329" s="16">
        <v>0.71287128712871284</v>
      </c>
      <c r="I329" s="7"/>
      <c r="J329" s="43"/>
      <c r="K329" s="43"/>
      <c r="L329" s="43"/>
      <c r="M329" s="43"/>
      <c r="N329" s="44">
        <f>31.1*0.925*(Wages!G329*11.75)/'Conversions, Sources &amp; Comments'!F329</f>
        <v>0</v>
      </c>
      <c r="O329" s="44">
        <f t="shared" si="2"/>
        <v>0</v>
      </c>
    </row>
    <row r="330" spans="1:15">
      <c r="A330" s="67">
        <f t="shared" si="0"/>
        <v>1868</v>
      </c>
      <c r="B330" s="7"/>
      <c r="C330" s="7"/>
      <c r="D330" s="7"/>
      <c r="E330" s="7"/>
      <c r="F330" s="7"/>
      <c r="G330" s="7"/>
      <c r="H330" s="16">
        <v>0.71287128712871284</v>
      </c>
      <c r="I330" s="7"/>
      <c r="J330" s="43"/>
      <c r="K330" s="43"/>
      <c r="L330" s="43"/>
      <c r="M330" s="43"/>
      <c r="N330" s="44">
        <f>31.1*0.925*(Wages!G330*11.75)/'Conversions, Sources &amp; Comments'!F330</f>
        <v>0</v>
      </c>
      <c r="O330" s="44">
        <f t="shared" si="2"/>
        <v>0</v>
      </c>
    </row>
    <row r="331" spans="1:15">
      <c r="A331" s="67">
        <f t="shared" si="0"/>
        <v>1869</v>
      </c>
      <c r="B331" s="7"/>
      <c r="C331" s="7"/>
      <c r="D331" s="7"/>
      <c r="E331" s="7"/>
      <c r="F331" s="7"/>
      <c r="G331" s="16">
        <f>14.52/6</f>
        <v>2.42</v>
      </c>
      <c r="H331" s="16">
        <v>0.67599999999999993</v>
      </c>
      <c r="I331" s="7"/>
      <c r="J331" s="43"/>
      <c r="K331" s="43"/>
      <c r="L331" s="43"/>
      <c r="M331" s="43"/>
      <c r="N331" s="44">
        <f>31.1*0.925*(Wages!G331*11.75)/'Conversions, Sources &amp; Comments'!F331</f>
        <v>13.534707135470526</v>
      </c>
      <c r="O331" s="44">
        <f t="shared" si="2"/>
        <v>9.1494620235780744</v>
      </c>
    </row>
    <row r="332" spans="1:15">
      <c r="A332" s="67">
        <f t="shared" si="0"/>
        <v>1870</v>
      </c>
      <c r="B332" s="7"/>
      <c r="C332" s="7"/>
      <c r="D332" s="7"/>
      <c r="E332" s="7"/>
      <c r="F332" s="7"/>
      <c r="G332" s="7"/>
      <c r="H332" s="16">
        <v>0.67599999999999993</v>
      </c>
      <c r="I332" s="7"/>
      <c r="J332" s="43"/>
      <c r="K332" s="43"/>
      <c r="L332" s="43"/>
      <c r="M332" s="43"/>
      <c r="N332" s="44">
        <f>31.1*0.925*(Wages!G332*11.75)/'Conversions, Sources &amp; Comments'!F332</f>
        <v>0</v>
      </c>
      <c r="O332" s="44">
        <f t="shared" si="2"/>
        <v>0</v>
      </c>
    </row>
    <row r="333" spans="1:15">
      <c r="A333" s="67">
        <f t="shared" si="0"/>
        <v>1871</v>
      </c>
      <c r="B333" s="7"/>
      <c r="C333" s="7"/>
      <c r="D333" s="7"/>
      <c r="E333" s="7"/>
      <c r="F333" s="7"/>
      <c r="G333" s="7"/>
      <c r="H333" s="16">
        <v>0.7</v>
      </c>
      <c r="I333" s="7"/>
      <c r="J333" s="43"/>
      <c r="K333" s="43"/>
      <c r="L333" s="43"/>
      <c r="M333" s="43"/>
      <c r="N333" s="44">
        <f>31.1*0.925*(Wages!G333*11.75)/'Conversions, Sources &amp; Comments'!F333</f>
        <v>0</v>
      </c>
      <c r="O333" s="44">
        <f t="shared" si="2"/>
        <v>0</v>
      </c>
    </row>
    <row r="334" spans="1:15">
      <c r="A334" s="67">
        <f t="shared" si="0"/>
        <v>1872</v>
      </c>
      <c r="B334" s="7"/>
      <c r="C334" s="7"/>
      <c r="D334" s="7"/>
      <c r="E334" s="7"/>
      <c r="F334" s="7"/>
      <c r="G334" s="7"/>
      <c r="H334" s="16">
        <v>0.6097560975609756</v>
      </c>
      <c r="I334" s="7"/>
      <c r="J334" s="43"/>
      <c r="K334" s="43"/>
      <c r="L334" s="43"/>
      <c r="M334" s="43"/>
      <c r="N334" s="44">
        <f>31.1*0.925*(Wages!G334*11.75)/'Conversions, Sources &amp; Comments'!F334</f>
        <v>0</v>
      </c>
      <c r="O334" s="44">
        <f t="shared" si="2"/>
        <v>0</v>
      </c>
    </row>
    <row r="335" spans="1:15">
      <c r="A335" s="67">
        <f t="shared" si="0"/>
        <v>1873</v>
      </c>
      <c r="B335" s="7"/>
      <c r="C335" s="7"/>
      <c r="D335" s="7"/>
      <c r="E335" s="7"/>
      <c r="F335" s="7"/>
      <c r="G335" s="7"/>
      <c r="H335" s="16">
        <v>0.58333333333333337</v>
      </c>
      <c r="I335" s="7"/>
      <c r="J335" s="43"/>
      <c r="K335" s="43"/>
      <c r="L335" s="43"/>
      <c r="M335" s="43"/>
      <c r="N335" s="44">
        <f>31.1*0.925*(Wages!G335*11.75)/'Conversions, Sources &amp; Comments'!F335</f>
        <v>0</v>
      </c>
      <c r="O335" s="44">
        <f t="shared" ref="O335:O366" si="5">H335*N335</f>
        <v>0</v>
      </c>
    </row>
    <row r="336" spans="1:15">
      <c r="A336" s="67">
        <f t="shared" si="0"/>
        <v>1874</v>
      </c>
      <c r="B336" s="7"/>
      <c r="C336" s="7"/>
      <c r="D336" s="7"/>
      <c r="E336" s="7"/>
      <c r="F336" s="7"/>
      <c r="G336" s="7"/>
      <c r="H336" s="16">
        <v>0.75</v>
      </c>
      <c r="I336" s="7"/>
      <c r="J336" s="43"/>
      <c r="K336" s="43"/>
      <c r="L336" s="43"/>
      <c r="M336" s="43"/>
      <c r="N336" s="44">
        <f>31.1*0.925*(Wages!G336*11.75)/'Conversions, Sources &amp; Comments'!F336</f>
        <v>0</v>
      </c>
      <c r="O336" s="44">
        <f t="shared" si="5"/>
        <v>0</v>
      </c>
    </row>
    <row r="337" spans="1:15">
      <c r="A337" s="67">
        <f t="shared" si="0"/>
        <v>1875</v>
      </c>
      <c r="B337" s="7"/>
      <c r="C337" s="7"/>
      <c r="D337" s="7"/>
      <c r="E337" s="7"/>
      <c r="F337" s="7"/>
      <c r="G337" s="7"/>
      <c r="H337" s="16">
        <v>0.69230769230769229</v>
      </c>
      <c r="I337" s="7"/>
      <c r="J337" s="43"/>
      <c r="K337" s="43"/>
      <c r="L337" s="43"/>
      <c r="M337" s="43"/>
      <c r="N337" s="44">
        <f>31.1*0.925*(Wages!G337*11.75)/'Conversions, Sources &amp; Comments'!F337</f>
        <v>0</v>
      </c>
      <c r="O337" s="44">
        <f t="shared" si="5"/>
        <v>0</v>
      </c>
    </row>
    <row r="338" spans="1:15">
      <c r="A338" s="67">
        <f t="shared" si="0"/>
        <v>1876</v>
      </c>
      <c r="B338" s="7"/>
      <c r="C338" s="7"/>
      <c r="D338" s="7"/>
      <c r="E338" s="7"/>
      <c r="F338" s="7"/>
      <c r="G338" s="7"/>
      <c r="H338" s="16">
        <v>0.66666666666666663</v>
      </c>
      <c r="I338" s="7"/>
      <c r="J338" s="43"/>
      <c r="K338" s="43"/>
      <c r="L338" s="43"/>
      <c r="M338" s="43"/>
      <c r="N338" s="44">
        <f>31.1*0.925*(Wages!G338*11.75)/'Conversions, Sources &amp; Comments'!F338</f>
        <v>0</v>
      </c>
      <c r="O338" s="44">
        <f t="shared" si="5"/>
        <v>0</v>
      </c>
    </row>
    <row r="339" spans="1:15">
      <c r="A339" s="67">
        <f t="shared" si="0"/>
        <v>1877</v>
      </c>
      <c r="B339" s="7"/>
      <c r="C339" s="7"/>
      <c r="D339" s="7"/>
      <c r="E339" s="7"/>
      <c r="F339" s="7"/>
      <c r="G339" s="7"/>
      <c r="H339" s="16">
        <v>0.65714285714285714</v>
      </c>
      <c r="I339" s="7"/>
      <c r="J339" s="43"/>
      <c r="K339" s="43"/>
      <c r="L339" s="43"/>
      <c r="M339" s="43"/>
      <c r="N339" s="44">
        <f>31.1*0.925*(Wages!G339*11.75)/'Conversions, Sources &amp; Comments'!F339</f>
        <v>0</v>
      </c>
      <c r="O339" s="44">
        <f t="shared" si="5"/>
        <v>0</v>
      </c>
    </row>
    <row r="340" spans="1:15">
      <c r="A340" s="67">
        <f t="shared" si="0"/>
        <v>1878</v>
      </c>
      <c r="B340" s="7"/>
      <c r="C340" s="7"/>
      <c r="D340" s="7"/>
      <c r="E340" s="7"/>
      <c r="F340" s="7"/>
      <c r="G340" s="7"/>
      <c r="H340" s="16">
        <v>0.6428571428571429</v>
      </c>
      <c r="I340" s="7"/>
      <c r="J340" s="43"/>
      <c r="K340" s="43"/>
      <c r="L340" s="43"/>
      <c r="M340" s="43"/>
      <c r="N340" s="44">
        <f>31.1*0.925*(Wages!G340*11.75)/'Conversions, Sources &amp; Comments'!F340</f>
        <v>0</v>
      </c>
      <c r="O340" s="44">
        <f t="shared" si="5"/>
        <v>0</v>
      </c>
    </row>
    <row r="341" spans="1:15">
      <c r="A341" s="67">
        <f t="shared" si="0"/>
        <v>1879</v>
      </c>
      <c r="B341" s="7"/>
      <c r="C341" s="7"/>
      <c r="D341" s="7"/>
      <c r="E341" s="7"/>
      <c r="F341" s="7"/>
      <c r="G341" s="7"/>
      <c r="H341" s="16">
        <v>0.65625</v>
      </c>
      <c r="I341" s="7"/>
      <c r="J341" s="43"/>
      <c r="K341" s="43"/>
      <c r="L341" s="43"/>
      <c r="M341" s="43"/>
      <c r="N341" s="44">
        <f>31.1*0.925*(Wages!G341*11.75)/'Conversions, Sources &amp; Comments'!F341</f>
        <v>0</v>
      </c>
      <c r="O341" s="44">
        <f t="shared" si="5"/>
        <v>0</v>
      </c>
    </row>
    <row r="342" spans="1:15">
      <c r="A342" s="67">
        <f t="shared" si="0"/>
        <v>1880</v>
      </c>
      <c r="B342" s="7"/>
      <c r="C342" s="7"/>
      <c r="D342" s="7"/>
      <c r="E342" s="7"/>
      <c r="F342" s="7"/>
      <c r="G342" s="7"/>
      <c r="H342" s="16">
        <v>0.640625</v>
      </c>
      <c r="I342" s="7"/>
      <c r="J342" s="43"/>
      <c r="K342" s="43"/>
      <c r="L342" s="43"/>
      <c r="M342" s="43"/>
      <c r="N342" s="44">
        <f>31.1*0.925*(Wages!G342*11.75)/'Conversions, Sources &amp; Comments'!F342</f>
        <v>0</v>
      </c>
      <c r="O342" s="44">
        <f t="shared" si="5"/>
        <v>0</v>
      </c>
    </row>
    <row r="343" spans="1:15">
      <c r="A343" s="67">
        <f t="shared" si="0"/>
        <v>1881</v>
      </c>
      <c r="B343" s="7"/>
      <c r="C343" s="7"/>
      <c r="D343" s="7"/>
      <c r="E343" s="7"/>
      <c r="F343" s="7"/>
      <c r="G343" s="7"/>
      <c r="H343" s="16">
        <v>0.640625</v>
      </c>
      <c r="I343" s="7"/>
      <c r="J343" s="43"/>
      <c r="K343" s="43"/>
      <c r="L343" s="43"/>
      <c r="M343" s="43"/>
      <c r="N343" s="44">
        <f>31.1*0.925*(Wages!G343*11.75)/'Conversions, Sources &amp; Comments'!F343</f>
        <v>0</v>
      </c>
      <c r="O343" s="44">
        <f t="shared" si="5"/>
        <v>0</v>
      </c>
    </row>
    <row r="344" spans="1:15">
      <c r="A344" s="67">
        <f t="shared" si="0"/>
        <v>1882</v>
      </c>
      <c r="B344" s="7"/>
      <c r="C344" s="7"/>
      <c r="D344" s="7"/>
      <c r="E344" s="7"/>
      <c r="F344" s="7"/>
      <c r="G344" s="7"/>
      <c r="H344" s="16">
        <v>0.625</v>
      </c>
      <c r="I344" s="7"/>
      <c r="J344" s="43"/>
      <c r="K344" s="43"/>
      <c r="L344" s="43"/>
      <c r="M344" s="43"/>
      <c r="N344" s="44">
        <f>31.1*0.925*(Wages!G344*11.75)/'Conversions, Sources &amp; Comments'!F344</f>
        <v>0</v>
      </c>
      <c r="O344" s="44">
        <f t="shared" si="5"/>
        <v>0</v>
      </c>
    </row>
    <row r="345" spans="1:15">
      <c r="A345" s="67">
        <f t="shared" si="0"/>
        <v>1883</v>
      </c>
      <c r="B345" s="7"/>
      <c r="C345" s="7"/>
      <c r="D345" s="7"/>
      <c r="E345" s="7"/>
      <c r="F345" s="7"/>
      <c r="G345" s="7"/>
      <c r="H345" s="16">
        <v>0.625</v>
      </c>
      <c r="I345" s="7"/>
      <c r="J345" s="43"/>
      <c r="K345" s="43"/>
      <c r="L345" s="43"/>
      <c r="M345" s="43"/>
      <c r="N345" s="44">
        <f>31.1*0.925*(Wages!G345*11.75)/'Conversions, Sources &amp; Comments'!F345</f>
        <v>0</v>
      </c>
      <c r="O345" s="44">
        <f t="shared" si="5"/>
        <v>0</v>
      </c>
    </row>
    <row r="346" spans="1:15">
      <c r="A346" s="67">
        <f t="shared" si="0"/>
        <v>1884</v>
      </c>
      <c r="B346" s="7"/>
      <c r="C346" s="7"/>
      <c r="D346" s="7"/>
      <c r="E346" s="7"/>
      <c r="F346" s="7"/>
      <c r="G346" s="7"/>
      <c r="H346" s="16">
        <v>0.625</v>
      </c>
      <c r="I346" s="7"/>
      <c r="J346" s="43"/>
      <c r="K346" s="43"/>
      <c r="L346" s="43"/>
      <c r="M346" s="43"/>
      <c r="N346" s="44">
        <f>31.1*0.925*(Wages!G346*11.75)/'Conversions, Sources &amp; Comments'!F346</f>
        <v>0</v>
      </c>
      <c r="O346" s="44">
        <f t="shared" si="5"/>
        <v>0</v>
      </c>
    </row>
    <row r="347" spans="1:15">
      <c r="A347" s="67">
        <f t="shared" ref="A347:A376" si="6">A346+1</f>
        <v>1885</v>
      </c>
      <c r="B347" s="7"/>
      <c r="C347" s="7"/>
      <c r="D347" s="7"/>
      <c r="E347" s="7"/>
      <c r="F347" s="7"/>
      <c r="G347" s="16">
        <f>21/6</f>
        <v>3.5</v>
      </c>
      <c r="H347" s="16">
        <v>0.62874251497005995</v>
      </c>
      <c r="I347" s="7"/>
      <c r="J347" s="43"/>
      <c r="K347" s="44">
        <f>Wages!N347</f>
        <v>24.361666666666665</v>
      </c>
      <c r="L347" s="43"/>
      <c r="M347" s="43"/>
      <c r="N347" s="44">
        <f>31.1*0.925*(Wages!G347*11.75)/'Conversions, Sources &amp; Comments'!F347</f>
        <v>24.361666666666665</v>
      </c>
      <c r="O347" s="44">
        <f t="shared" si="5"/>
        <v>15.317215568862276</v>
      </c>
    </row>
    <row r="348" spans="1:15">
      <c r="A348" s="67">
        <f t="shared" si="6"/>
        <v>1886</v>
      </c>
      <c r="B348" s="7"/>
      <c r="C348" s="7"/>
      <c r="D348" s="7"/>
      <c r="E348" s="7"/>
      <c r="F348" s="7"/>
      <c r="G348" s="16">
        <f>22.8/6</f>
        <v>3.8000000000000003</v>
      </c>
      <c r="H348" s="16">
        <v>0.57736720554272514</v>
      </c>
      <c r="I348" s="7"/>
      <c r="J348" s="43"/>
      <c r="K348" s="44">
        <f>Wages!N348</f>
        <v>28.307853994490365</v>
      </c>
      <c r="L348" s="43"/>
      <c r="M348" s="43"/>
      <c r="N348" s="44">
        <f>31.1*0.925*(Wages!G348*11.75)/'Conversions, Sources &amp; Comments'!F348</f>
        <v>28.307853994490365</v>
      </c>
      <c r="O348" s="44">
        <f t="shared" si="5"/>
        <v>16.344026555710371</v>
      </c>
    </row>
    <row r="349" spans="1:15">
      <c r="A349" s="67">
        <f t="shared" si="6"/>
        <v>1887</v>
      </c>
      <c r="B349" s="7"/>
      <c r="C349" s="7"/>
      <c r="D349" s="7"/>
      <c r="E349" s="7"/>
      <c r="F349" s="7"/>
      <c r="G349" s="16">
        <f>24/6</f>
        <v>4</v>
      </c>
      <c r="H349" s="16">
        <v>0.62709030100334451</v>
      </c>
      <c r="I349" s="7"/>
      <c r="J349" s="43"/>
      <c r="K349" s="44">
        <f>Wages!N349</f>
        <v>30.256167832167833</v>
      </c>
      <c r="L349" s="43"/>
      <c r="M349" s="43"/>
      <c r="N349" s="44">
        <f>31.1*0.925*(Wages!G349*11.75)/'Conversions, Sources &amp; Comments'!F349</f>
        <v>30.256167832167833</v>
      </c>
      <c r="O349" s="44">
        <f t="shared" si="5"/>
        <v>18.973349393081836</v>
      </c>
    </row>
    <row r="350" spans="1:15">
      <c r="A350" s="67">
        <f t="shared" si="6"/>
        <v>1888</v>
      </c>
      <c r="B350" s="7"/>
      <c r="C350" s="7"/>
      <c r="D350" s="7"/>
      <c r="E350" s="7"/>
      <c r="F350" s="7"/>
      <c r="G350" s="16">
        <f>24.6/6</f>
        <v>4.1000000000000005</v>
      </c>
      <c r="H350" s="16">
        <v>0.67349137931034486</v>
      </c>
      <c r="I350" s="7"/>
      <c r="J350" s="43"/>
      <c r="K350" s="44">
        <f>Wages!N350</f>
        <v>32.323599125364439</v>
      </c>
      <c r="L350" s="43"/>
      <c r="M350" s="43"/>
      <c r="N350" s="44">
        <f>31.1*0.925*(Wages!G350*11.75)/'Conversions, Sources &amp; Comments'!F350</f>
        <v>32.323599125364439</v>
      </c>
      <c r="O350" s="44">
        <f t="shared" si="5"/>
        <v>21.769665359216354</v>
      </c>
    </row>
    <row r="351" spans="1:15">
      <c r="A351" s="67">
        <f t="shared" si="6"/>
        <v>1889</v>
      </c>
      <c r="B351" s="7"/>
      <c r="C351" s="7"/>
      <c r="D351" s="7"/>
      <c r="E351" s="7"/>
      <c r="F351" s="7"/>
      <c r="G351" s="16">
        <f>28.8/6</f>
        <v>4.8</v>
      </c>
      <c r="H351" s="16">
        <v>0.65172054223149112</v>
      </c>
      <c r="I351" s="7"/>
      <c r="J351" s="43"/>
      <c r="K351" s="44">
        <f>Wages!N351</f>
        <v>38.008480234260617</v>
      </c>
      <c r="L351" s="43"/>
      <c r="M351" s="43"/>
      <c r="N351" s="44">
        <f>31.1*0.925*(Wages!G351*11.75)/'Conversions, Sources &amp; Comments'!F351</f>
        <v>38.008480234260617</v>
      </c>
      <c r="O351" s="44">
        <f t="shared" si="5"/>
        <v>24.77090734766724</v>
      </c>
    </row>
    <row r="352" spans="1:15">
      <c r="A352" s="67">
        <f t="shared" si="6"/>
        <v>1890</v>
      </c>
      <c r="B352" s="7"/>
      <c r="C352" s="7"/>
      <c r="D352" s="7"/>
      <c r="E352" s="7"/>
      <c r="F352" s="7"/>
      <c r="G352" s="16">
        <f>27/6</f>
        <v>4.5</v>
      </c>
      <c r="H352" s="16">
        <v>0.65656565656565657</v>
      </c>
      <c r="I352" s="7"/>
      <c r="J352" s="43"/>
      <c r="K352" s="44">
        <f>Wages!N352</f>
        <v>31.855111256544504</v>
      </c>
      <c r="L352" s="43"/>
      <c r="M352" s="43"/>
      <c r="N352" s="44">
        <f>31.1*0.925*(Wages!G352*11.75)/'Conversions, Sources &amp; Comments'!F352</f>
        <v>31.855111256544504</v>
      </c>
      <c r="O352" s="44">
        <f t="shared" si="5"/>
        <v>20.914972037125178</v>
      </c>
    </row>
    <row r="353" spans="1:15">
      <c r="A353" s="67">
        <f t="shared" si="6"/>
        <v>1891</v>
      </c>
      <c r="B353" s="7"/>
      <c r="C353" s="7"/>
      <c r="D353" s="7"/>
      <c r="E353" s="7"/>
      <c r="F353" s="7"/>
      <c r="G353" s="7"/>
      <c r="H353" s="16">
        <v>0.65656565656565657</v>
      </c>
      <c r="I353" s="7"/>
      <c r="J353" s="43"/>
      <c r="K353" s="43"/>
      <c r="L353" s="43"/>
      <c r="M353" s="43"/>
      <c r="N353" s="44">
        <f>31.1*0.925*(Wages!G353*11.75)/'Conversions, Sources &amp; Comments'!F353</f>
        <v>0</v>
      </c>
      <c r="O353" s="44">
        <f t="shared" si="5"/>
        <v>0</v>
      </c>
    </row>
    <row r="354" spans="1:15">
      <c r="A354" s="67">
        <f t="shared" si="6"/>
        <v>1892</v>
      </c>
      <c r="B354" s="7"/>
      <c r="C354" s="7"/>
      <c r="D354" s="7"/>
      <c r="E354" s="7"/>
      <c r="F354" s="7"/>
      <c r="G354" s="7"/>
      <c r="H354" s="16">
        <v>0.65656565656565657</v>
      </c>
      <c r="I354" s="7"/>
      <c r="J354" s="43"/>
      <c r="K354" s="43"/>
      <c r="L354" s="43"/>
      <c r="M354" s="43"/>
      <c r="N354" s="44">
        <f>31.1*0.925*(Wages!G354*11.75)/'Conversions, Sources &amp; Comments'!F354</f>
        <v>0</v>
      </c>
      <c r="O354" s="44">
        <f t="shared" si="5"/>
        <v>0</v>
      </c>
    </row>
    <row r="355" spans="1:15">
      <c r="A355" s="67">
        <f t="shared" si="6"/>
        <v>1893</v>
      </c>
      <c r="B355" s="7"/>
      <c r="C355" s="7"/>
      <c r="D355" s="7"/>
      <c r="E355" s="7"/>
      <c r="F355" s="7"/>
      <c r="G355" s="7"/>
      <c r="H355" s="16">
        <v>0.65656565656565657</v>
      </c>
      <c r="I355" s="7"/>
      <c r="J355" s="43"/>
      <c r="K355" s="43"/>
      <c r="L355" s="43"/>
      <c r="M355" s="43"/>
      <c r="N355" s="44">
        <f>31.1*0.925*(Wages!G355*11.75)/'Conversions, Sources &amp; Comments'!F355</f>
        <v>0</v>
      </c>
      <c r="O355" s="44">
        <f t="shared" si="5"/>
        <v>0</v>
      </c>
    </row>
    <row r="356" spans="1:15">
      <c r="A356" s="67">
        <f t="shared" si="6"/>
        <v>1894</v>
      </c>
      <c r="B356" s="7"/>
      <c r="C356" s="7"/>
      <c r="D356" s="7"/>
      <c r="E356" s="7"/>
      <c r="F356" s="7"/>
      <c r="G356" s="16">
        <f>23.1/6</f>
        <v>3.85</v>
      </c>
      <c r="H356" s="16">
        <v>0.65656565656565657</v>
      </c>
      <c r="I356" s="7"/>
      <c r="J356" s="43"/>
      <c r="K356" s="44">
        <f>Wages!N356</f>
        <v>44.971741900647956</v>
      </c>
      <c r="L356" s="43"/>
      <c r="M356" s="43"/>
      <c r="N356" s="44">
        <f>31.1*0.925*(Wages!G356*11.75)/'Conversions, Sources &amp; Comments'!F356</f>
        <v>44.971741900647956</v>
      </c>
      <c r="O356" s="44">
        <f t="shared" si="5"/>
        <v>29.526901247900174</v>
      </c>
    </row>
    <row r="357" spans="1:15">
      <c r="A357" s="67">
        <f t="shared" si="6"/>
        <v>1895</v>
      </c>
      <c r="B357" s="7"/>
      <c r="C357" s="7"/>
      <c r="D357" s="7"/>
      <c r="E357" s="7"/>
      <c r="F357" s="7"/>
      <c r="G357" s="16">
        <f>25.2/6</f>
        <v>4.2</v>
      </c>
      <c r="H357" s="16">
        <v>0.65</v>
      </c>
      <c r="I357" s="7"/>
      <c r="J357" s="43"/>
      <c r="K357" s="44">
        <f>Wages!N357</f>
        <v>47.620163522012582</v>
      </c>
      <c r="L357" s="43"/>
      <c r="M357" s="43"/>
      <c r="N357" s="44">
        <f>31.1*0.925*(Wages!G357*11.75)/'Conversions, Sources &amp; Comments'!F357</f>
        <v>47.620163522012582</v>
      </c>
      <c r="O357" s="44">
        <f t="shared" si="5"/>
        <v>30.953106289308181</v>
      </c>
    </row>
    <row r="358" spans="1:15">
      <c r="A358" s="67">
        <f t="shared" si="6"/>
        <v>1896</v>
      </c>
      <c r="B358" s="7"/>
      <c r="C358" s="7"/>
      <c r="D358" s="7"/>
      <c r="E358" s="7"/>
      <c r="F358" s="7"/>
      <c r="G358" s="16">
        <f>27/6</f>
        <v>4.5</v>
      </c>
      <c r="H358" s="16">
        <v>0.65</v>
      </c>
      <c r="I358" s="7"/>
      <c r="J358" s="43"/>
      <c r="K358" s="44">
        <f>Wages!N358</f>
        <v>49.365730223123734</v>
      </c>
      <c r="L358" s="43"/>
      <c r="M358" s="43"/>
      <c r="N358" s="44">
        <f>31.1*0.925*(Wages!G358*11.75)/'Conversions, Sources &amp; Comments'!F358</f>
        <v>49.365730223123734</v>
      </c>
      <c r="O358" s="44">
        <f t="shared" si="5"/>
        <v>32.087724645030427</v>
      </c>
    </row>
    <row r="359" spans="1:15">
      <c r="A359" s="67">
        <f t="shared" si="6"/>
        <v>1897</v>
      </c>
      <c r="B359" s="7"/>
      <c r="C359" s="7"/>
      <c r="D359" s="7"/>
      <c r="E359" s="7"/>
      <c r="F359" s="7"/>
      <c r="G359" s="16">
        <f>28.5/6</f>
        <v>4.75</v>
      </c>
      <c r="H359" s="16">
        <v>0.65</v>
      </c>
      <c r="I359" s="7"/>
      <c r="J359" s="43"/>
      <c r="K359" s="44">
        <f>Wages!N359</f>
        <v>58.252556689342406</v>
      </c>
      <c r="L359" s="43"/>
      <c r="M359" s="43"/>
      <c r="N359" s="44">
        <f>31.1*0.925*(Wages!G359*11.75)/'Conversions, Sources &amp; Comments'!F359</f>
        <v>58.252556689342406</v>
      </c>
      <c r="O359" s="44">
        <f t="shared" si="5"/>
        <v>37.864161848072563</v>
      </c>
    </row>
    <row r="360" spans="1:15">
      <c r="A360" s="67">
        <f t="shared" si="6"/>
        <v>1898</v>
      </c>
      <c r="B360" s="7"/>
      <c r="C360" s="7"/>
      <c r="D360" s="7"/>
      <c r="E360" s="7"/>
      <c r="F360" s="7"/>
      <c r="G360" s="16">
        <f>29.64/6</f>
        <v>4.9400000000000004</v>
      </c>
      <c r="H360" s="16">
        <v>0.65</v>
      </c>
      <c r="I360" s="7"/>
      <c r="J360" s="43"/>
      <c r="K360" s="44">
        <f>Wages!N360</f>
        <v>61.98828909512762</v>
      </c>
      <c r="L360" s="43"/>
      <c r="M360" s="43"/>
      <c r="N360" s="44">
        <f>31.1*0.925*(Wages!G360*11.75)/'Conversions, Sources &amp; Comments'!F360</f>
        <v>61.98828909512762</v>
      </c>
      <c r="O360" s="44">
        <f t="shared" si="5"/>
        <v>40.292387911832954</v>
      </c>
    </row>
    <row r="361" spans="1:15">
      <c r="A361" s="67">
        <f t="shared" si="6"/>
        <v>1899</v>
      </c>
      <c r="B361" s="7"/>
      <c r="C361" s="7"/>
      <c r="D361" s="7"/>
      <c r="E361" s="7"/>
      <c r="F361" s="7"/>
      <c r="G361" s="16">
        <f>29.7/6</f>
        <v>4.95</v>
      </c>
      <c r="H361" s="16">
        <v>0.62780269058295957</v>
      </c>
      <c r="I361" s="7"/>
      <c r="J361" s="43"/>
      <c r="K361" s="44">
        <f>Wages!N361</f>
        <v>60.981857630979505</v>
      </c>
      <c r="L361" s="43"/>
      <c r="M361" s="43"/>
      <c r="N361" s="44">
        <f>31.1*0.925*(Wages!G361*11.75)/'Conversions, Sources &amp; Comments'!F361</f>
        <v>60.981857630979505</v>
      </c>
      <c r="O361" s="44">
        <f t="shared" si="5"/>
        <v>38.28457429747592</v>
      </c>
    </row>
    <row r="362" spans="1:15">
      <c r="A362" s="67">
        <f t="shared" si="6"/>
        <v>1900</v>
      </c>
      <c r="B362" s="7"/>
      <c r="C362" s="7"/>
      <c r="D362" s="7"/>
      <c r="E362" s="7"/>
      <c r="F362" s="7"/>
      <c r="G362" s="16">
        <f>29.7/6</f>
        <v>4.95</v>
      </c>
      <c r="H362" s="16">
        <v>0.62780269058295957</v>
      </c>
      <c r="I362" s="7"/>
      <c r="J362" s="43"/>
      <c r="K362" s="44">
        <f>Wages!N362</f>
        <v>59.097208609271526</v>
      </c>
      <c r="L362" s="43"/>
      <c r="M362" s="43"/>
      <c r="N362" s="44">
        <f>31.1*0.925*(Wages!G362*11.75)/'Conversions, Sources &amp; Comments'!F362</f>
        <v>59.097208609271526</v>
      </c>
      <c r="O362" s="44">
        <f t="shared" si="5"/>
        <v>37.101386570843104</v>
      </c>
    </row>
    <row r="363" spans="1:15">
      <c r="A363" s="67">
        <f t="shared" si="6"/>
        <v>1901</v>
      </c>
      <c r="B363" s="7"/>
      <c r="C363" s="7"/>
      <c r="D363" s="7"/>
      <c r="E363" s="7"/>
      <c r="F363" s="7"/>
      <c r="G363" s="16">
        <f>29.7/6</f>
        <v>4.95</v>
      </c>
      <c r="H363" s="16">
        <v>0.63961182179091314</v>
      </c>
      <c r="I363" s="7"/>
      <c r="J363" s="43"/>
      <c r="K363" s="44">
        <f>Wages!N363</f>
        <v>61.542610344827587</v>
      </c>
      <c r="L363" s="43"/>
      <c r="M363" s="43"/>
      <c r="N363" s="44">
        <f>31.1*0.925*(Wages!G363*11.75)/'Conversions, Sources &amp; Comments'!F363</f>
        <v>61.542610344827587</v>
      </c>
      <c r="O363" s="44">
        <f t="shared" si="5"/>
        <v>39.363381120423469</v>
      </c>
    </row>
    <row r="364" spans="1:15">
      <c r="A364" s="67">
        <f t="shared" si="6"/>
        <v>1902</v>
      </c>
      <c r="B364" s="7"/>
      <c r="C364" s="7"/>
      <c r="D364" s="7"/>
      <c r="E364" s="7"/>
      <c r="F364" s="7"/>
      <c r="G364" s="16">
        <f>29.7/6</f>
        <v>4.95</v>
      </c>
      <c r="H364" s="16">
        <v>0.62934027777777779</v>
      </c>
      <c r="I364" s="7"/>
      <c r="J364" s="43"/>
      <c r="K364" s="44">
        <f>Wages!N364</f>
        <v>69.535157142857145</v>
      </c>
      <c r="L364" s="43"/>
      <c r="M364" s="43"/>
      <c r="N364" s="44">
        <f>31.1*0.925*(Wages!G364*11.75)/'Conversions, Sources &amp; Comments'!F364</f>
        <v>69.535157142857145</v>
      </c>
      <c r="O364" s="44">
        <f t="shared" si="5"/>
        <v>43.761275111607148</v>
      </c>
    </row>
    <row r="365" spans="1:15">
      <c r="A365" s="67">
        <f t="shared" si="6"/>
        <v>1903</v>
      </c>
      <c r="B365" s="7"/>
      <c r="C365" s="7"/>
      <c r="D365" s="7"/>
      <c r="E365" s="7"/>
      <c r="F365" s="7"/>
      <c r="G365" s="16">
        <f>29.7/6</f>
        <v>4.95</v>
      </c>
      <c r="H365" s="16">
        <v>0.64075181546347715</v>
      </c>
      <c r="I365" s="7"/>
      <c r="J365" s="43"/>
      <c r="K365" s="44">
        <f>Wages!N365</f>
        <v>67.603625000000008</v>
      </c>
      <c r="L365" s="43"/>
      <c r="M365" s="43"/>
      <c r="N365" s="44">
        <f>31.1*0.925*(Wages!G365*11.75)/'Conversions, Sources &amp; Comments'!F365</f>
        <v>67.603625000000008</v>
      </c>
      <c r="O365" s="44">
        <f t="shared" si="5"/>
        <v>43.317145450662117</v>
      </c>
    </row>
    <row r="366" spans="1:15">
      <c r="A366" s="67">
        <f t="shared" si="6"/>
        <v>1904</v>
      </c>
      <c r="B366" s="7"/>
      <c r="C366" s="7"/>
      <c r="D366" s="7"/>
      <c r="E366" s="7"/>
      <c r="F366" s="7"/>
      <c r="G366" s="16">
        <f>30.92/6</f>
        <v>5.1533333333333333</v>
      </c>
      <c r="H366" s="16">
        <v>0.65180824222035327</v>
      </c>
      <c r="I366" s="7"/>
      <c r="J366" s="43"/>
      <c r="K366" s="44">
        <f>Wages!N366</f>
        <v>65.966203865877716</v>
      </c>
      <c r="L366" s="43"/>
      <c r="M366" s="43"/>
      <c r="N366" s="44">
        <f>31.1*0.925*(Wages!G366*11.75)/'Conversions, Sources &amp; Comments'!F366</f>
        <v>65.966203865877716</v>
      </c>
      <c r="O366" s="44">
        <f t="shared" si="5"/>
        <v>42.99731538776723</v>
      </c>
    </row>
    <row r="367" spans="1:15">
      <c r="A367" s="67">
        <f t="shared" si="6"/>
        <v>1905</v>
      </c>
      <c r="B367" s="7"/>
      <c r="C367" s="7"/>
      <c r="D367" s="7"/>
      <c r="E367" s="7"/>
      <c r="F367" s="7"/>
      <c r="G367" s="16">
        <f>32.4/6</f>
        <v>5.3999999999999995</v>
      </c>
      <c r="H367" s="16">
        <v>0.64182194616977228</v>
      </c>
      <c r="I367" s="7"/>
      <c r="J367" s="43"/>
      <c r="K367" s="44">
        <f>Wages!N367</f>
        <v>65.555030303030307</v>
      </c>
      <c r="L367" s="43"/>
      <c r="M367" s="43"/>
      <c r="N367" s="44">
        <f>31.1*0.925*(Wages!G367*11.75)/'Conversions, Sources &amp; Comments'!F367</f>
        <v>65.555030303030307</v>
      </c>
      <c r="O367" s="44">
        <f t="shared" ref="O367:O375" si="7">H367*N367</f>
        <v>42.074657130309312</v>
      </c>
    </row>
    <row r="368" spans="1:15">
      <c r="A368" s="67">
        <f t="shared" si="6"/>
        <v>1906</v>
      </c>
      <c r="B368" s="7"/>
      <c r="C368" s="7"/>
      <c r="D368" s="7"/>
      <c r="E368" s="7"/>
      <c r="F368" s="7"/>
      <c r="G368" s="16">
        <f>33.39/6</f>
        <v>5.5650000000000004</v>
      </c>
      <c r="H368" s="16">
        <v>0.64646464646464641</v>
      </c>
      <c r="I368" s="7"/>
      <c r="J368" s="43"/>
      <c r="K368" s="44">
        <f>Wages!N368</f>
        <v>60.925372165991909</v>
      </c>
      <c r="L368" s="43"/>
      <c r="M368" s="43"/>
      <c r="N368" s="44">
        <f>31.1*0.925*(Wages!G368*11.75)/'Conversions, Sources &amp; Comments'!F368</f>
        <v>60.925372165991909</v>
      </c>
      <c r="O368" s="44">
        <f t="shared" si="7"/>
        <v>39.386099178014966</v>
      </c>
    </row>
    <row r="369" spans="1:15">
      <c r="A369" s="67">
        <f t="shared" si="6"/>
        <v>1907</v>
      </c>
      <c r="B369" s="7"/>
      <c r="C369" s="7"/>
      <c r="D369" s="7"/>
      <c r="E369" s="7"/>
      <c r="F369" s="7"/>
      <c r="G369" s="16">
        <f>34.45/6</f>
        <v>5.7416666666666671</v>
      </c>
      <c r="H369" s="16">
        <v>0.71287128712871295</v>
      </c>
      <c r="I369" s="7"/>
      <c r="J369" s="43"/>
      <c r="K369" s="44">
        <f>Wages!N369</f>
        <v>64.291094030365784</v>
      </c>
      <c r="L369" s="43"/>
      <c r="M369" s="43"/>
      <c r="N369" s="44">
        <f>31.1*0.925*(Wages!G369*11.75)/'Conversions, Sources &amp; Comments'!F369</f>
        <v>64.291094030365784</v>
      </c>
      <c r="O369" s="44">
        <f t="shared" si="7"/>
        <v>45.831274952339967</v>
      </c>
    </row>
    <row r="370" spans="1:15">
      <c r="A370" s="67">
        <f t="shared" si="6"/>
        <v>1908</v>
      </c>
      <c r="B370" s="7"/>
      <c r="C370" s="7"/>
      <c r="D370" s="7"/>
      <c r="E370" s="7"/>
      <c r="F370" s="7"/>
      <c r="G370" s="16">
        <f>34.45/6</f>
        <v>5.7416666666666671</v>
      </c>
      <c r="H370" s="16">
        <v>0.74656188605108065</v>
      </c>
      <c r="I370" s="7"/>
      <c r="J370" s="43"/>
      <c r="K370" s="44">
        <f>Wages!N370</f>
        <v>79.520098378147679</v>
      </c>
      <c r="L370" s="43"/>
      <c r="M370" s="43"/>
      <c r="N370" s="44">
        <f>31.1*0.925*(Wages!G370*11.75)/'Conversions, Sources &amp; Comments'!F370</f>
        <v>79.520098378147679</v>
      </c>
      <c r="O370" s="44">
        <f t="shared" si="7"/>
        <v>59.366674624157412</v>
      </c>
    </row>
    <row r="371" spans="1:15">
      <c r="A371" s="67">
        <f t="shared" si="6"/>
        <v>1909</v>
      </c>
      <c r="B371" s="7"/>
      <c r="C371" s="7"/>
      <c r="D371" s="7"/>
      <c r="E371" s="7"/>
      <c r="F371" s="7"/>
      <c r="G371" s="16">
        <f>34.98/6</f>
        <v>5.8299999999999992</v>
      </c>
      <c r="H371" s="16">
        <v>0.77071290944123305</v>
      </c>
      <c r="I371" s="7"/>
      <c r="J371" s="43"/>
      <c r="K371" s="44">
        <f>Wages!N371</f>
        <v>83.083875362318821</v>
      </c>
      <c r="L371" s="43"/>
      <c r="M371" s="43"/>
      <c r="N371" s="44">
        <f>31.1*0.925*(Wages!G371*11.75)/'Conversions, Sources &amp; Comments'!F371</f>
        <v>83.083875362318821</v>
      </c>
      <c r="O371" s="44">
        <f t="shared" si="7"/>
        <v>64.03381530814552</v>
      </c>
    </row>
    <row r="372" spans="1:15">
      <c r="A372" s="67">
        <f t="shared" si="6"/>
        <v>1910</v>
      </c>
      <c r="B372" s="7"/>
      <c r="C372" s="7"/>
      <c r="D372" s="7"/>
      <c r="E372" s="7"/>
      <c r="F372" s="7"/>
      <c r="G372" s="16">
        <f>36.72/6</f>
        <v>6.12</v>
      </c>
      <c r="H372" s="16">
        <v>0.76779026217228474</v>
      </c>
      <c r="I372" s="7"/>
      <c r="J372" s="43"/>
      <c r="K372" s="44">
        <f>Wages!N372</f>
        <v>83.900468441064632</v>
      </c>
      <c r="L372" s="43"/>
      <c r="M372" s="43"/>
      <c r="N372" s="44">
        <f>31.1*0.925*(Wages!G372*11.75)/'Conversions, Sources &amp; Comments'!F372</f>
        <v>83.900468441064632</v>
      </c>
      <c r="O372" s="44">
        <f t="shared" si="7"/>
        <v>64.417962660742518</v>
      </c>
    </row>
    <row r="373" spans="1:15">
      <c r="A373" s="67">
        <f t="shared" si="6"/>
        <v>1911</v>
      </c>
      <c r="B373" s="7"/>
      <c r="C373" s="7"/>
      <c r="D373" s="7"/>
      <c r="E373" s="7"/>
      <c r="F373" s="7"/>
      <c r="G373" s="16">
        <f>37.1/6</f>
        <v>6.1833333333333336</v>
      </c>
      <c r="H373" s="16">
        <v>0.8088235294117645</v>
      </c>
      <c r="I373" s="7"/>
      <c r="J373" s="43"/>
      <c r="K373" s="44">
        <f>Wages!N373</f>
        <v>84.984141889030084</v>
      </c>
      <c r="L373" s="43"/>
      <c r="M373" s="43"/>
      <c r="N373" s="44">
        <f>31.1*0.925*(Wages!G373*11.75)/'Conversions, Sources &amp; Comments'!F373</f>
        <v>84.984141889030084</v>
      </c>
      <c r="O373" s="44">
        <f t="shared" si="7"/>
        <v>68.737173586715485</v>
      </c>
    </row>
    <row r="374" spans="1:15">
      <c r="A374" s="67">
        <f t="shared" si="6"/>
        <v>1912</v>
      </c>
      <c r="B374" s="7"/>
      <c r="C374" s="7"/>
      <c r="D374" s="7"/>
      <c r="E374" s="7"/>
      <c r="F374" s="7"/>
      <c r="G374" s="16">
        <f>38.16/6</f>
        <v>6.3599999999999994</v>
      </c>
      <c r="H374" s="16">
        <v>0.81705150976909424</v>
      </c>
      <c r="I374" s="7"/>
      <c r="J374" s="43"/>
      <c r="K374" s="44">
        <f>Wages!N374</f>
        <v>76.607404008908688</v>
      </c>
      <c r="L374" s="43"/>
      <c r="M374" s="43"/>
      <c r="N374" s="44">
        <f>31.1*0.925*(Wages!G374*11.75)/'Conversions, Sources &amp; Comments'!F374</f>
        <v>76.607404008908688</v>
      </c>
      <c r="O374" s="44">
        <f t="shared" si="7"/>
        <v>62.592195104969804</v>
      </c>
    </row>
    <row r="375" spans="1:15">
      <c r="A375" s="67">
        <f t="shared" si="6"/>
        <v>1913</v>
      </c>
      <c r="B375" s="7"/>
      <c r="C375" s="7"/>
      <c r="D375" s="7"/>
      <c r="E375" s="7"/>
      <c r="F375" s="7"/>
      <c r="G375" s="16">
        <f>40.81/6</f>
        <v>6.8016666666666667</v>
      </c>
      <c r="H375" s="16">
        <v>0.83623693379790931</v>
      </c>
      <c r="I375" s="7"/>
      <c r="J375" s="43"/>
      <c r="K375" s="44">
        <f>Wages!N375</f>
        <v>83.413573280423279</v>
      </c>
      <c r="L375" s="43"/>
      <c r="M375" s="43"/>
      <c r="N375" s="44">
        <f>31.1*0.925*(Wages!G375*11.75)/'Conversions, Sources &amp; Comments'!F375</f>
        <v>83.413573280423279</v>
      </c>
      <c r="O375" s="44">
        <f t="shared" si="7"/>
        <v>69.753510757148376</v>
      </c>
    </row>
    <row r="376" spans="1:15">
      <c r="A376" s="67">
        <f t="shared" si="6"/>
        <v>1914</v>
      </c>
      <c r="B376" s="7"/>
      <c r="C376" s="7"/>
      <c r="D376" s="7"/>
      <c r="E376" s="7"/>
      <c r="F376" s="7"/>
      <c r="G376" s="16">
        <f>40.81/6</f>
        <v>6.8016666666666667</v>
      </c>
      <c r="H376" s="7"/>
      <c r="I376" s="7"/>
      <c r="J376" s="43"/>
      <c r="K376" s="44">
        <f>Wages!N376</f>
        <v>91.052935189768988</v>
      </c>
      <c r="L376" s="43"/>
      <c r="M376" s="43"/>
      <c r="N376" s="44">
        <f>31.1*0.925*(Wages!G376*11.75)/'Conversions, Sources &amp; Comments'!F376</f>
        <v>91.052935189768988</v>
      </c>
      <c r="O376" s="43"/>
    </row>
    <row r="377" spans="1:15">
      <c r="A377" s="1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>
      <c r="A378" s="1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>
      <c r="A379" s="1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>
      <c r="A380" s="1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>
      <c r="A381" s="1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>
      <c r="A382" s="1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>
      <c r="A383" s="1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>
      <c r="A384" s="1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>
      <c r="A385" s="1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>
      <c r="A386" s="1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>
      <c r="A387" s="1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>
      <c r="A388" s="1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>
      <c r="A389" s="1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>
      <c r="A390" s="1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1:15">
      <c r="A391" s="1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1:15">
      <c r="A392" s="1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1:15">
      <c r="A393" s="1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1:15">
      <c r="A394" s="1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>
      <c r="A395" s="1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>
      <c r="A396" s="1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>
      <c r="A397" s="1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>
      <c r="A398" s="1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1:15">
      <c r="A399" s="1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>
      <c r="A400" s="1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>
      <c r="A401" s="1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1:15">
      <c r="A402" s="1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1:15">
      <c r="A403" s="16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1:15">
      <c r="A404" s="16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1:15">
      <c r="A405" s="1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1:15">
      <c r="A406" s="16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>
      <c r="A407" s="16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>
      <c r="A408" s="16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1:15">
      <c r="A409" s="16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1:15">
      <c r="A410" s="16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1:15">
      <c r="A411" s="16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>
      <c r="A412" s="16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>
      <c r="A413" s="16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1:15">
      <c r="A414" s="16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1:15">
      <c r="A415" s="16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1:15">
      <c r="A416" s="1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1:15">
      <c r="A417" s="16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1:15">
      <c r="A418" s="16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>
      <c r="A419" s="16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>
      <c r="A420" s="16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>
      <c r="A421" s="16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>
      <c r="A422" s="16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>
      <c r="A423" s="16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5">
      <c r="A424" s="16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>
      <c r="A425" s="16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>
      <c r="A426" s="16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1:15">
      <c r="A427" s="16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5">
      <c r="A428" s="16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1:15">
      <c r="A429" s="16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1:15">
      <c r="A430" s="16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1:15">
      <c r="A431" s="16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1:15">
      <c r="A432" s="16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1:15">
      <c r="A433" s="16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1:15">
      <c r="A434" s="16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1:15">
      <c r="A435" s="16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1:15">
      <c r="A436" s="16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1:15">
      <c r="A437" s="16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1:15">
      <c r="A438" s="16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1:15">
      <c r="A439" s="16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1:15">
      <c r="A440" s="16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1:15">
      <c r="A441" s="16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>
      <c r="A442" s="16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1:15">
      <c r="A443" s="16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1:15">
      <c r="A444" s="16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4"/>
  <sheetViews>
    <sheetView workbookViewId="0">
      <selection activeCell="A19" sqref="A19"/>
    </sheetView>
  </sheetViews>
  <sheetFormatPr baseColWidth="10" defaultColWidth="8.83203125" defaultRowHeight="12" x14ac:dyDescent="0"/>
  <cols>
    <col min="1" max="1" width="5.6640625" customWidth="1"/>
    <col min="2" max="2" width="6.83203125" customWidth="1"/>
    <col min="5" max="5" width="11.1640625" customWidth="1"/>
    <col min="6" max="6" width="13.1640625" customWidth="1"/>
    <col min="7" max="7" width="5.6640625" customWidth="1"/>
  </cols>
  <sheetData>
    <row r="1" spans="1:17" s="84" customFormat="1" ht="27.75" customHeight="1">
      <c r="A1" s="83" t="s">
        <v>159</v>
      </c>
      <c r="B1" s="4"/>
      <c r="D1" s="81" t="s">
        <v>12</v>
      </c>
    </row>
    <row r="2" spans="1:17" s="84" customFormat="1">
      <c r="J2" s="1"/>
    </row>
    <row r="3" spans="1:17" s="84" customFormat="1">
      <c r="A3" s="5"/>
      <c r="B3" s="7"/>
      <c r="C3" s="7"/>
      <c r="D3" s="7"/>
      <c r="E3" s="7"/>
      <c r="F3" s="7"/>
      <c r="J3" s="1"/>
    </row>
    <row r="4" spans="1:17" s="84" customFormat="1" ht="15">
      <c r="A4" s="5"/>
      <c r="B4" s="7"/>
      <c r="C4" s="86" t="s">
        <v>71</v>
      </c>
      <c r="D4" s="70"/>
      <c r="E4" s="70"/>
      <c r="F4" s="70"/>
    </row>
    <row r="5" spans="1:17" s="84" customFormat="1">
      <c r="A5" s="5"/>
      <c r="B5" s="85"/>
      <c r="C5" s="7"/>
      <c r="D5" s="7"/>
      <c r="E5" s="7"/>
      <c r="F5" s="7"/>
      <c r="G5" s="10"/>
      <c r="H5" s="11"/>
    </row>
    <row r="6" spans="1:17" s="84" customFormat="1" ht="12.75" customHeight="1">
      <c r="A6" s="5"/>
      <c r="B6" s="62" t="s">
        <v>13</v>
      </c>
      <c r="C6" s="63" t="s">
        <v>20</v>
      </c>
      <c r="D6" s="63" t="s">
        <v>20</v>
      </c>
      <c r="E6" s="63" t="s">
        <v>20</v>
      </c>
      <c r="F6" s="63" t="s">
        <v>137</v>
      </c>
      <c r="G6" s="12"/>
    </row>
    <row r="7" spans="1:17" s="84" customFormat="1" ht="38.25" customHeight="1">
      <c r="A7" s="5"/>
      <c r="B7" s="62" t="s">
        <v>16</v>
      </c>
      <c r="C7" s="64" t="s">
        <v>114</v>
      </c>
      <c r="D7" s="64" t="s">
        <v>72</v>
      </c>
      <c r="E7" s="64" t="s">
        <v>125</v>
      </c>
      <c r="F7" s="64" t="s">
        <v>73</v>
      </c>
      <c r="G7" s="7"/>
    </row>
    <row r="8" spans="1:17">
      <c r="A8" s="62" t="s">
        <v>18</v>
      </c>
      <c r="B8" s="6"/>
      <c r="H8" s="13" t="s">
        <v>21</v>
      </c>
      <c r="I8" s="14"/>
      <c r="J8" s="14"/>
      <c r="K8" s="14"/>
      <c r="L8" s="14"/>
      <c r="M8" s="14"/>
      <c r="N8" s="14"/>
      <c r="O8" s="14"/>
      <c r="P8" s="48"/>
    </row>
    <row r="9" spans="1:17">
      <c r="A9" s="65">
        <v>1547</v>
      </c>
      <c r="B9" s="16"/>
      <c r="C9" s="7"/>
      <c r="D9" s="7"/>
      <c r="E9" s="7"/>
      <c r="F9" s="7"/>
      <c r="H9" s="17"/>
      <c r="I9" s="18"/>
      <c r="J9" s="18"/>
      <c r="K9" s="18"/>
      <c r="L9" s="18"/>
      <c r="M9" s="18"/>
      <c r="N9" s="18"/>
      <c r="O9" s="18"/>
      <c r="P9" s="29"/>
    </row>
    <row r="10" spans="1:17">
      <c r="A10" s="65">
        <v>1548</v>
      </c>
      <c r="B10" s="16"/>
      <c r="C10" s="7"/>
      <c r="D10" s="7"/>
      <c r="E10" s="7"/>
      <c r="F10" s="7"/>
      <c r="H10" s="19" t="s">
        <v>22</v>
      </c>
      <c r="I10" s="20" t="s">
        <v>108</v>
      </c>
      <c r="J10" s="21"/>
      <c r="K10" s="21"/>
      <c r="L10" s="21"/>
      <c r="M10" s="21"/>
      <c r="N10" s="21"/>
      <c r="O10" s="21"/>
      <c r="P10" s="29"/>
    </row>
    <row r="11" spans="1:17">
      <c r="A11" s="65">
        <v>1549</v>
      </c>
      <c r="B11" s="16"/>
      <c r="C11" s="7"/>
      <c r="D11" s="7"/>
      <c r="E11" s="7"/>
      <c r="F11" s="7"/>
      <c r="H11" s="19" t="s">
        <v>28</v>
      </c>
      <c r="I11" s="20" t="s">
        <v>65</v>
      </c>
      <c r="J11" s="21"/>
      <c r="K11" s="21"/>
      <c r="L11" s="21"/>
      <c r="M11" s="21"/>
      <c r="N11" s="21"/>
      <c r="O11" s="21"/>
      <c r="P11" s="29"/>
    </row>
    <row r="12" spans="1:17">
      <c r="A12" s="65">
        <v>1550</v>
      </c>
      <c r="B12" s="16"/>
      <c r="C12" s="7"/>
      <c r="D12" s="7"/>
      <c r="E12" s="7"/>
      <c r="F12" s="7"/>
      <c r="H12" s="19" t="s">
        <v>138</v>
      </c>
      <c r="I12" s="20" t="s">
        <v>139</v>
      </c>
      <c r="J12" s="21"/>
      <c r="K12" s="21"/>
      <c r="L12" s="21"/>
      <c r="M12" s="21"/>
      <c r="N12" s="21"/>
      <c r="O12" s="21"/>
      <c r="P12" s="29"/>
    </row>
    <row r="13" spans="1:17">
      <c r="A13" s="65">
        <v>1551</v>
      </c>
      <c r="B13" s="16"/>
      <c r="C13" s="7"/>
      <c r="D13" s="7"/>
      <c r="E13" s="7"/>
      <c r="F13" s="7"/>
      <c r="H13" s="19"/>
      <c r="I13" s="35" t="s">
        <v>140</v>
      </c>
      <c r="J13" s="36" t="s">
        <v>141</v>
      </c>
      <c r="K13" s="36"/>
      <c r="L13" s="36"/>
      <c r="M13" s="36"/>
      <c r="N13" s="36"/>
      <c r="O13" s="36"/>
      <c r="P13" s="29"/>
    </row>
    <row r="14" spans="1:17">
      <c r="A14" s="65">
        <v>1552</v>
      </c>
      <c r="B14" s="16"/>
      <c r="C14" s="7"/>
      <c r="D14" s="7"/>
      <c r="E14" s="7"/>
      <c r="F14" s="7"/>
      <c r="H14" s="19"/>
      <c r="I14" s="35"/>
      <c r="J14" s="36" t="s">
        <v>142</v>
      </c>
      <c r="K14" s="36"/>
      <c r="L14" s="36"/>
      <c r="M14" s="36"/>
      <c r="N14" s="36"/>
      <c r="O14" s="36"/>
      <c r="P14" s="29"/>
    </row>
    <row r="15" spans="1:17">
      <c r="A15" s="65">
        <v>1553</v>
      </c>
      <c r="B15" s="16"/>
      <c r="C15" s="7"/>
      <c r="D15" s="7"/>
      <c r="E15" s="7"/>
      <c r="F15" s="7"/>
      <c r="H15" s="17"/>
      <c r="I15" s="33" t="s">
        <v>143</v>
      </c>
      <c r="J15" s="30" t="s">
        <v>144</v>
      </c>
      <c r="K15" s="30"/>
      <c r="L15" s="30"/>
      <c r="M15" s="30"/>
      <c r="N15" s="30"/>
      <c r="O15" s="30"/>
      <c r="P15" s="29"/>
    </row>
    <row r="16" spans="1:17">
      <c r="A16" s="65">
        <v>1554</v>
      </c>
      <c r="B16" s="16"/>
      <c r="C16" s="7"/>
      <c r="D16" s="7"/>
      <c r="E16" s="7"/>
      <c r="F16" s="7"/>
      <c r="H16" s="17"/>
      <c r="I16" s="33"/>
      <c r="J16" s="23" t="s">
        <v>145</v>
      </c>
      <c r="K16" s="23"/>
      <c r="L16" s="23"/>
      <c r="M16" s="23"/>
      <c r="N16" s="23"/>
      <c r="O16" s="23"/>
      <c r="P16" s="29"/>
      <c r="Q16" s="27"/>
    </row>
    <row r="17" spans="1:17">
      <c r="A17" s="65">
        <v>1555</v>
      </c>
      <c r="B17" s="16"/>
      <c r="C17" s="7"/>
      <c r="D17" s="7"/>
      <c r="E17" s="7"/>
      <c r="F17" s="7"/>
      <c r="H17" s="17"/>
      <c r="I17" s="33" t="s">
        <v>146</v>
      </c>
      <c r="J17" s="23" t="s">
        <v>147</v>
      </c>
      <c r="K17" s="23"/>
      <c r="L17" s="23"/>
      <c r="M17" s="23"/>
      <c r="N17" s="23"/>
      <c r="O17" s="23"/>
      <c r="P17" s="29"/>
      <c r="Q17" s="27"/>
    </row>
    <row r="18" spans="1:17">
      <c r="A18" s="65">
        <v>1556</v>
      </c>
      <c r="B18" s="16"/>
      <c r="C18" s="7"/>
      <c r="D18" s="7"/>
      <c r="E18" s="7"/>
      <c r="F18" s="7"/>
      <c r="H18" s="17"/>
      <c r="I18" s="33" t="s">
        <v>148</v>
      </c>
      <c r="J18" s="23" t="s">
        <v>149</v>
      </c>
      <c r="K18" s="23"/>
      <c r="L18" s="23"/>
      <c r="M18" s="23"/>
      <c r="N18" s="23"/>
      <c r="O18" s="23"/>
      <c r="P18" s="29"/>
      <c r="Q18" s="27"/>
    </row>
    <row r="19" spans="1:17">
      <c r="A19" s="65">
        <v>1557</v>
      </c>
      <c r="B19" s="16"/>
      <c r="C19" s="7"/>
      <c r="D19" s="7"/>
      <c r="E19" s="7"/>
      <c r="F19" s="7"/>
      <c r="H19" s="59"/>
      <c r="I19" s="60" t="s">
        <v>150</v>
      </c>
      <c r="J19" s="61" t="s">
        <v>151</v>
      </c>
      <c r="K19" s="61"/>
      <c r="L19" s="61"/>
      <c r="M19" s="61"/>
      <c r="N19" s="61"/>
      <c r="O19" s="61"/>
      <c r="P19" s="50"/>
      <c r="Q19" s="27"/>
    </row>
    <row r="20" spans="1:17">
      <c r="A20" s="65">
        <v>1558</v>
      </c>
      <c r="B20" s="16"/>
      <c r="C20" s="7"/>
      <c r="D20" s="7"/>
      <c r="E20" s="7"/>
      <c r="F20" s="7"/>
      <c r="H20" s="7"/>
      <c r="I20" s="7"/>
      <c r="J20" s="7"/>
      <c r="K20" s="7"/>
      <c r="L20" s="7"/>
      <c r="M20" s="7"/>
      <c r="N20" s="7"/>
      <c r="O20" s="7"/>
    </row>
    <row r="21" spans="1:17">
      <c r="A21" s="65">
        <v>1559</v>
      </c>
      <c r="B21" s="16"/>
      <c r="C21" s="7"/>
      <c r="D21" s="7"/>
      <c r="E21" s="7"/>
      <c r="F21" s="7"/>
      <c r="H21" s="24" t="s">
        <v>23</v>
      </c>
      <c r="I21" s="14"/>
      <c r="J21" s="14"/>
      <c r="K21" s="14"/>
      <c r="L21" s="14"/>
      <c r="M21" s="14"/>
      <c r="N21" s="14"/>
      <c r="O21" s="14"/>
      <c r="P21" s="48"/>
    </row>
    <row r="22" spans="1:17">
      <c r="A22" s="65">
        <v>1560</v>
      </c>
      <c r="B22" s="16"/>
      <c r="C22" s="7"/>
      <c r="D22" s="7"/>
      <c r="E22" s="7"/>
      <c r="F22" s="7"/>
      <c r="G22" s="32"/>
      <c r="H22" s="17"/>
      <c r="I22" s="18"/>
      <c r="J22" s="18"/>
      <c r="K22" s="18"/>
      <c r="L22" s="18"/>
      <c r="M22" s="18"/>
      <c r="N22" s="18"/>
      <c r="O22" s="18"/>
      <c r="P22" s="29"/>
      <c r="Q22" s="27"/>
    </row>
    <row r="23" spans="1:17">
      <c r="A23" s="65">
        <v>1561</v>
      </c>
      <c r="B23" s="16"/>
      <c r="C23" s="7"/>
      <c r="D23" s="7"/>
      <c r="E23" s="7"/>
      <c r="F23" s="7"/>
      <c r="G23" s="32"/>
      <c r="H23" s="19" t="s">
        <v>24</v>
      </c>
      <c r="I23" s="25" t="s">
        <v>46</v>
      </c>
      <c r="J23" s="26"/>
      <c r="K23" s="23"/>
      <c r="L23" s="21"/>
      <c r="M23" s="21"/>
      <c r="N23" s="21"/>
      <c r="O23" s="21"/>
      <c r="P23" s="51"/>
      <c r="Q23" s="27"/>
    </row>
    <row r="24" spans="1:17">
      <c r="A24" s="65">
        <v>1562</v>
      </c>
      <c r="B24" s="16"/>
      <c r="C24" s="7"/>
      <c r="D24" s="7"/>
      <c r="E24" s="7"/>
      <c r="F24" s="7"/>
      <c r="G24" s="32"/>
      <c r="H24" s="19" t="s">
        <v>25</v>
      </c>
      <c r="I24" s="25" t="s">
        <v>47</v>
      </c>
      <c r="J24" s="26"/>
      <c r="K24" s="28"/>
      <c r="L24" s="21"/>
      <c r="M24" s="21"/>
      <c r="N24" s="21"/>
      <c r="O24" s="21"/>
      <c r="P24" s="51"/>
      <c r="Q24" s="27"/>
    </row>
    <row r="25" spans="1:17">
      <c r="A25" s="65">
        <v>1563</v>
      </c>
      <c r="B25" s="16"/>
      <c r="C25" s="7"/>
      <c r="D25" s="7"/>
      <c r="E25" s="7"/>
      <c r="F25" s="7"/>
      <c r="G25" s="32"/>
      <c r="H25" s="19" t="s">
        <v>26</v>
      </c>
      <c r="I25" s="25" t="s">
        <v>48</v>
      </c>
      <c r="J25" s="26"/>
      <c r="K25" s="26"/>
      <c r="L25" s="26"/>
      <c r="M25" s="26"/>
      <c r="N25" s="26"/>
      <c r="O25" s="32"/>
      <c r="P25" s="51"/>
      <c r="Q25" s="27"/>
    </row>
    <row r="26" spans="1:17">
      <c r="A26" s="65">
        <v>1564</v>
      </c>
      <c r="B26" s="16"/>
      <c r="C26" s="16">
        <v>24</v>
      </c>
      <c r="D26" s="16">
        <v>23.03</v>
      </c>
      <c r="E26" s="44">
        <f t="shared" ref="E26:E89" si="0">D26/(12*C26)</f>
        <v>7.9965277777777788E-2</v>
      </c>
      <c r="F26" s="43"/>
      <c r="G26" s="32"/>
      <c r="H26" s="19" t="s">
        <v>27</v>
      </c>
      <c r="I26" s="30" t="s">
        <v>81</v>
      </c>
      <c r="J26" s="31"/>
      <c r="K26" s="23"/>
      <c r="L26" s="23"/>
      <c r="M26" s="25"/>
      <c r="N26" s="23"/>
      <c r="O26" s="21"/>
      <c r="P26" s="51"/>
      <c r="Q26" s="27"/>
    </row>
    <row r="27" spans="1:17">
      <c r="A27" s="65">
        <v>1565</v>
      </c>
      <c r="B27" s="16"/>
      <c r="C27" s="16">
        <v>24</v>
      </c>
      <c r="D27" s="16">
        <v>23.03</v>
      </c>
      <c r="E27" s="44">
        <f t="shared" si="0"/>
        <v>7.9965277777777788E-2</v>
      </c>
      <c r="F27" s="43"/>
      <c r="G27" s="32"/>
      <c r="H27" s="17"/>
      <c r="I27" s="23" t="s">
        <v>82</v>
      </c>
      <c r="J27" s="31"/>
      <c r="K27" s="23"/>
      <c r="L27" s="25"/>
      <c r="M27" s="25"/>
      <c r="N27" s="23"/>
      <c r="O27" s="21"/>
      <c r="P27" s="29"/>
      <c r="Q27" s="27"/>
    </row>
    <row r="28" spans="1:17">
      <c r="A28" s="65">
        <v>1566</v>
      </c>
      <c r="B28" s="16"/>
      <c r="C28" s="16">
        <v>24</v>
      </c>
      <c r="D28" s="16">
        <v>23.03</v>
      </c>
      <c r="E28" s="44">
        <f t="shared" si="0"/>
        <v>7.9965277777777788E-2</v>
      </c>
      <c r="F28" s="43"/>
      <c r="G28" s="32"/>
      <c r="H28" s="52"/>
      <c r="I28" s="23" t="s">
        <v>83</v>
      </c>
      <c r="J28" s="28"/>
      <c r="K28" s="21"/>
      <c r="L28" s="21"/>
      <c r="M28" s="21"/>
      <c r="N28" s="21"/>
      <c r="O28" s="21"/>
      <c r="P28" s="29"/>
      <c r="Q28" s="27"/>
    </row>
    <row r="29" spans="1:17">
      <c r="A29" s="65">
        <v>1567</v>
      </c>
      <c r="B29" s="16"/>
      <c r="C29" s="16">
        <v>24</v>
      </c>
      <c r="D29" s="16">
        <v>23.03</v>
      </c>
      <c r="E29" s="44">
        <f t="shared" si="0"/>
        <v>7.9965277777777788E-2</v>
      </c>
      <c r="F29" s="43"/>
      <c r="G29" s="32"/>
      <c r="H29" s="47" t="s">
        <v>98</v>
      </c>
      <c r="I29" s="25" t="s">
        <v>106</v>
      </c>
      <c r="J29" s="21"/>
      <c r="K29" s="21"/>
      <c r="L29" s="21"/>
      <c r="M29" s="21"/>
      <c r="N29" s="21"/>
      <c r="O29" s="21"/>
      <c r="P29" s="51"/>
      <c r="Q29" s="27"/>
    </row>
    <row r="30" spans="1:17">
      <c r="A30" s="65">
        <v>1568</v>
      </c>
      <c r="B30" s="16"/>
      <c r="C30" s="16">
        <v>24</v>
      </c>
      <c r="D30" s="16">
        <v>23.03</v>
      </c>
      <c r="E30" s="44">
        <f t="shared" si="0"/>
        <v>7.9965277777777788E-2</v>
      </c>
      <c r="F30" s="43"/>
      <c r="G30" s="32"/>
      <c r="H30" s="47" t="s">
        <v>101</v>
      </c>
      <c r="I30" s="55" t="s">
        <v>107</v>
      </c>
      <c r="J30" s="28"/>
      <c r="K30" s="28"/>
      <c r="L30" s="28"/>
      <c r="M30" s="28"/>
      <c r="N30" s="28"/>
      <c r="O30" s="28"/>
      <c r="P30" s="51"/>
      <c r="Q30" s="27"/>
    </row>
    <row r="31" spans="1:17">
      <c r="A31" s="65">
        <v>1569</v>
      </c>
      <c r="B31" s="16"/>
      <c r="C31" s="16">
        <v>24</v>
      </c>
      <c r="D31" s="16">
        <v>23.03</v>
      </c>
      <c r="E31" s="44">
        <f t="shared" si="0"/>
        <v>7.9965277777777788E-2</v>
      </c>
      <c r="F31" s="43"/>
      <c r="H31" s="47" t="s">
        <v>126</v>
      </c>
      <c r="I31" s="25" t="s">
        <v>127</v>
      </c>
      <c r="J31" s="38"/>
      <c r="K31" s="38"/>
      <c r="L31" s="28"/>
      <c r="M31" s="28"/>
      <c r="N31" s="28"/>
      <c r="O31" s="28"/>
      <c r="P31" s="51"/>
      <c r="Q31" s="27"/>
    </row>
    <row r="32" spans="1:17">
      <c r="A32" s="65">
        <v>1570</v>
      </c>
      <c r="B32" s="16"/>
      <c r="C32" s="16">
        <v>24</v>
      </c>
      <c r="D32" s="16">
        <v>23.03</v>
      </c>
      <c r="E32" s="44">
        <f t="shared" si="0"/>
        <v>7.9965277777777788E-2</v>
      </c>
      <c r="F32" s="43"/>
      <c r="H32" s="47" t="s">
        <v>131</v>
      </c>
      <c r="I32" s="25" t="s">
        <v>132</v>
      </c>
      <c r="J32" s="38"/>
      <c r="K32" s="57"/>
      <c r="L32" s="21"/>
      <c r="M32" s="21"/>
      <c r="N32" s="21"/>
      <c r="O32" s="21"/>
      <c r="P32" s="51"/>
      <c r="Q32" s="27"/>
    </row>
    <row r="33" spans="1:16">
      <c r="A33" s="65">
        <v>1571</v>
      </c>
      <c r="B33" s="16"/>
      <c r="C33" s="16">
        <v>24</v>
      </c>
      <c r="D33" s="16">
        <v>22.73</v>
      </c>
      <c r="E33" s="44">
        <f t="shared" si="0"/>
        <v>7.8923611111111111E-2</v>
      </c>
      <c r="F33" s="43"/>
      <c r="H33" s="49" t="s">
        <v>134</v>
      </c>
      <c r="I33" s="54" t="s">
        <v>135</v>
      </c>
      <c r="J33" s="56"/>
      <c r="K33" s="56"/>
      <c r="L33" s="8"/>
      <c r="M33" s="58"/>
      <c r="N33" s="8"/>
      <c r="O33" s="22"/>
      <c r="P33" s="53"/>
    </row>
    <row r="34" spans="1:16">
      <c r="A34" s="65">
        <v>1572</v>
      </c>
      <c r="B34" s="16"/>
      <c r="C34" s="16">
        <v>24</v>
      </c>
      <c r="D34" s="16">
        <v>22.73</v>
      </c>
      <c r="E34" s="44">
        <f t="shared" si="0"/>
        <v>7.8923611111111111E-2</v>
      </c>
      <c r="F34" s="43"/>
      <c r="H34" s="32"/>
      <c r="I34" s="2"/>
      <c r="J34" s="1"/>
      <c r="K34" s="2"/>
      <c r="L34" s="18"/>
      <c r="M34" s="34"/>
      <c r="N34" s="18"/>
      <c r="O34" s="21"/>
      <c r="P34" s="27"/>
    </row>
    <row r="35" spans="1:16">
      <c r="A35" s="65">
        <v>1573</v>
      </c>
      <c r="B35" s="16"/>
      <c r="C35" s="16">
        <v>24</v>
      </c>
      <c r="D35" s="16">
        <v>22.73</v>
      </c>
      <c r="E35" s="44">
        <f t="shared" si="0"/>
        <v>7.8923611111111111E-2</v>
      </c>
      <c r="F35" s="43"/>
      <c r="H35" s="32"/>
      <c r="I35" s="2"/>
      <c r="J35" s="1"/>
      <c r="K35" s="1"/>
      <c r="L35" s="34"/>
      <c r="M35" s="34"/>
      <c r="N35" s="18"/>
      <c r="O35" s="21"/>
      <c r="P35" s="27"/>
    </row>
    <row r="36" spans="1:16">
      <c r="A36" s="65">
        <v>1574</v>
      </c>
      <c r="B36" s="16"/>
      <c r="C36" s="16">
        <v>24</v>
      </c>
      <c r="D36" s="16">
        <v>22.73</v>
      </c>
      <c r="E36" s="44">
        <f t="shared" si="0"/>
        <v>7.8923611111111111E-2</v>
      </c>
      <c r="F36" s="43"/>
      <c r="H36" s="33"/>
      <c r="I36" s="1"/>
      <c r="J36" s="1"/>
      <c r="K36" s="1"/>
      <c r="L36" s="21"/>
      <c r="M36" s="21"/>
      <c r="N36" s="21"/>
      <c r="O36" s="21"/>
      <c r="P36" s="27"/>
    </row>
    <row r="37" spans="1:16">
      <c r="A37" s="65">
        <v>1575</v>
      </c>
      <c r="B37" s="16"/>
      <c r="C37" s="16">
        <v>24</v>
      </c>
      <c r="D37" s="16">
        <v>22.73</v>
      </c>
      <c r="E37" s="44">
        <f t="shared" si="0"/>
        <v>7.8923611111111111E-2</v>
      </c>
      <c r="F37" s="43"/>
      <c r="H37" s="35"/>
      <c r="K37" s="1"/>
      <c r="L37" s="21"/>
      <c r="M37" s="21"/>
      <c r="N37" s="21"/>
      <c r="O37" s="21"/>
      <c r="P37" s="27"/>
    </row>
    <row r="38" spans="1:16">
      <c r="A38" s="65">
        <v>1576</v>
      </c>
      <c r="B38" s="16"/>
      <c r="C38" s="16">
        <v>24</v>
      </c>
      <c r="D38" s="16">
        <v>22.73</v>
      </c>
      <c r="E38" s="44">
        <f t="shared" si="0"/>
        <v>7.8923611111111111E-2</v>
      </c>
      <c r="F38" s="43"/>
      <c r="H38" s="33"/>
      <c r="I38" s="36"/>
      <c r="J38" s="21"/>
      <c r="K38" s="21"/>
      <c r="L38" s="21"/>
      <c r="M38" s="37"/>
      <c r="N38" s="21"/>
      <c r="O38" s="21"/>
      <c r="P38" s="27"/>
    </row>
    <row r="39" spans="1:16">
      <c r="A39" s="65">
        <v>1577</v>
      </c>
      <c r="B39" s="16"/>
      <c r="C39" s="16">
        <v>24</v>
      </c>
      <c r="D39" s="16">
        <v>22.73</v>
      </c>
      <c r="E39" s="44">
        <f t="shared" si="0"/>
        <v>7.8923611111111111E-2</v>
      </c>
      <c r="F39" s="43"/>
      <c r="H39" s="32"/>
      <c r="I39" s="20"/>
      <c r="J39" s="37"/>
      <c r="K39" s="21"/>
      <c r="L39" s="21"/>
      <c r="M39" s="37"/>
      <c r="N39" s="21"/>
      <c r="O39" s="21"/>
      <c r="P39" s="27"/>
    </row>
    <row r="40" spans="1:16">
      <c r="A40" s="65">
        <v>1578</v>
      </c>
      <c r="B40" s="16"/>
      <c r="C40" s="16">
        <v>24</v>
      </c>
      <c r="D40" s="16">
        <v>22.73</v>
      </c>
      <c r="E40" s="44">
        <f t="shared" si="0"/>
        <v>7.8923611111111111E-2</v>
      </c>
      <c r="F40" s="43"/>
      <c r="H40" s="32"/>
      <c r="I40" s="20"/>
      <c r="J40" s="37"/>
      <c r="K40" s="21"/>
      <c r="L40" s="37"/>
      <c r="M40" s="37"/>
      <c r="N40" s="21"/>
      <c r="O40" s="21"/>
    </row>
    <row r="41" spans="1:16">
      <c r="A41" s="65">
        <v>1579</v>
      </c>
      <c r="B41" s="16"/>
      <c r="C41" s="16">
        <v>24</v>
      </c>
      <c r="D41" s="16">
        <v>22.73</v>
      </c>
      <c r="E41" s="44">
        <f t="shared" si="0"/>
        <v>7.8923611111111111E-2</v>
      </c>
      <c r="F41" s="43"/>
      <c r="H41" s="33"/>
      <c r="I41" s="20"/>
      <c r="J41" s="37"/>
      <c r="K41" s="21"/>
      <c r="L41" s="37"/>
      <c r="M41" s="37"/>
      <c r="N41" s="21"/>
      <c r="O41" s="21"/>
    </row>
    <row r="42" spans="1:16">
      <c r="A42" s="65">
        <v>1580</v>
      </c>
      <c r="B42" s="16"/>
      <c r="C42" s="16">
        <v>24</v>
      </c>
      <c r="D42" s="16">
        <v>22.73</v>
      </c>
      <c r="E42" s="44">
        <f t="shared" si="0"/>
        <v>7.8923611111111111E-2</v>
      </c>
      <c r="F42" s="43"/>
      <c r="H42" s="33"/>
      <c r="I42" s="20"/>
      <c r="J42" s="21"/>
      <c r="K42" s="21"/>
      <c r="L42" s="21"/>
      <c r="M42" s="21"/>
      <c r="N42" s="21"/>
      <c r="O42" s="21"/>
    </row>
    <row r="43" spans="1:16">
      <c r="A43" s="65">
        <v>1581</v>
      </c>
      <c r="B43" s="16"/>
      <c r="C43" s="16">
        <v>24</v>
      </c>
      <c r="D43" s="16">
        <v>22.73</v>
      </c>
      <c r="E43" s="44">
        <f t="shared" si="0"/>
        <v>7.8923611111111111E-2</v>
      </c>
      <c r="F43" s="43"/>
      <c r="H43" s="33"/>
      <c r="I43" s="20"/>
      <c r="J43" s="21"/>
      <c r="K43" s="21"/>
      <c r="L43" s="21"/>
      <c r="M43" s="21"/>
      <c r="N43" s="21"/>
      <c r="O43" s="21"/>
    </row>
    <row r="44" spans="1:16">
      <c r="A44" s="65">
        <v>1582</v>
      </c>
      <c r="B44" s="16"/>
      <c r="C44" s="16">
        <v>24</v>
      </c>
      <c r="D44" s="16">
        <v>22.73</v>
      </c>
      <c r="E44" s="44">
        <f t="shared" si="0"/>
        <v>7.8923611111111111E-2</v>
      </c>
      <c r="F44" s="43"/>
      <c r="H44" s="33"/>
      <c r="I44" s="20"/>
      <c r="J44" s="20"/>
      <c r="K44" s="21"/>
      <c r="L44" s="21"/>
      <c r="M44" s="21"/>
      <c r="N44" s="21"/>
      <c r="O44" s="21"/>
    </row>
    <row r="45" spans="1:16">
      <c r="A45" s="65">
        <v>1583</v>
      </c>
      <c r="B45" s="16"/>
      <c r="C45" s="16">
        <v>24</v>
      </c>
      <c r="D45" s="16">
        <v>22.73</v>
      </c>
      <c r="E45" s="44">
        <f t="shared" si="0"/>
        <v>7.8923611111111111E-2</v>
      </c>
      <c r="F45" s="43"/>
      <c r="H45" s="33"/>
      <c r="I45" s="20"/>
      <c r="J45" s="20"/>
      <c r="K45" s="21"/>
      <c r="L45" s="21"/>
      <c r="M45" s="21"/>
      <c r="N45" s="21"/>
      <c r="O45" s="21"/>
    </row>
    <row r="46" spans="1:16">
      <c r="A46" s="65">
        <v>1584</v>
      </c>
      <c r="B46" s="16"/>
      <c r="C46" s="16">
        <v>24</v>
      </c>
      <c r="D46" s="16">
        <v>22.73</v>
      </c>
      <c r="E46" s="44">
        <f t="shared" si="0"/>
        <v>7.8923611111111111E-2</v>
      </c>
      <c r="F46" s="43"/>
      <c r="H46" s="18"/>
      <c r="I46" s="20"/>
      <c r="J46" s="20"/>
      <c r="K46" s="21"/>
      <c r="L46" s="21"/>
      <c r="M46" s="21"/>
      <c r="N46" s="21"/>
      <c r="O46" s="21"/>
    </row>
    <row r="47" spans="1:16">
      <c r="A47" s="65">
        <v>1585</v>
      </c>
      <c r="B47" s="16"/>
      <c r="C47" s="16">
        <v>24</v>
      </c>
      <c r="D47" s="16">
        <v>22.73</v>
      </c>
      <c r="E47" s="44">
        <f t="shared" si="0"/>
        <v>7.8923611111111111E-2</v>
      </c>
      <c r="F47" s="43"/>
      <c r="G47" s="2"/>
      <c r="H47" s="38"/>
      <c r="I47" s="20"/>
      <c r="J47" s="21"/>
      <c r="K47" s="21"/>
      <c r="L47" s="21"/>
      <c r="M47" s="21"/>
      <c r="N47" s="21"/>
      <c r="O47" s="21"/>
    </row>
    <row r="48" spans="1:16">
      <c r="A48" s="65">
        <v>1586</v>
      </c>
      <c r="B48" s="16"/>
      <c r="C48" s="16">
        <v>24</v>
      </c>
      <c r="D48" s="16">
        <v>22.73</v>
      </c>
      <c r="E48" s="44">
        <f t="shared" si="0"/>
        <v>7.8923611111111111E-2</v>
      </c>
      <c r="F48" s="43"/>
      <c r="G48" s="39"/>
      <c r="H48" s="33"/>
      <c r="I48" s="20"/>
      <c r="J48" s="21"/>
      <c r="K48" s="21"/>
      <c r="L48" s="21"/>
      <c r="M48" s="21"/>
      <c r="N48" s="21"/>
      <c r="O48" s="21"/>
    </row>
    <row r="49" spans="1:28">
      <c r="A49" s="65">
        <v>1587</v>
      </c>
      <c r="B49" s="16"/>
      <c r="C49" s="16">
        <v>24</v>
      </c>
      <c r="D49" s="16">
        <v>22.73</v>
      </c>
      <c r="E49" s="44">
        <f t="shared" si="0"/>
        <v>7.8923611111111111E-2</v>
      </c>
      <c r="F49" s="43"/>
      <c r="G49" s="39"/>
      <c r="H49" s="38"/>
      <c r="I49" s="20"/>
      <c r="J49" s="21"/>
      <c r="K49" s="21"/>
      <c r="L49" s="21"/>
      <c r="M49" s="21"/>
      <c r="N49" s="21"/>
      <c r="O49" s="21"/>
    </row>
    <row r="50" spans="1:28">
      <c r="A50" s="65">
        <v>1588</v>
      </c>
      <c r="B50" s="16"/>
      <c r="C50" s="16">
        <v>24</v>
      </c>
      <c r="D50" s="16">
        <v>22.73</v>
      </c>
      <c r="E50" s="44">
        <f t="shared" si="0"/>
        <v>7.8923611111111111E-2</v>
      </c>
      <c r="F50" s="43"/>
      <c r="H50" s="38"/>
      <c r="I50" s="20"/>
      <c r="J50" s="21"/>
      <c r="K50" s="21"/>
      <c r="L50" s="21"/>
      <c r="M50" s="21"/>
      <c r="N50" s="21"/>
      <c r="O50" s="21"/>
    </row>
    <row r="51" spans="1:28">
      <c r="A51" s="65">
        <v>1589</v>
      </c>
      <c r="B51" s="16"/>
      <c r="C51" s="16">
        <v>24</v>
      </c>
      <c r="D51" s="16">
        <v>22.73</v>
      </c>
      <c r="E51" s="44">
        <f t="shared" si="0"/>
        <v>7.8923611111111111E-2</v>
      </c>
      <c r="F51" s="43"/>
      <c r="H51" s="33"/>
      <c r="I51" s="20"/>
      <c r="J51" s="21"/>
      <c r="K51" s="21"/>
      <c r="L51" s="21"/>
      <c r="M51" s="21"/>
      <c r="N51" s="21"/>
      <c r="O51" s="21"/>
    </row>
    <row r="52" spans="1:28">
      <c r="A52" s="65">
        <v>1590</v>
      </c>
      <c r="B52" s="16"/>
      <c r="C52" s="16">
        <v>24</v>
      </c>
      <c r="D52" s="16">
        <v>22.73</v>
      </c>
      <c r="E52" s="44">
        <f t="shared" si="0"/>
        <v>7.8923611111111111E-2</v>
      </c>
      <c r="F52" s="43"/>
    </row>
    <row r="53" spans="1:28">
      <c r="A53" s="65">
        <v>1591</v>
      </c>
      <c r="B53" s="16"/>
      <c r="C53" s="16">
        <v>24</v>
      </c>
      <c r="D53" s="16">
        <v>22.73</v>
      </c>
      <c r="E53" s="44">
        <f t="shared" si="0"/>
        <v>7.8923611111111111E-2</v>
      </c>
      <c r="F53" s="43"/>
    </row>
    <row r="54" spans="1:28">
      <c r="A54" s="65">
        <v>1592</v>
      </c>
      <c r="B54" s="16"/>
      <c r="C54" s="16">
        <v>24</v>
      </c>
      <c r="D54" s="16">
        <v>22.73</v>
      </c>
      <c r="E54" s="44">
        <f t="shared" si="0"/>
        <v>7.8923611111111111E-2</v>
      </c>
      <c r="F54" s="43"/>
      <c r="Q54" s="2"/>
      <c r="R54" s="2"/>
      <c r="S54" s="2"/>
      <c r="T54" s="2"/>
      <c r="U54" s="2"/>
      <c r="V54" s="2"/>
      <c r="W54" s="2"/>
    </row>
    <row r="55" spans="1:28">
      <c r="A55" s="65">
        <v>1593</v>
      </c>
      <c r="B55" s="16"/>
      <c r="C55" s="16">
        <v>24</v>
      </c>
      <c r="D55" s="16">
        <v>22.73</v>
      </c>
      <c r="E55" s="44">
        <f t="shared" si="0"/>
        <v>7.8923611111111111E-2</v>
      </c>
      <c r="F55" s="43"/>
      <c r="H55" s="2"/>
      <c r="I55" s="2"/>
      <c r="J55" s="2"/>
      <c r="K55" s="2"/>
      <c r="L55" s="2"/>
      <c r="M55" s="2"/>
      <c r="N55" s="2"/>
      <c r="O55" s="2"/>
      <c r="Q55" s="39"/>
      <c r="R55" s="40"/>
      <c r="S55" s="39"/>
      <c r="T55" s="40"/>
      <c r="U55" s="40"/>
      <c r="V55" s="40"/>
      <c r="W55" s="40"/>
    </row>
    <row r="56" spans="1:28">
      <c r="A56" s="65">
        <v>1594</v>
      </c>
      <c r="B56" s="16"/>
      <c r="C56" s="16">
        <v>24</v>
      </c>
      <c r="D56" s="16">
        <v>22.73</v>
      </c>
      <c r="E56" s="44">
        <f t="shared" si="0"/>
        <v>7.8923611111111111E-2</v>
      </c>
      <c r="F56" s="43"/>
      <c r="H56" s="39"/>
      <c r="I56" s="39"/>
      <c r="J56" s="39"/>
      <c r="K56" s="39"/>
      <c r="L56" s="39"/>
      <c r="M56" s="39"/>
      <c r="N56" s="40"/>
      <c r="O56" s="39"/>
      <c r="Q56" s="39"/>
      <c r="R56" s="40"/>
      <c r="S56" s="39"/>
      <c r="T56" s="40"/>
      <c r="U56" s="40"/>
      <c r="V56" s="40"/>
      <c r="W56" s="40"/>
    </row>
    <row r="57" spans="1:28">
      <c r="A57" s="65">
        <v>1595</v>
      </c>
      <c r="B57" s="16"/>
      <c r="C57" s="16">
        <v>24</v>
      </c>
      <c r="D57" s="16">
        <v>22.73</v>
      </c>
      <c r="E57" s="44">
        <f t="shared" si="0"/>
        <v>7.8923611111111111E-2</v>
      </c>
      <c r="F57" s="43"/>
      <c r="H57" s="39"/>
      <c r="I57" s="40"/>
      <c r="J57" s="39"/>
      <c r="K57" s="39"/>
      <c r="L57" s="39"/>
      <c r="M57" s="39"/>
      <c r="N57" s="40"/>
      <c r="O57" s="39"/>
    </row>
    <row r="58" spans="1:28">
      <c r="A58" s="65">
        <v>1596</v>
      </c>
      <c r="B58" s="16"/>
      <c r="C58" s="16">
        <v>24</v>
      </c>
      <c r="D58" s="16">
        <v>22.73</v>
      </c>
      <c r="E58" s="44">
        <f t="shared" si="0"/>
        <v>7.8923611111111111E-2</v>
      </c>
      <c r="F58" s="43"/>
    </row>
    <row r="59" spans="1:28">
      <c r="A59" s="65">
        <v>1597</v>
      </c>
      <c r="B59" s="16"/>
      <c r="C59" s="16">
        <v>24</v>
      </c>
      <c r="D59" s="16">
        <v>22.73</v>
      </c>
      <c r="E59" s="44">
        <f t="shared" si="0"/>
        <v>7.8923611111111111E-2</v>
      </c>
      <c r="F59" s="43"/>
    </row>
    <row r="60" spans="1:28">
      <c r="A60" s="65">
        <v>1598</v>
      </c>
      <c r="B60" s="16"/>
      <c r="C60" s="16">
        <v>24</v>
      </c>
      <c r="D60" s="16">
        <v>22.73</v>
      </c>
      <c r="E60" s="44">
        <f t="shared" si="0"/>
        <v>7.8923611111111111E-2</v>
      </c>
      <c r="F60" s="43"/>
    </row>
    <row r="61" spans="1:28">
      <c r="A61" s="65">
        <v>1599</v>
      </c>
      <c r="B61" s="16"/>
      <c r="C61" s="16">
        <v>24</v>
      </c>
      <c r="D61" s="16">
        <v>22.73</v>
      </c>
      <c r="E61" s="44">
        <f t="shared" si="0"/>
        <v>7.8923611111111111E-2</v>
      </c>
      <c r="F61" s="43"/>
      <c r="P61" s="2"/>
    </row>
    <row r="62" spans="1:28">
      <c r="A62" s="65">
        <v>1600</v>
      </c>
      <c r="B62" s="16"/>
      <c r="C62" s="16">
        <v>24</v>
      </c>
      <c r="D62" s="16">
        <v>22.73</v>
      </c>
      <c r="E62" s="44">
        <f t="shared" si="0"/>
        <v>7.8923611111111111E-2</v>
      </c>
      <c r="F62" s="43"/>
      <c r="P62" s="39"/>
    </row>
    <row r="63" spans="1:28">
      <c r="A63" s="65">
        <v>1601</v>
      </c>
      <c r="B63" s="16"/>
      <c r="C63" s="16">
        <v>24</v>
      </c>
      <c r="D63" s="16">
        <v>22.73</v>
      </c>
      <c r="E63" s="44">
        <f t="shared" si="0"/>
        <v>7.8923611111111111E-2</v>
      </c>
      <c r="F63" s="43"/>
      <c r="P63" s="39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>
      <c r="A64" s="65">
        <v>1602</v>
      </c>
      <c r="B64" s="16"/>
      <c r="C64" s="16">
        <v>24</v>
      </c>
      <c r="D64" s="16">
        <v>22.73</v>
      </c>
      <c r="E64" s="44">
        <f t="shared" si="0"/>
        <v>7.8923611111111111E-2</v>
      </c>
      <c r="F64" s="43"/>
      <c r="H64" s="2"/>
      <c r="I64" s="2"/>
      <c r="J64" s="2"/>
      <c r="K64" s="2"/>
      <c r="L64" s="2"/>
      <c r="M64" s="2"/>
      <c r="N64" s="2"/>
      <c r="O64" s="2"/>
      <c r="Q64" s="39"/>
      <c r="R64" s="39"/>
      <c r="S64" s="39"/>
      <c r="T64" s="39"/>
      <c r="U64" s="39"/>
      <c r="V64" s="40"/>
      <c r="W64" s="39"/>
      <c r="X64" s="39"/>
      <c r="Y64" s="39"/>
      <c r="Z64" s="40"/>
      <c r="AA64" s="39"/>
    </row>
    <row r="65" spans="1:28">
      <c r="A65" s="65">
        <v>1603</v>
      </c>
      <c r="B65" s="16"/>
      <c r="C65" s="16">
        <v>24</v>
      </c>
      <c r="D65" s="16">
        <v>22.73</v>
      </c>
      <c r="E65" s="44">
        <f t="shared" si="0"/>
        <v>7.8923611111111111E-2</v>
      </c>
      <c r="F65" s="43"/>
      <c r="H65" s="39"/>
      <c r="I65" s="39"/>
      <c r="J65" s="39"/>
      <c r="K65" s="39"/>
      <c r="L65" s="39"/>
      <c r="M65" s="39"/>
      <c r="N65" s="39"/>
      <c r="O65" s="39"/>
    </row>
    <row r="66" spans="1:28">
      <c r="A66" s="65">
        <v>1604</v>
      </c>
      <c r="B66" s="16"/>
      <c r="C66" s="16">
        <v>24</v>
      </c>
      <c r="D66" s="16">
        <v>22.73</v>
      </c>
      <c r="E66" s="44">
        <f t="shared" si="0"/>
        <v>7.8923611111111111E-2</v>
      </c>
      <c r="F66" s="43"/>
    </row>
    <row r="67" spans="1:28">
      <c r="A67" s="65">
        <v>1605</v>
      </c>
      <c r="B67" s="16"/>
      <c r="C67" s="16">
        <v>24</v>
      </c>
      <c r="D67" s="16">
        <v>22.73</v>
      </c>
      <c r="E67" s="44">
        <f t="shared" si="0"/>
        <v>7.8923611111111111E-2</v>
      </c>
      <c r="F67" s="4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>
      <c r="A68" s="65">
        <v>1606</v>
      </c>
      <c r="B68" s="16"/>
      <c r="C68" s="16">
        <v>24</v>
      </c>
      <c r="D68" s="16">
        <v>22.73</v>
      </c>
      <c r="E68" s="44">
        <f t="shared" si="0"/>
        <v>7.8923611111111111E-2</v>
      </c>
      <c r="F68" s="43"/>
      <c r="H68" s="2"/>
      <c r="I68" s="2"/>
      <c r="J68" s="2"/>
      <c r="K68" s="2"/>
      <c r="L68" s="2"/>
      <c r="M68" s="2"/>
      <c r="N68" s="2"/>
      <c r="O68" s="2"/>
      <c r="Q68" s="39"/>
      <c r="R68" s="39"/>
      <c r="S68" s="39"/>
      <c r="T68" s="39"/>
      <c r="U68" s="40"/>
      <c r="V68" s="39"/>
      <c r="W68" s="39"/>
      <c r="X68" s="39"/>
      <c r="Y68" s="40"/>
      <c r="Z68" s="39"/>
      <c r="AA68" s="40"/>
    </row>
    <row r="69" spans="1:28">
      <c r="A69" s="65">
        <v>1607</v>
      </c>
      <c r="B69" s="16"/>
      <c r="C69" s="16">
        <v>24</v>
      </c>
      <c r="D69" s="16">
        <v>22.73</v>
      </c>
      <c r="E69" s="44">
        <f t="shared" si="0"/>
        <v>7.8923611111111111E-2</v>
      </c>
      <c r="F69" s="43"/>
      <c r="H69" s="39"/>
      <c r="I69" s="39"/>
      <c r="J69" s="39"/>
      <c r="K69" s="39"/>
      <c r="L69" s="39"/>
      <c r="M69" s="39"/>
      <c r="N69" s="39"/>
      <c r="O69" s="39"/>
    </row>
    <row r="70" spans="1:28">
      <c r="A70" s="65">
        <v>1608</v>
      </c>
      <c r="B70" s="16"/>
      <c r="C70" s="16">
        <v>24</v>
      </c>
      <c r="D70" s="16">
        <v>22.73</v>
      </c>
      <c r="E70" s="44">
        <f t="shared" si="0"/>
        <v>7.8923611111111111E-2</v>
      </c>
      <c r="F70" s="43"/>
      <c r="P70" s="2"/>
    </row>
    <row r="71" spans="1:28">
      <c r="A71" s="65">
        <v>1609</v>
      </c>
      <c r="B71" s="16"/>
      <c r="C71" s="16">
        <v>24</v>
      </c>
      <c r="D71" s="16">
        <v>22.73</v>
      </c>
      <c r="E71" s="44">
        <f t="shared" si="0"/>
        <v>7.8923611111111111E-2</v>
      </c>
      <c r="F71" s="43"/>
      <c r="P71" s="40"/>
    </row>
    <row r="72" spans="1:28">
      <c r="A72" s="65">
        <v>1610</v>
      </c>
      <c r="B72" s="16"/>
      <c r="C72" s="16">
        <v>24</v>
      </c>
      <c r="D72" s="16">
        <v>22.73</v>
      </c>
      <c r="E72" s="44">
        <f t="shared" si="0"/>
        <v>7.8923611111111111E-2</v>
      </c>
      <c r="F72" s="43"/>
    </row>
    <row r="73" spans="1:28">
      <c r="A73" s="65">
        <v>1611</v>
      </c>
      <c r="B73" s="16"/>
      <c r="C73" s="16">
        <v>24</v>
      </c>
      <c r="D73" s="16">
        <v>22.73</v>
      </c>
      <c r="E73" s="44">
        <f t="shared" si="0"/>
        <v>7.8923611111111111E-2</v>
      </c>
      <c r="F73" s="43"/>
    </row>
    <row r="74" spans="1:28">
      <c r="A74" s="65">
        <v>1612</v>
      </c>
      <c r="B74" s="16"/>
      <c r="C74" s="16">
        <v>24</v>
      </c>
      <c r="D74" s="16">
        <v>22.73</v>
      </c>
      <c r="E74" s="44">
        <f t="shared" si="0"/>
        <v>7.8923611111111111E-2</v>
      </c>
      <c r="F74" s="43"/>
      <c r="P74" s="2"/>
    </row>
    <row r="75" spans="1:28">
      <c r="A75" s="65">
        <v>1613</v>
      </c>
      <c r="B75" s="16"/>
      <c r="C75" s="16">
        <v>24</v>
      </c>
      <c r="D75" s="16">
        <v>22.73</v>
      </c>
      <c r="E75" s="44">
        <f t="shared" si="0"/>
        <v>7.8923611111111111E-2</v>
      </c>
      <c r="F75" s="43"/>
      <c r="P75" s="39"/>
    </row>
    <row r="76" spans="1:28">
      <c r="A76" s="65">
        <v>1614</v>
      </c>
      <c r="B76" s="16"/>
      <c r="C76" s="16">
        <v>24</v>
      </c>
      <c r="D76" s="16">
        <v>22.73</v>
      </c>
      <c r="E76" s="44">
        <f t="shared" si="0"/>
        <v>7.8923611111111111E-2</v>
      </c>
      <c r="F76" s="43"/>
    </row>
    <row r="77" spans="1:28">
      <c r="A77" s="65">
        <v>1615</v>
      </c>
      <c r="B77" s="16"/>
      <c r="C77" s="16">
        <v>24</v>
      </c>
      <c r="D77" s="16">
        <v>22.73</v>
      </c>
      <c r="E77" s="44">
        <f t="shared" si="0"/>
        <v>7.8923611111111111E-2</v>
      </c>
      <c r="F77" s="43"/>
    </row>
    <row r="78" spans="1:28">
      <c r="A78" s="65">
        <v>1616</v>
      </c>
      <c r="B78" s="16"/>
      <c r="C78" s="16">
        <v>24</v>
      </c>
      <c r="D78" s="16">
        <v>22.73</v>
      </c>
      <c r="E78" s="44">
        <f t="shared" si="0"/>
        <v>7.8923611111111111E-2</v>
      </c>
      <c r="F78" s="43"/>
    </row>
    <row r="79" spans="1:28">
      <c r="A79" s="65">
        <v>1617</v>
      </c>
      <c r="B79" s="16"/>
      <c r="C79" s="16">
        <v>24</v>
      </c>
      <c r="D79" s="16">
        <v>22.73</v>
      </c>
      <c r="E79" s="44">
        <f t="shared" si="0"/>
        <v>7.8923611111111111E-2</v>
      </c>
      <c r="F79" s="43"/>
    </row>
    <row r="80" spans="1:28">
      <c r="A80" s="65">
        <v>1618</v>
      </c>
      <c r="B80" s="16"/>
      <c r="C80" s="16">
        <v>24</v>
      </c>
      <c r="D80" s="16">
        <v>22.73</v>
      </c>
      <c r="E80" s="44">
        <f t="shared" si="0"/>
        <v>7.8923611111111111E-2</v>
      </c>
      <c r="F80" s="43"/>
    </row>
    <row r="81" spans="1:6">
      <c r="A81" s="65">
        <v>1619</v>
      </c>
      <c r="B81" s="16"/>
      <c r="C81" s="16">
        <v>24</v>
      </c>
      <c r="D81" s="16">
        <v>22.73</v>
      </c>
      <c r="E81" s="44">
        <f t="shared" si="0"/>
        <v>7.8923611111111111E-2</v>
      </c>
      <c r="F81" s="43"/>
    </row>
    <row r="82" spans="1:6">
      <c r="A82" s="65">
        <v>1620</v>
      </c>
      <c r="B82" s="16"/>
      <c r="C82" s="16">
        <v>24</v>
      </c>
      <c r="D82" s="16">
        <v>22.73</v>
      </c>
      <c r="E82" s="44">
        <f t="shared" si="0"/>
        <v>7.8923611111111111E-2</v>
      </c>
      <c r="F82" s="43"/>
    </row>
    <row r="83" spans="1:6">
      <c r="A83" s="65">
        <v>1621</v>
      </c>
      <c r="B83" s="16"/>
      <c r="C83" s="16">
        <v>24</v>
      </c>
      <c r="D83" s="16">
        <v>22.73</v>
      </c>
      <c r="E83" s="44">
        <f t="shared" si="0"/>
        <v>7.8923611111111111E-2</v>
      </c>
      <c r="F83" s="43"/>
    </row>
    <row r="84" spans="1:6">
      <c r="A84" s="65">
        <v>1622</v>
      </c>
      <c r="B84" s="16"/>
      <c r="C84" s="16">
        <v>20</v>
      </c>
      <c r="D84" s="16">
        <v>22.73</v>
      </c>
      <c r="E84" s="44">
        <f t="shared" si="0"/>
        <v>9.4708333333333339E-2</v>
      </c>
      <c r="F84" s="43"/>
    </row>
    <row r="85" spans="1:6">
      <c r="A85" s="65">
        <v>1623</v>
      </c>
      <c r="B85" s="16"/>
      <c r="C85" s="16">
        <v>21</v>
      </c>
      <c r="D85" s="16">
        <v>22.73</v>
      </c>
      <c r="E85" s="44">
        <f t="shared" si="0"/>
        <v>9.0198412698412694E-2</v>
      </c>
      <c r="F85" s="43"/>
    </row>
    <row r="86" spans="1:6">
      <c r="A86" s="65">
        <v>1624</v>
      </c>
      <c r="B86" s="16"/>
      <c r="C86" s="16">
        <v>21</v>
      </c>
      <c r="D86" s="16">
        <v>22.73</v>
      </c>
      <c r="E86" s="44">
        <f t="shared" si="0"/>
        <v>9.0198412698412694E-2</v>
      </c>
      <c r="F86" s="43"/>
    </row>
    <row r="87" spans="1:6">
      <c r="A87" s="65">
        <v>1625</v>
      </c>
      <c r="B87" s="16"/>
      <c r="C87" s="16">
        <v>21</v>
      </c>
      <c r="D87" s="16">
        <v>22.73</v>
      </c>
      <c r="E87" s="44">
        <f t="shared" si="0"/>
        <v>9.0198412698412694E-2</v>
      </c>
      <c r="F87" s="43"/>
    </row>
    <row r="88" spans="1:6">
      <c r="A88" s="65">
        <v>1626</v>
      </c>
      <c r="B88" s="16"/>
      <c r="C88" s="16">
        <v>21</v>
      </c>
      <c r="D88" s="16">
        <v>22.73</v>
      </c>
      <c r="E88" s="44">
        <f t="shared" si="0"/>
        <v>9.0198412698412694E-2</v>
      </c>
      <c r="F88" s="43"/>
    </row>
    <row r="89" spans="1:6">
      <c r="A89" s="65">
        <v>1627</v>
      </c>
      <c r="B89" s="16"/>
      <c r="C89" s="16">
        <v>21</v>
      </c>
      <c r="D89" s="16">
        <v>22.73</v>
      </c>
      <c r="E89" s="44">
        <f t="shared" si="0"/>
        <v>9.0198412698412694E-2</v>
      </c>
      <c r="F89" s="43"/>
    </row>
    <row r="90" spans="1:6">
      <c r="A90" s="65">
        <v>1628</v>
      </c>
      <c r="B90" s="16"/>
      <c r="C90" s="16">
        <v>21</v>
      </c>
      <c r="D90" s="16">
        <v>22.73</v>
      </c>
      <c r="E90" s="44">
        <f t="shared" ref="E90:E153" si="1">D90/(12*C90)</f>
        <v>9.0198412698412694E-2</v>
      </c>
      <c r="F90" s="43"/>
    </row>
    <row r="91" spans="1:6">
      <c r="A91" s="65">
        <v>1629</v>
      </c>
      <c r="B91" s="16"/>
      <c r="C91" s="16">
        <v>21</v>
      </c>
      <c r="D91" s="16">
        <v>22.73</v>
      </c>
      <c r="E91" s="44">
        <f t="shared" si="1"/>
        <v>9.0198412698412694E-2</v>
      </c>
      <c r="F91" s="43"/>
    </row>
    <row r="92" spans="1:6">
      <c r="A92" s="65">
        <v>1630</v>
      </c>
      <c r="B92" s="16"/>
      <c r="C92" s="16">
        <v>21</v>
      </c>
      <c r="D92" s="16">
        <v>22.73</v>
      </c>
      <c r="E92" s="44">
        <f t="shared" si="1"/>
        <v>9.0198412698412694E-2</v>
      </c>
      <c r="F92" s="43"/>
    </row>
    <row r="93" spans="1:6">
      <c r="A93" s="65">
        <v>1631</v>
      </c>
      <c r="B93" s="16"/>
      <c r="C93" s="16">
        <v>21</v>
      </c>
      <c r="D93" s="16">
        <v>22.73</v>
      </c>
      <c r="E93" s="44">
        <f t="shared" si="1"/>
        <v>9.0198412698412694E-2</v>
      </c>
      <c r="F93" s="43"/>
    </row>
    <row r="94" spans="1:6">
      <c r="A94" s="65">
        <v>1632</v>
      </c>
      <c r="B94" s="16"/>
      <c r="C94" s="16">
        <v>21</v>
      </c>
      <c r="D94" s="16">
        <v>22.73</v>
      </c>
      <c r="E94" s="44">
        <f t="shared" si="1"/>
        <v>9.0198412698412694E-2</v>
      </c>
      <c r="F94" s="43"/>
    </row>
    <row r="95" spans="1:6">
      <c r="A95" s="65">
        <v>1633</v>
      </c>
      <c r="B95" s="16"/>
      <c r="C95" s="16">
        <v>21</v>
      </c>
      <c r="D95" s="16">
        <v>22.73</v>
      </c>
      <c r="E95" s="44">
        <f t="shared" si="1"/>
        <v>9.0198412698412694E-2</v>
      </c>
      <c r="F95" s="43"/>
    </row>
    <row r="96" spans="1:6">
      <c r="A96" s="65">
        <v>1634</v>
      </c>
      <c r="B96" s="16"/>
      <c r="C96" s="16">
        <v>21</v>
      </c>
      <c r="D96" s="16">
        <v>22.73</v>
      </c>
      <c r="E96" s="44">
        <f t="shared" si="1"/>
        <v>9.0198412698412694E-2</v>
      </c>
      <c r="F96" s="43"/>
    </row>
    <row r="97" spans="1:6">
      <c r="A97" s="65">
        <v>1635</v>
      </c>
      <c r="B97" s="16"/>
      <c r="C97" s="16">
        <v>21</v>
      </c>
      <c r="D97" s="16">
        <v>22.73</v>
      </c>
      <c r="E97" s="44">
        <f t="shared" si="1"/>
        <v>9.0198412698412694E-2</v>
      </c>
      <c r="F97" s="43"/>
    </row>
    <row r="98" spans="1:6">
      <c r="A98" s="65">
        <v>1636</v>
      </c>
      <c r="B98" s="16"/>
      <c r="C98" s="16">
        <v>21</v>
      </c>
      <c r="D98" s="16">
        <v>22.73</v>
      </c>
      <c r="E98" s="44">
        <f t="shared" si="1"/>
        <v>9.0198412698412694E-2</v>
      </c>
      <c r="F98" s="43"/>
    </row>
    <row r="99" spans="1:6">
      <c r="A99" s="65">
        <v>1637</v>
      </c>
      <c r="B99" s="16"/>
      <c r="C99" s="16">
        <v>21</v>
      </c>
      <c r="D99" s="16">
        <v>22.73</v>
      </c>
      <c r="E99" s="44">
        <f t="shared" si="1"/>
        <v>9.0198412698412694E-2</v>
      </c>
      <c r="F99" s="43"/>
    </row>
    <row r="100" spans="1:6">
      <c r="A100" s="65">
        <v>1638</v>
      </c>
      <c r="B100" s="16"/>
      <c r="C100" s="16">
        <v>21</v>
      </c>
      <c r="D100" s="16">
        <v>22.73</v>
      </c>
      <c r="E100" s="44">
        <f t="shared" si="1"/>
        <v>9.0198412698412694E-2</v>
      </c>
      <c r="F100" s="43"/>
    </row>
    <row r="101" spans="1:6">
      <c r="A101" s="65">
        <v>1639</v>
      </c>
      <c r="B101" s="16"/>
      <c r="C101" s="16">
        <v>21</v>
      </c>
      <c r="D101" s="16">
        <v>22.73</v>
      </c>
      <c r="E101" s="44">
        <f t="shared" si="1"/>
        <v>9.0198412698412694E-2</v>
      </c>
      <c r="F101" s="43"/>
    </row>
    <row r="102" spans="1:6">
      <c r="A102" s="65">
        <v>1640</v>
      </c>
      <c r="B102" s="16"/>
      <c r="C102" s="16">
        <v>21</v>
      </c>
      <c r="D102" s="16">
        <v>22.73</v>
      </c>
      <c r="E102" s="44">
        <f t="shared" si="1"/>
        <v>9.0198412698412694E-2</v>
      </c>
      <c r="F102" s="43"/>
    </row>
    <row r="103" spans="1:6">
      <c r="A103" s="65">
        <v>1641</v>
      </c>
      <c r="B103" s="16"/>
      <c r="C103" s="16">
        <v>21</v>
      </c>
      <c r="D103" s="16">
        <v>22.73</v>
      </c>
      <c r="E103" s="44">
        <f t="shared" si="1"/>
        <v>9.0198412698412694E-2</v>
      </c>
      <c r="F103" s="43"/>
    </row>
    <row r="104" spans="1:6">
      <c r="A104" s="65">
        <v>1642</v>
      </c>
      <c r="B104" s="16"/>
      <c r="C104" s="16">
        <v>21</v>
      </c>
      <c r="D104" s="16">
        <v>22.73</v>
      </c>
      <c r="E104" s="44">
        <f t="shared" si="1"/>
        <v>9.0198412698412694E-2</v>
      </c>
      <c r="F104" s="43"/>
    </row>
    <row r="105" spans="1:6">
      <c r="A105" s="65">
        <v>1643</v>
      </c>
      <c r="B105" s="16"/>
      <c r="C105" s="16">
        <v>21</v>
      </c>
      <c r="D105" s="16">
        <v>22.73</v>
      </c>
      <c r="E105" s="44">
        <f t="shared" si="1"/>
        <v>9.0198412698412694E-2</v>
      </c>
      <c r="F105" s="43"/>
    </row>
    <row r="106" spans="1:6">
      <c r="A106" s="65">
        <v>1644</v>
      </c>
      <c r="B106" s="16"/>
      <c r="C106" s="16">
        <v>21</v>
      </c>
      <c r="D106" s="16">
        <v>22.73</v>
      </c>
      <c r="E106" s="44">
        <f t="shared" si="1"/>
        <v>9.0198412698412694E-2</v>
      </c>
      <c r="F106" s="43"/>
    </row>
    <row r="107" spans="1:6">
      <c r="A107" s="65">
        <v>1645</v>
      </c>
      <c r="B107" s="16"/>
      <c r="C107" s="16">
        <v>21</v>
      </c>
      <c r="D107" s="16">
        <v>22.73</v>
      </c>
      <c r="E107" s="44">
        <f t="shared" si="1"/>
        <v>9.0198412698412694E-2</v>
      </c>
      <c r="F107" s="43"/>
    </row>
    <row r="108" spans="1:6">
      <c r="A108" s="65">
        <v>1646</v>
      </c>
      <c r="B108" s="16"/>
      <c r="C108" s="16">
        <v>21</v>
      </c>
      <c r="D108" s="16">
        <v>22.73</v>
      </c>
      <c r="E108" s="44">
        <f t="shared" si="1"/>
        <v>9.0198412698412694E-2</v>
      </c>
      <c r="F108" s="43"/>
    </row>
    <row r="109" spans="1:6">
      <c r="A109" s="65">
        <v>1647</v>
      </c>
      <c r="B109" s="16"/>
      <c r="C109" s="16">
        <v>21</v>
      </c>
      <c r="D109" s="16">
        <v>22.73</v>
      </c>
      <c r="E109" s="44">
        <f t="shared" si="1"/>
        <v>9.0198412698412694E-2</v>
      </c>
      <c r="F109" s="43"/>
    </row>
    <row r="110" spans="1:6">
      <c r="A110" s="65">
        <v>1648</v>
      </c>
      <c r="B110" s="16"/>
      <c r="C110" s="16">
        <v>21</v>
      </c>
      <c r="D110" s="16">
        <v>22.73</v>
      </c>
      <c r="E110" s="44">
        <f t="shared" si="1"/>
        <v>9.0198412698412694E-2</v>
      </c>
      <c r="F110" s="43"/>
    </row>
    <row r="111" spans="1:6">
      <c r="A111" s="65">
        <v>1649</v>
      </c>
      <c r="B111" s="16"/>
      <c r="C111" s="16">
        <v>21</v>
      </c>
      <c r="D111" s="16">
        <v>22.73</v>
      </c>
      <c r="E111" s="44">
        <f t="shared" si="1"/>
        <v>9.0198412698412694E-2</v>
      </c>
      <c r="F111" s="43"/>
    </row>
    <row r="112" spans="1:6">
      <c r="A112" s="65">
        <v>1650</v>
      </c>
      <c r="B112" s="16"/>
      <c r="C112" s="16">
        <v>21</v>
      </c>
      <c r="D112" s="16">
        <v>22.73</v>
      </c>
      <c r="E112" s="44">
        <f t="shared" si="1"/>
        <v>9.0198412698412694E-2</v>
      </c>
      <c r="F112" s="43"/>
    </row>
    <row r="113" spans="1:6">
      <c r="A113" s="65">
        <v>1651</v>
      </c>
      <c r="B113" s="16"/>
      <c r="C113" s="16">
        <v>21</v>
      </c>
      <c r="D113" s="16">
        <v>22.73</v>
      </c>
      <c r="E113" s="44">
        <f t="shared" si="1"/>
        <v>9.0198412698412694E-2</v>
      </c>
      <c r="F113" s="43"/>
    </row>
    <row r="114" spans="1:6">
      <c r="A114" s="65">
        <v>1652</v>
      </c>
      <c r="B114" s="16"/>
      <c r="C114" s="16">
        <v>21</v>
      </c>
      <c r="D114" s="16">
        <v>22.73</v>
      </c>
      <c r="E114" s="44">
        <f t="shared" si="1"/>
        <v>9.0198412698412694E-2</v>
      </c>
      <c r="F114" s="43"/>
    </row>
    <row r="115" spans="1:6">
      <c r="A115" s="65">
        <v>1653</v>
      </c>
      <c r="B115" s="16"/>
      <c r="C115" s="16">
        <v>21</v>
      </c>
      <c r="D115" s="16">
        <v>22.73</v>
      </c>
      <c r="E115" s="44">
        <f t="shared" si="1"/>
        <v>9.0198412698412694E-2</v>
      </c>
      <c r="F115" s="43"/>
    </row>
    <row r="116" spans="1:6">
      <c r="A116" s="65">
        <v>1654</v>
      </c>
      <c r="B116" s="16"/>
      <c r="C116" s="16">
        <v>21</v>
      </c>
      <c r="D116" s="16">
        <v>22.73</v>
      </c>
      <c r="E116" s="44">
        <f t="shared" si="1"/>
        <v>9.0198412698412694E-2</v>
      </c>
      <c r="F116" s="43"/>
    </row>
    <row r="117" spans="1:6">
      <c r="A117" s="65">
        <v>1655</v>
      </c>
      <c r="B117" s="16"/>
      <c r="C117" s="16">
        <v>21</v>
      </c>
      <c r="D117" s="16">
        <v>22.73</v>
      </c>
      <c r="E117" s="44">
        <f t="shared" si="1"/>
        <v>9.0198412698412694E-2</v>
      </c>
      <c r="F117" s="43"/>
    </row>
    <row r="118" spans="1:6">
      <c r="A118" s="65">
        <v>1656</v>
      </c>
      <c r="B118" s="16"/>
      <c r="C118" s="16">
        <v>21</v>
      </c>
      <c r="D118" s="16">
        <v>22.73</v>
      </c>
      <c r="E118" s="44">
        <f t="shared" si="1"/>
        <v>9.0198412698412694E-2</v>
      </c>
      <c r="F118" s="43"/>
    </row>
    <row r="119" spans="1:6">
      <c r="A119" s="65">
        <v>1657</v>
      </c>
      <c r="B119" s="16"/>
      <c r="C119" s="16">
        <v>21</v>
      </c>
      <c r="D119" s="16">
        <v>22.73</v>
      </c>
      <c r="E119" s="44">
        <f t="shared" si="1"/>
        <v>9.0198412698412694E-2</v>
      </c>
      <c r="F119" s="43"/>
    </row>
    <row r="120" spans="1:6">
      <c r="A120" s="65">
        <v>1658</v>
      </c>
      <c r="B120" s="16"/>
      <c r="C120" s="16">
        <v>21</v>
      </c>
      <c r="D120" s="16">
        <v>22.73</v>
      </c>
      <c r="E120" s="44">
        <f t="shared" si="1"/>
        <v>9.0198412698412694E-2</v>
      </c>
      <c r="F120" s="43"/>
    </row>
    <row r="121" spans="1:6">
      <c r="A121" s="65">
        <v>1659</v>
      </c>
      <c r="B121" s="16"/>
      <c r="C121" s="16">
        <v>21</v>
      </c>
      <c r="D121" s="16">
        <v>22.73</v>
      </c>
      <c r="E121" s="44">
        <f t="shared" si="1"/>
        <v>9.0198412698412694E-2</v>
      </c>
      <c r="F121" s="43"/>
    </row>
    <row r="122" spans="1:6">
      <c r="A122" s="65">
        <v>1660</v>
      </c>
      <c r="B122" s="16"/>
      <c r="C122" s="16">
        <v>21</v>
      </c>
      <c r="D122" s="16">
        <v>22.73</v>
      </c>
      <c r="E122" s="44">
        <f t="shared" si="1"/>
        <v>9.0198412698412694E-2</v>
      </c>
      <c r="F122" s="43"/>
    </row>
    <row r="123" spans="1:6">
      <c r="A123" s="65">
        <v>1661</v>
      </c>
      <c r="B123" s="16"/>
      <c r="C123" s="16">
        <v>21</v>
      </c>
      <c r="D123" s="16">
        <v>22.73</v>
      </c>
      <c r="E123" s="44">
        <f t="shared" si="1"/>
        <v>9.0198412698412694E-2</v>
      </c>
      <c r="F123" s="43"/>
    </row>
    <row r="124" spans="1:6">
      <c r="A124" s="65">
        <v>1662</v>
      </c>
      <c r="B124" s="16"/>
      <c r="C124" s="16">
        <v>21</v>
      </c>
      <c r="D124" s="16">
        <v>22.73</v>
      </c>
      <c r="E124" s="44">
        <f t="shared" si="1"/>
        <v>9.0198412698412694E-2</v>
      </c>
      <c r="F124" s="43"/>
    </row>
    <row r="125" spans="1:6">
      <c r="A125" s="65">
        <v>1663</v>
      </c>
      <c r="B125" s="16"/>
      <c r="C125" s="16">
        <v>21</v>
      </c>
      <c r="D125" s="16">
        <v>22.73</v>
      </c>
      <c r="E125" s="44">
        <f t="shared" si="1"/>
        <v>9.0198412698412694E-2</v>
      </c>
      <c r="F125" s="43"/>
    </row>
    <row r="126" spans="1:6">
      <c r="A126" s="65">
        <v>1664</v>
      </c>
      <c r="B126" s="16"/>
      <c r="C126" s="16">
        <v>21</v>
      </c>
      <c r="D126" s="16">
        <v>22.73</v>
      </c>
      <c r="E126" s="44">
        <f t="shared" si="1"/>
        <v>9.0198412698412694E-2</v>
      </c>
      <c r="F126" s="43"/>
    </row>
    <row r="127" spans="1:6">
      <c r="A127" s="65">
        <v>1665</v>
      </c>
      <c r="B127" s="16"/>
      <c r="C127" s="16">
        <v>21</v>
      </c>
      <c r="D127" s="16">
        <v>22.73</v>
      </c>
      <c r="E127" s="44">
        <f t="shared" si="1"/>
        <v>9.0198412698412694E-2</v>
      </c>
      <c r="F127" s="43"/>
    </row>
    <row r="128" spans="1:6">
      <c r="A128" s="65">
        <v>1666</v>
      </c>
      <c r="B128" s="16"/>
      <c r="C128" s="16">
        <v>21</v>
      </c>
      <c r="D128" s="16">
        <v>22.73</v>
      </c>
      <c r="E128" s="44">
        <f t="shared" si="1"/>
        <v>9.0198412698412694E-2</v>
      </c>
      <c r="F128" s="43"/>
    </row>
    <row r="129" spans="1:6">
      <c r="A129" s="65">
        <v>1667</v>
      </c>
      <c r="B129" s="16"/>
      <c r="C129" s="16">
        <v>21</v>
      </c>
      <c r="D129" s="16">
        <v>22.73</v>
      </c>
      <c r="E129" s="44">
        <f t="shared" si="1"/>
        <v>9.0198412698412694E-2</v>
      </c>
      <c r="F129" s="43"/>
    </row>
    <row r="130" spans="1:6">
      <c r="A130" s="65">
        <v>1668</v>
      </c>
      <c r="B130" s="16"/>
      <c r="C130" s="16">
        <v>21</v>
      </c>
      <c r="D130" s="16">
        <v>22.73</v>
      </c>
      <c r="E130" s="44">
        <f t="shared" si="1"/>
        <v>9.0198412698412694E-2</v>
      </c>
      <c r="F130" s="43"/>
    </row>
    <row r="131" spans="1:6">
      <c r="A131" s="65">
        <v>1669</v>
      </c>
      <c r="B131" s="16"/>
      <c r="C131" s="16">
        <v>21</v>
      </c>
      <c r="D131" s="16">
        <v>19.14</v>
      </c>
      <c r="E131" s="44">
        <f t="shared" si="1"/>
        <v>7.5952380952380952E-2</v>
      </c>
      <c r="F131" s="43"/>
    </row>
    <row r="132" spans="1:6">
      <c r="A132" s="65">
        <v>1670</v>
      </c>
      <c r="B132" s="16"/>
      <c r="C132" s="16">
        <v>21</v>
      </c>
      <c r="D132" s="16">
        <v>19.14</v>
      </c>
      <c r="E132" s="44">
        <f t="shared" si="1"/>
        <v>7.5952380952380952E-2</v>
      </c>
      <c r="F132" s="43"/>
    </row>
    <row r="133" spans="1:6">
      <c r="A133" s="65">
        <v>1671</v>
      </c>
      <c r="B133" s="16"/>
      <c r="C133" s="16">
        <v>21</v>
      </c>
      <c r="D133" s="16">
        <v>19.14</v>
      </c>
      <c r="E133" s="44">
        <f t="shared" si="1"/>
        <v>7.5952380952380952E-2</v>
      </c>
      <c r="F133" s="43"/>
    </row>
    <row r="134" spans="1:6">
      <c r="A134" s="65">
        <v>1672</v>
      </c>
      <c r="B134" s="16"/>
      <c r="C134" s="16">
        <v>21</v>
      </c>
      <c r="D134" s="16">
        <v>19.14</v>
      </c>
      <c r="E134" s="44">
        <f t="shared" si="1"/>
        <v>7.5952380952380952E-2</v>
      </c>
      <c r="F134" s="43"/>
    </row>
    <row r="135" spans="1:6">
      <c r="A135" s="65">
        <v>1673</v>
      </c>
      <c r="B135" s="16"/>
      <c r="C135" s="16">
        <v>21</v>
      </c>
      <c r="D135" s="16">
        <v>19.14</v>
      </c>
      <c r="E135" s="44">
        <f t="shared" si="1"/>
        <v>7.5952380952380952E-2</v>
      </c>
      <c r="F135" s="43"/>
    </row>
    <row r="136" spans="1:6">
      <c r="A136" s="65">
        <v>1674</v>
      </c>
      <c r="B136" s="16"/>
      <c r="C136" s="16">
        <v>21</v>
      </c>
      <c r="D136" s="16">
        <v>19.14</v>
      </c>
      <c r="E136" s="44">
        <f t="shared" si="1"/>
        <v>7.5952380952380952E-2</v>
      </c>
      <c r="F136" s="43"/>
    </row>
    <row r="137" spans="1:6">
      <c r="A137" s="65">
        <v>1675</v>
      </c>
      <c r="B137" s="16"/>
      <c r="C137" s="16">
        <v>21</v>
      </c>
      <c r="D137" s="16">
        <v>19.14</v>
      </c>
      <c r="E137" s="44">
        <f t="shared" si="1"/>
        <v>7.5952380952380952E-2</v>
      </c>
      <c r="F137" s="43"/>
    </row>
    <row r="138" spans="1:6">
      <c r="A138" s="65">
        <v>1676</v>
      </c>
      <c r="B138" s="16"/>
      <c r="C138" s="16">
        <v>21</v>
      </c>
      <c r="D138" s="16">
        <v>19.14</v>
      </c>
      <c r="E138" s="44">
        <f t="shared" si="1"/>
        <v>7.5952380952380952E-2</v>
      </c>
      <c r="F138" s="43"/>
    </row>
    <row r="139" spans="1:6">
      <c r="A139" s="65">
        <v>1677</v>
      </c>
      <c r="B139" s="16"/>
      <c r="C139" s="16">
        <v>21</v>
      </c>
      <c r="D139" s="16">
        <v>19.14</v>
      </c>
      <c r="E139" s="44">
        <f t="shared" si="1"/>
        <v>7.5952380952380952E-2</v>
      </c>
      <c r="F139" s="43"/>
    </row>
    <row r="140" spans="1:6">
      <c r="A140" s="65">
        <v>1678</v>
      </c>
      <c r="B140" s="16"/>
      <c r="C140" s="16">
        <v>21</v>
      </c>
      <c r="D140" s="16">
        <v>19.14</v>
      </c>
      <c r="E140" s="44">
        <f t="shared" si="1"/>
        <v>7.5952380952380952E-2</v>
      </c>
      <c r="F140" s="43"/>
    </row>
    <row r="141" spans="1:6">
      <c r="A141" s="65">
        <v>1679</v>
      </c>
      <c r="B141" s="16"/>
      <c r="C141" s="16">
        <v>21</v>
      </c>
      <c r="D141" s="16">
        <v>19.14</v>
      </c>
      <c r="E141" s="44">
        <f t="shared" si="1"/>
        <v>7.5952380952380952E-2</v>
      </c>
      <c r="F141" s="43"/>
    </row>
    <row r="142" spans="1:6">
      <c r="A142" s="65">
        <v>1680</v>
      </c>
      <c r="B142" s="16"/>
      <c r="C142" s="16">
        <v>21</v>
      </c>
      <c r="D142" s="16">
        <v>19.14</v>
      </c>
      <c r="E142" s="44">
        <f t="shared" si="1"/>
        <v>7.5952380952380952E-2</v>
      </c>
      <c r="F142" s="43"/>
    </row>
    <row r="143" spans="1:6">
      <c r="A143" s="65">
        <v>1681</v>
      </c>
      <c r="B143" s="16"/>
      <c r="C143" s="16">
        <v>21</v>
      </c>
      <c r="D143" s="16">
        <v>19.14</v>
      </c>
      <c r="E143" s="44">
        <f t="shared" si="1"/>
        <v>7.5952380952380952E-2</v>
      </c>
      <c r="F143" s="43"/>
    </row>
    <row r="144" spans="1:6">
      <c r="A144" s="65">
        <v>1682</v>
      </c>
      <c r="B144" s="16"/>
      <c r="C144" s="16">
        <v>21</v>
      </c>
      <c r="D144" s="16">
        <v>19.14</v>
      </c>
      <c r="E144" s="44">
        <f t="shared" si="1"/>
        <v>7.5952380952380952E-2</v>
      </c>
      <c r="F144" s="43"/>
    </row>
    <row r="145" spans="1:6">
      <c r="A145" s="65">
        <v>1683</v>
      </c>
      <c r="B145" s="16"/>
      <c r="C145" s="16">
        <v>21</v>
      </c>
      <c r="D145" s="16">
        <v>19.14</v>
      </c>
      <c r="E145" s="44">
        <f t="shared" si="1"/>
        <v>7.5952380952380952E-2</v>
      </c>
      <c r="F145" s="43"/>
    </row>
    <row r="146" spans="1:6">
      <c r="A146" s="65">
        <v>1684</v>
      </c>
      <c r="B146" s="16"/>
      <c r="C146" s="16">
        <v>21</v>
      </c>
      <c r="D146" s="16">
        <v>19.14</v>
      </c>
      <c r="E146" s="44">
        <f t="shared" si="1"/>
        <v>7.5952380952380952E-2</v>
      </c>
      <c r="F146" s="43"/>
    </row>
    <row r="147" spans="1:6">
      <c r="A147" s="65">
        <v>1685</v>
      </c>
      <c r="B147" s="16"/>
      <c r="C147" s="16">
        <v>21</v>
      </c>
      <c r="D147" s="16">
        <v>19.14</v>
      </c>
      <c r="E147" s="44">
        <f t="shared" si="1"/>
        <v>7.5952380952380952E-2</v>
      </c>
      <c r="F147" s="43"/>
    </row>
    <row r="148" spans="1:6">
      <c r="A148" s="65">
        <v>1686</v>
      </c>
      <c r="B148" s="16"/>
      <c r="C148" s="16">
        <v>21</v>
      </c>
      <c r="D148" s="16">
        <v>19.14</v>
      </c>
      <c r="E148" s="44">
        <f t="shared" si="1"/>
        <v>7.5952380952380952E-2</v>
      </c>
      <c r="F148" s="43"/>
    </row>
    <row r="149" spans="1:6">
      <c r="A149" s="65">
        <v>1687</v>
      </c>
      <c r="B149" s="16"/>
      <c r="C149" s="16">
        <v>21</v>
      </c>
      <c r="D149" s="16">
        <v>19.14</v>
      </c>
      <c r="E149" s="44">
        <f t="shared" si="1"/>
        <v>7.5952380952380952E-2</v>
      </c>
      <c r="F149" s="43"/>
    </row>
    <row r="150" spans="1:6">
      <c r="A150" s="65">
        <v>1688</v>
      </c>
      <c r="B150" s="16"/>
      <c r="C150" s="16">
        <v>21</v>
      </c>
      <c r="D150" s="16">
        <v>19.14</v>
      </c>
      <c r="E150" s="44">
        <f t="shared" si="1"/>
        <v>7.5952380952380952E-2</v>
      </c>
      <c r="F150" s="43"/>
    </row>
    <row r="151" spans="1:6">
      <c r="A151" s="65">
        <v>1689</v>
      </c>
      <c r="B151" s="16"/>
      <c r="C151" s="16">
        <v>21</v>
      </c>
      <c r="D151" s="16">
        <v>19.14</v>
      </c>
      <c r="E151" s="44">
        <f t="shared" si="1"/>
        <v>7.5952380952380952E-2</v>
      </c>
      <c r="F151" s="43"/>
    </row>
    <row r="152" spans="1:6">
      <c r="A152" s="65">
        <v>1690</v>
      </c>
      <c r="B152" s="16"/>
      <c r="C152" s="16">
        <v>21</v>
      </c>
      <c r="D152" s="16">
        <v>19.14</v>
      </c>
      <c r="E152" s="44">
        <f t="shared" si="1"/>
        <v>7.5952380952380952E-2</v>
      </c>
      <c r="F152" s="43"/>
    </row>
    <row r="153" spans="1:6">
      <c r="A153" s="65">
        <v>1691</v>
      </c>
      <c r="B153" s="16"/>
      <c r="C153" s="16">
        <v>21</v>
      </c>
      <c r="D153" s="16">
        <v>17.05</v>
      </c>
      <c r="E153" s="44">
        <f t="shared" si="1"/>
        <v>6.7658730158730168E-2</v>
      </c>
      <c r="F153" s="43"/>
    </row>
    <row r="154" spans="1:6">
      <c r="A154" s="65">
        <v>1692</v>
      </c>
      <c r="B154" s="16"/>
      <c r="C154" s="16">
        <v>21</v>
      </c>
      <c r="D154" s="16">
        <v>17.05</v>
      </c>
      <c r="E154" s="44">
        <f t="shared" ref="E154:E217" si="2">D154/(12*C154)</f>
        <v>6.7658730158730168E-2</v>
      </c>
      <c r="F154" s="43"/>
    </row>
    <row r="155" spans="1:6">
      <c r="A155" s="65">
        <v>1693</v>
      </c>
      <c r="B155" s="16"/>
      <c r="C155" s="16">
        <v>21</v>
      </c>
      <c r="D155" s="16">
        <v>17.05</v>
      </c>
      <c r="E155" s="44">
        <f t="shared" si="2"/>
        <v>6.7658730158730168E-2</v>
      </c>
      <c r="F155" s="43"/>
    </row>
    <row r="156" spans="1:6">
      <c r="A156" s="65">
        <v>1694</v>
      </c>
      <c r="B156" s="16"/>
      <c r="C156" s="16">
        <v>21</v>
      </c>
      <c r="D156" s="16">
        <v>17.05</v>
      </c>
      <c r="E156" s="44">
        <f t="shared" si="2"/>
        <v>6.7658730158730168E-2</v>
      </c>
      <c r="F156" s="43"/>
    </row>
    <row r="157" spans="1:6">
      <c r="A157" s="65">
        <v>1695</v>
      </c>
      <c r="B157" s="16"/>
      <c r="C157" s="16">
        <v>21</v>
      </c>
      <c r="D157" s="16">
        <v>17.05</v>
      </c>
      <c r="E157" s="44">
        <f t="shared" si="2"/>
        <v>6.7658730158730168E-2</v>
      </c>
      <c r="F157" s="43"/>
    </row>
    <row r="158" spans="1:6">
      <c r="A158" s="65">
        <v>1696</v>
      </c>
      <c r="B158" s="16"/>
      <c r="C158" s="16">
        <v>21</v>
      </c>
      <c r="D158" s="16">
        <v>17.05</v>
      </c>
      <c r="E158" s="44">
        <f t="shared" si="2"/>
        <v>6.7658730158730168E-2</v>
      </c>
      <c r="F158" s="43"/>
    </row>
    <row r="159" spans="1:6">
      <c r="A159" s="65">
        <v>1697</v>
      </c>
      <c r="B159" s="16"/>
      <c r="C159" s="16">
        <v>21</v>
      </c>
      <c r="D159" s="16">
        <v>17.05</v>
      </c>
      <c r="E159" s="44">
        <f t="shared" si="2"/>
        <v>6.7658730158730168E-2</v>
      </c>
      <c r="F159" s="43"/>
    </row>
    <row r="160" spans="1:6">
      <c r="A160" s="65">
        <v>1698</v>
      </c>
      <c r="B160" s="16"/>
      <c r="C160" s="16">
        <v>21</v>
      </c>
      <c r="D160" s="16">
        <v>17.05</v>
      </c>
      <c r="E160" s="44">
        <f t="shared" si="2"/>
        <v>6.7658730158730168E-2</v>
      </c>
      <c r="F160" s="43"/>
    </row>
    <row r="161" spans="1:6">
      <c r="A161" s="65">
        <v>1699</v>
      </c>
      <c r="B161" s="16"/>
      <c r="C161" s="16">
        <v>21</v>
      </c>
      <c r="D161" s="16">
        <v>17.05</v>
      </c>
      <c r="E161" s="44">
        <f t="shared" si="2"/>
        <v>6.7658730158730168E-2</v>
      </c>
      <c r="F161" s="43"/>
    </row>
    <row r="162" spans="1:6">
      <c r="A162" s="65">
        <v>1700</v>
      </c>
      <c r="B162" s="16"/>
      <c r="C162" s="16">
        <v>21</v>
      </c>
      <c r="D162" s="16">
        <v>17.05</v>
      </c>
      <c r="E162" s="44">
        <f t="shared" si="2"/>
        <v>6.7658730158730168E-2</v>
      </c>
      <c r="F162" s="43"/>
    </row>
    <row r="163" spans="1:6">
      <c r="A163" s="65">
        <v>1701</v>
      </c>
      <c r="B163" s="16"/>
      <c r="C163" s="16">
        <v>21</v>
      </c>
      <c r="D163" s="16">
        <v>17.05</v>
      </c>
      <c r="E163" s="44">
        <f t="shared" si="2"/>
        <v>6.7658730158730168E-2</v>
      </c>
      <c r="F163" s="43"/>
    </row>
    <row r="164" spans="1:6">
      <c r="A164" s="65">
        <v>1702</v>
      </c>
      <c r="B164" s="16"/>
      <c r="C164" s="16">
        <v>21</v>
      </c>
      <c r="D164" s="16">
        <v>17.05</v>
      </c>
      <c r="E164" s="44">
        <f t="shared" si="2"/>
        <v>6.7658730158730168E-2</v>
      </c>
      <c r="F164" s="43"/>
    </row>
    <row r="165" spans="1:6">
      <c r="A165" s="65">
        <v>1703</v>
      </c>
      <c r="B165" s="16"/>
      <c r="C165" s="16">
        <v>21</v>
      </c>
      <c r="D165" s="16">
        <v>17.05</v>
      </c>
      <c r="E165" s="44">
        <f t="shared" si="2"/>
        <v>6.7658730158730168E-2</v>
      </c>
      <c r="F165" s="43"/>
    </row>
    <row r="166" spans="1:6">
      <c r="A166" s="65">
        <v>1704</v>
      </c>
      <c r="B166" s="16"/>
      <c r="C166" s="16">
        <v>21</v>
      </c>
      <c r="D166" s="16">
        <v>17.05</v>
      </c>
      <c r="E166" s="44">
        <f t="shared" si="2"/>
        <v>6.7658730158730168E-2</v>
      </c>
      <c r="F166" s="43"/>
    </row>
    <row r="167" spans="1:6">
      <c r="A167" s="65">
        <v>1705</v>
      </c>
      <c r="B167" s="16"/>
      <c r="C167" s="16">
        <v>21</v>
      </c>
      <c r="D167" s="16">
        <v>17.05</v>
      </c>
      <c r="E167" s="44">
        <f t="shared" si="2"/>
        <v>6.7658730158730168E-2</v>
      </c>
      <c r="F167" s="43"/>
    </row>
    <row r="168" spans="1:6">
      <c r="A168" s="65">
        <v>1706</v>
      </c>
      <c r="B168" s="16"/>
      <c r="C168" s="16">
        <v>21</v>
      </c>
      <c r="D168" s="16">
        <v>17.03</v>
      </c>
      <c r="E168" s="44">
        <f t="shared" si="2"/>
        <v>6.7579365079365086E-2</v>
      </c>
      <c r="F168" s="43"/>
    </row>
    <row r="169" spans="1:6">
      <c r="A169" s="65">
        <v>1707</v>
      </c>
      <c r="B169" s="16"/>
      <c r="C169" s="16">
        <v>21</v>
      </c>
      <c r="D169" s="16">
        <v>17.03</v>
      </c>
      <c r="E169" s="44">
        <f t="shared" si="2"/>
        <v>6.7579365079365086E-2</v>
      </c>
      <c r="F169" s="43"/>
    </row>
    <row r="170" spans="1:6">
      <c r="A170" s="65">
        <v>1708</v>
      </c>
      <c r="B170" s="16"/>
      <c r="C170" s="16">
        <v>21</v>
      </c>
      <c r="D170" s="16">
        <v>17.03</v>
      </c>
      <c r="E170" s="44">
        <f t="shared" si="2"/>
        <v>6.7579365079365086E-2</v>
      </c>
      <c r="F170" s="43"/>
    </row>
    <row r="171" spans="1:6">
      <c r="A171" s="65">
        <v>1709</v>
      </c>
      <c r="B171" s="16"/>
      <c r="C171" s="16">
        <v>21</v>
      </c>
      <c r="D171" s="16">
        <v>17.03</v>
      </c>
      <c r="E171" s="44">
        <f t="shared" si="2"/>
        <v>6.7579365079365086E-2</v>
      </c>
      <c r="F171" s="43"/>
    </row>
    <row r="172" spans="1:6">
      <c r="A172" s="65">
        <v>1710</v>
      </c>
      <c r="B172" s="16"/>
      <c r="C172" s="16">
        <v>21</v>
      </c>
      <c r="D172" s="16">
        <v>17.03</v>
      </c>
      <c r="E172" s="44">
        <f t="shared" si="2"/>
        <v>6.7579365079365086E-2</v>
      </c>
      <c r="F172" s="43"/>
    </row>
    <row r="173" spans="1:6">
      <c r="A173" s="65">
        <v>1711</v>
      </c>
      <c r="B173" s="16"/>
      <c r="C173" s="16">
        <v>21</v>
      </c>
      <c r="D173" s="16">
        <v>17.03</v>
      </c>
      <c r="E173" s="44">
        <f t="shared" si="2"/>
        <v>6.7579365079365086E-2</v>
      </c>
      <c r="F173" s="43"/>
    </row>
    <row r="174" spans="1:6">
      <c r="A174" s="65">
        <v>1712</v>
      </c>
      <c r="B174" s="16"/>
      <c r="C174" s="16">
        <v>21</v>
      </c>
      <c r="D174" s="16">
        <v>17.03</v>
      </c>
      <c r="E174" s="44">
        <f t="shared" si="2"/>
        <v>6.7579365079365086E-2</v>
      </c>
      <c r="F174" s="43"/>
    </row>
    <row r="175" spans="1:6">
      <c r="A175" s="65">
        <v>1713</v>
      </c>
      <c r="B175" s="16"/>
      <c r="C175" s="16">
        <v>21</v>
      </c>
      <c r="D175" s="16">
        <v>17.03</v>
      </c>
      <c r="E175" s="44">
        <f t="shared" si="2"/>
        <v>6.7579365079365086E-2</v>
      </c>
      <c r="F175" s="43"/>
    </row>
    <row r="176" spans="1:6">
      <c r="A176" s="65">
        <v>1714</v>
      </c>
      <c r="B176" s="16"/>
      <c r="C176" s="16">
        <v>21</v>
      </c>
      <c r="D176" s="16">
        <v>17.03</v>
      </c>
      <c r="E176" s="44">
        <f t="shared" si="2"/>
        <v>6.7579365079365086E-2</v>
      </c>
      <c r="F176" s="43"/>
    </row>
    <row r="177" spans="1:6">
      <c r="A177" s="65">
        <v>1715</v>
      </c>
      <c r="B177" s="16"/>
      <c r="C177" s="16">
        <v>21</v>
      </c>
      <c r="D177" s="16">
        <v>17.03</v>
      </c>
      <c r="E177" s="44">
        <f t="shared" si="2"/>
        <v>6.7579365079365086E-2</v>
      </c>
      <c r="F177" s="43"/>
    </row>
    <row r="178" spans="1:6">
      <c r="A178" s="65">
        <v>1716</v>
      </c>
      <c r="B178" s="16"/>
      <c r="C178" s="16">
        <v>21</v>
      </c>
      <c r="D178" s="16">
        <v>17.03</v>
      </c>
      <c r="E178" s="44">
        <f t="shared" si="2"/>
        <v>6.7579365079365086E-2</v>
      </c>
      <c r="F178" s="43"/>
    </row>
    <row r="179" spans="1:6">
      <c r="A179" s="65">
        <v>1717</v>
      </c>
      <c r="B179" s="16"/>
      <c r="C179" s="16">
        <v>21</v>
      </c>
      <c r="D179" s="16">
        <v>17.03</v>
      </c>
      <c r="E179" s="44">
        <f t="shared" si="2"/>
        <v>6.7579365079365086E-2</v>
      </c>
      <c r="F179" s="43"/>
    </row>
    <row r="180" spans="1:6">
      <c r="A180" s="65">
        <v>1718</v>
      </c>
      <c r="B180" s="16"/>
      <c r="C180" s="16">
        <v>21</v>
      </c>
      <c r="D180" s="16">
        <v>17.03</v>
      </c>
      <c r="E180" s="44">
        <f t="shared" si="2"/>
        <v>6.7579365079365086E-2</v>
      </c>
      <c r="F180" s="43"/>
    </row>
    <row r="181" spans="1:6">
      <c r="A181" s="65">
        <v>1719</v>
      </c>
      <c r="B181" s="16"/>
      <c r="C181" s="16">
        <v>21</v>
      </c>
      <c r="D181" s="16">
        <v>17.03</v>
      </c>
      <c r="E181" s="44">
        <f t="shared" si="2"/>
        <v>6.7579365079365086E-2</v>
      </c>
      <c r="F181" s="43"/>
    </row>
    <row r="182" spans="1:6">
      <c r="A182" s="65">
        <v>1720</v>
      </c>
      <c r="B182" s="16"/>
      <c r="C182" s="16">
        <v>21</v>
      </c>
      <c r="D182" s="16">
        <v>17.03</v>
      </c>
      <c r="E182" s="44">
        <f t="shared" si="2"/>
        <v>6.7579365079365086E-2</v>
      </c>
      <c r="F182" s="43"/>
    </row>
    <row r="183" spans="1:6">
      <c r="A183" s="65">
        <v>1721</v>
      </c>
      <c r="B183" s="16"/>
      <c r="C183" s="16">
        <v>24</v>
      </c>
      <c r="D183" s="16">
        <v>19.488</v>
      </c>
      <c r="E183" s="44">
        <f t="shared" si="2"/>
        <v>6.7666666666666667E-2</v>
      </c>
      <c r="F183" s="43"/>
    </row>
    <row r="184" spans="1:6">
      <c r="A184" s="65">
        <v>1722</v>
      </c>
      <c r="B184" s="16"/>
      <c r="C184" s="16">
        <v>24</v>
      </c>
      <c r="D184" s="16">
        <v>19.488</v>
      </c>
      <c r="E184" s="44">
        <f t="shared" si="2"/>
        <v>6.7666666666666667E-2</v>
      </c>
      <c r="F184" s="43"/>
    </row>
    <row r="185" spans="1:6">
      <c r="A185" s="65">
        <v>1723</v>
      </c>
      <c r="B185" s="16"/>
      <c r="C185" s="16">
        <v>24</v>
      </c>
      <c r="D185" s="16">
        <v>19.488</v>
      </c>
      <c r="E185" s="44">
        <f t="shared" si="2"/>
        <v>6.7666666666666667E-2</v>
      </c>
      <c r="F185" s="43"/>
    </row>
    <row r="186" spans="1:6">
      <c r="A186" s="65">
        <v>1724</v>
      </c>
      <c r="B186" s="16"/>
      <c r="C186" s="16">
        <v>24</v>
      </c>
      <c r="D186" s="16">
        <v>19.488</v>
      </c>
      <c r="E186" s="44">
        <f t="shared" si="2"/>
        <v>6.7666666666666667E-2</v>
      </c>
      <c r="F186" s="43"/>
    </row>
    <row r="187" spans="1:6">
      <c r="A187" s="65">
        <v>1725</v>
      </c>
      <c r="B187" s="16"/>
      <c r="C187" s="16">
        <v>24</v>
      </c>
      <c r="D187" s="16">
        <v>19.488</v>
      </c>
      <c r="E187" s="44">
        <f t="shared" si="2"/>
        <v>6.7666666666666667E-2</v>
      </c>
      <c r="F187" s="43"/>
    </row>
    <row r="188" spans="1:6">
      <c r="A188" s="65">
        <v>1726</v>
      </c>
      <c r="B188" s="16"/>
      <c r="C188" s="16">
        <v>24</v>
      </c>
      <c r="D188" s="16">
        <v>19.488</v>
      </c>
      <c r="E188" s="44">
        <f t="shared" si="2"/>
        <v>6.7666666666666667E-2</v>
      </c>
      <c r="F188" s="43"/>
    </row>
    <row r="189" spans="1:6">
      <c r="A189" s="65">
        <v>1727</v>
      </c>
      <c r="B189" s="16"/>
      <c r="C189" s="16">
        <v>24</v>
      </c>
      <c r="D189" s="16">
        <v>19.488</v>
      </c>
      <c r="E189" s="44">
        <f t="shared" si="2"/>
        <v>6.7666666666666667E-2</v>
      </c>
      <c r="F189" s="43"/>
    </row>
    <row r="190" spans="1:6">
      <c r="A190" s="65">
        <v>1728</v>
      </c>
      <c r="B190" s="16"/>
      <c r="C190" s="16">
        <v>24</v>
      </c>
      <c r="D190" s="16">
        <v>19.488</v>
      </c>
      <c r="E190" s="44">
        <f t="shared" si="2"/>
        <v>6.7666666666666667E-2</v>
      </c>
      <c r="F190" s="43"/>
    </row>
    <row r="191" spans="1:6">
      <c r="A191" s="65">
        <v>1729</v>
      </c>
      <c r="B191" s="16"/>
      <c r="C191" s="16">
        <v>24</v>
      </c>
      <c r="D191" s="16">
        <v>19.488</v>
      </c>
      <c r="E191" s="44">
        <f t="shared" si="2"/>
        <v>6.7666666666666667E-2</v>
      </c>
      <c r="F191" s="43"/>
    </row>
    <row r="192" spans="1:6">
      <c r="A192" s="65">
        <v>1730</v>
      </c>
      <c r="B192" s="16"/>
      <c r="C192" s="16">
        <v>24</v>
      </c>
      <c r="D192" s="16">
        <v>19.488</v>
      </c>
      <c r="E192" s="44">
        <f t="shared" si="2"/>
        <v>6.7666666666666667E-2</v>
      </c>
      <c r="F192" s="43"/>
    </row>
    <row r="193" spans="1:6">
      <c r="A193" s="65">
        <v>1731</v>
      </c>
      <c r="B193" s="16"/>
      <c r="C193" s="16">
        <v>24</v>
      </c>
      <c r="D193" s="16">
        <v>19.488</v>
      </c>
      <c r="E193" s="44">
        <f t="shared" si="2"/>
        <v>6.7666666666666667E-2</v>
      </c>
      <c r="F193" s="43"/>
    </row>
    <row r="194" spans="1:6">
      <c r="A194" s="65">
        <v>1732</v>
      </c>
      <c r="B194" s="16"/>
      <c r="C194" s="16">
        <v>24</v>
      </c>
      <c r="D194" s="16">
        <v>19.488</v>
      </c>
      <c r="E194" s="44">
        <f t="shared" si="2"/>
        <v>6.7666666666666667E-2</v>
      </c>
      <c r="F194" s="43"/>
    </row>
    <row r="195" spans="1:6">
      <c r="A195" s="65">
        <v>1733</v>
      </c>
      <c r="B195" s="16"/>
      <c r="C195" s="16">
        <v>24</v>
      </c>
      <c r="D195" s="16">
        <v>19.488</v>
      </c>
      <c r="E195" s="44">
        <f t="shared" si="2"/>
        <v>6.7666666666666667E-2</v>
      </c>
      <c r="F195" s="43"/>
    </row>
    <row r="196" spans="1:6">
      <c r="A196" s="65">
        <v>1734</v>
      </c>
      <c r="B196" s="16"/>
      <c r="C196" s="16">
        <v>24</v>
      </c>
      <c r="D196" s="16">
        <v>16.725000000000001</v>
      </c>
      <c r="E196" s="44">
        <f t="shared" si="2"/>
        <v>5.8072916666666669E-2</v>
      </c>
      <c r="F196" s="43"/>
    </row>
    <row r="197" spans="1:6">
      <c r="A197" s="65">
        <v>1735</v>
      </c>
      <c r="B197" s="16"/>
      <c r="C197" s="16">
        <v>24</v>
      </c>
      <c r="D197" s="16">
        <v>16.725000000000001</v>
      </c>
      <c r="E197" s="44">
        <f t="shared" si="2"/>
        <v>5.8072916666666669E-2</v>
      </c>
      <c r="F197" s="43"/>
    </row>
    <row r="198" spans="1:6">
      <c r="A198" s="65">
        <v>1736</v>
      </c>
      <c r="B198" s="16"/>
      <c r="C198" s="16">
        <v>24</v>
      </c>
      <c r="D198" s="16">
        <v>16.725000000000001</v>
      </c>
      <c r="E198" s="44">
        <f t="shared" si="2"/>
        <v>5.8072916666666669E-2</v>
      </c>
      <c r="F198" s="43"/>
    </row>
    <row r="199" spans="1:6">
      <c r="A199" s="65">
        <v>1737</v>
      </c>
      <c r="B199" s="16"/>
      <c r="C199" s="16">
        <v>24</v>
      </c>
      <c r="D199" s="16">
        <v>16.725000000000001</v>
      </c>
      <c r="E199" s="44">
        <f t="shared" si="2"/>
        <v>5.8072916666666669E-2</v>
      </c>
      <c r="F199" s="43"/>
    </row>
    <row r="200" spans="1:6">
      <c r="A200" s="65">
        <v>1738</v>
      </c>
      <c r="B200" s="16"/>
      <c r="C200" s="16">
        <v>24</v>
      </c>
      <c r="D200" s="16">
        <v>16.725000000000001</v>
      </c>
      <c r="E200" s="44">
        <f t="shared" si="2"/>
        <v>5.8072916666666669E-2</v>
      </c>
      <c r="F200" s="43"/>
    </row>
    <row r="201" spans="1:6">
      <c r="A201" s="65">
        <v>1739</v>
      </c>
      <c r="B201" s="16"/>
      <c r="C201" s="16">
        <v>24</v>
      </c>
      <c r="D201" s="16">
        <v>16.725000000000001</v>
      </c>
      <c r="E201" s="44">
        <f t="shared" si="2"/>
        <v>5.8072916666666669E-2</v>
      </c>
      <c r="F201" s="43"/>
    </row>
    <row r="202" spans="1:6">
      <c r="A202" s="65">
        <v>1740</v>
      </c>
      <c r="B202" s="16"/>
      <c r="C202" s="16">
        <v>24</v>
      </c>
      <c r="D202" s="16">
        <v>16.725000000000001</v>
      </c>
      <c r="E202" s="44">
        <f t="shared" si="2"/>
        <v>5.8072916666666669E-2</v>
      </c>
      <c r="F202" s="43"/>
    </row>
    <row r="203" spans="1:6">
      <c r="A203" s="65">
        <v>1741</v>
      </c>
      <c r="B203" s="16"/>
      <c r="C203" s="16">
        <v>24</v>
      </c>
      <c r="D203" s="16">
        <v>16.725000000000001</v>
      </c>
      <c r="E203" s="44">
        <f t="shared" si="2"/>
        <v>5.8072916666666669E-2</v>
      </c>
      <c r="F203" s="43"/>
    </row>
    <row r="204" spans="1:6">
      <c r="A204" s="65">
        <v>1742</v>
      </c>
      <c r="B204" s="16"/>
      <c r="C204" s="16">
        <v>24</v>
      </c>
      <c r="D204" s="16">
        <v>16.725000000000001</v>
      </c>
      <c r="E204" s="44">
        <f t="shared" si="2"/>
        <v>5.8072916666666669E-2</v>
      </c>
      <c r="F204" s="43"/>
    </row>
    <row r="205" spans="1:6">
      <c r="A205" s="65">
        <v>1743</v>
      </c>
      <c r="B205" s="16"/>
      <c r="C205" s="16">
        <v>24</v>
      </c>
      <c r="D205" s="16">
        <v>16.725000000000001</v>
      </c>
      <c r="E205" s="44">
        <f t="shared" si="2"/>
        <v>5.8072916666666669E-2</v>
      </c>
      <c r="F205" s="43"/>
    </row>
    <row r="206" spans="1:6">
      <c r="A206" s="65">
        <v>1744</v>
      </c>
      <c r="B206" s="16"/>
      <c r="C206" s="16">
        <v>24</v>
      </c>
      <c r="D206" s="16">
        <v>16.725000000000001</v>
      </c>
      <c r="E206" s="44">
        <f t="shared" si="2"/>
        <v>5.8072916666666669E-2</v>
      </c>
      <c r="F206" s="43"/>
    </row>
    <row r="207" spans="1:6">
      <c r="A207" s="65">
        <v>1745</v>
      </c>
      <c r="B207" s="16"/>
      <c r="C207" s="16">
        <v>24</v>
      </c>
      <c r="D207" s="16">
        <v>16.725000000000001</v>
      </c>
      <c r="E207" s="44">
        <f t="shared" si="2"/>
        <v>5.8072916666666669E-2</v>
      </c>
      <c r="F207" s="43"/>
    </row>
    <row r="208" spans="1:6">
      <c r="A208" s="65">
        <v>1746</v>
      </c>
      <c r="B208" s="16"/>
      <c r="C208" s="16">
        <v>24</v>
      </c>
      <c r="D208" s="16">
        <v>16.725000000000001</v>
      </c>
      <c r="E208" s="44">
        <f t="shared" si="2"/>
        <v>5.8072916666666669E-2</v>
      </c>
      <c r="F208" s="43"/>
    </row>
    <row r="209" spans="1:6">
      <c r="A209" s="65">
        <v>1747</v>
      </c>
      <c r="B209" s="16"/>
      <c r="C209" s="16">
        <v>24</v>
      </c>
      <c r="D209" s="16">
        <v>16.725000000000001</v>
      </c>
      <c r="E209" s="44">
        <f t="shared" si="2"/>
        <v>5.8072916666666669E-2</v>
      </c>
      <c r="F209" s="43"/>
    </row>
    <row r="210" spans="1:6">
      <c r="A210" s="65">
        <v>1748</v>
      </c>
      <c r="B210" s="16"/>
      <c r="C210" s="16">
        <v>24</v>
      </c>
      <c r="D210" s="16">
        <v>16.725000000000001</v>
      </c>
      <c r="E210" s="44">
        <f t="shared" si="2"/>
        <v>5.8072916666666669E-2</v>
      </c>
      <c r="F210" s="43"/>
    </row>
    <row r="211" spans="1:6">
      <c r="A211" s="65">
        <v>1749</v>
      </c>
      <c r="B211" s="16"/>
      <c r="C211" s="16">
        <v>24</v>
      </c>
      <c r="D211" s="16">
        <v>16.725000000000001</v>
      </c>
      <c r="E211" s="44">
        <f t="shared" si="2"/>
        <v>5.8072916666666669E-2</v>
      </c>
      <c r="F211" s="43"/>
    </row>
    <row r="212" spans="1:6">
      <c r="A212" s="65">
        <v>1750</v>
      </c>
      <c r="B212" s="16"/>
      <c r="C212" s="16">
        <v>24</v>
      </c>
      <c r="D212" s="16">
        <v>16.725000000000001</v>
      </c>
      <c r="E212" s="44">
        <f t="shared" si="2"/>
        <v>5.8072916666666669E-2</v>
      </c>
      <c r="F212" s="43"/>
    </row>
    <row r="213" spans="1:6">
      <c r="A213" s="65">
        <v>1751</v>
      </c>
      <c r="B213" s="16"/>
      <c r="C213" s="16">
        <v>24</v>
      </c>
      <c r="D213" s="16">
        <v>16.725000000000001</v>
      </c>
      <c r="E213" s="44">
        <f t="shared" si="2"/>
        <v>5.8072916666666669E-2</v>
      </c>
      <c r="F213" s="43"/>
    </row>
    <row r="214" spans="1:6">
      <c r="A214" s="65">
        <v>1752</v>
      </c>
      <c r="B214" s="16"/>
      <c r="C214" s="16">
        <v>24</v>
      </c>
      <c r="D214" s="16">
        <v>16.725000000000001</v>
      </c>
      <c r="E214" s="44">
        <f t="shared" si="2"/>
        <v>5.8072916666666669E-2</v>
      </c>
      <c r="F214" s="43"/>
    </row>
    <row r="215" spans="1:6">
      <c r="A215" s="65">
        <v>1753</v>
      </c>
      <c r="B215" s="16"/>
      <c r="C215" s="16">
        <v>24</v>
      </c>
      <c r="D215" s="16">
        <v>16.725000000000001</v>
      </c>
      <c r="E215" s="44">
        <f t="shared" si="2"/>
        <v>5.8072916666666669E-2</v>
      </c>
      <c r="F215" s="43"/>
    </row>
    <row r="216" spans="1:6">
      <c r="A216" s="65">
        <v>1754</v>
      </c>
      <c r="B216" s="16"/>
      <c r="C216" s="16">
        <v>24</v>
      </c>
      <c r="D216" s="16">
        <v>16.725000000000001</v>
      </c>
      <c r="E216" s="44">
        <f t="shared" si="2"/>
        <v>5.8072916666666669E-2</v>
      </c>
      <c r="F216" s="43"/>
    </row>
    <row r="217" spans="1:6">
      <c r="A217" s="65">
        <v>1755</v>
      </c>
      <c r="B217" s="16"/>
      <c r="C217" s="16">
        <v>24</v>
      </c>
      <c r="D217" s="16">
        <v>16.725000000000001</v>
      </c>
      <c r="E217" s="44">
        <f t="shared" si="2"/>
        <v>5.8072916666666669E-2</v>
      </c>
      <c r="F217" s="43"/>
    </row>
    <row r="218" spans="1:6">
      <c r="A218" s="65">
        <v>1756</v>
      </c>
      <c r="B218" s="16"/>
      <c r="C218" s="16">
        <v>24</v>
      </c>
      <c r="D218" s="16">
        <v>16.725000000000001</v>
      </c>
      <c r="E218" s="44">
        <f t="shared" ref="E218:E272" si="3">D218/(12*C218)</f>
        <v>5.8072916666666669E-2</v>
      </c>
      <c r="F218" s="43"/>
    </row>
    <row r="219" spans="1:6">
      <c r="A219" s="65">
        <v>1757</v>
      </c>
      <c r="B219" s="16"/>
      <c r="C219" s="16">
        <v>24</v>
      </c>
      <c r="D219" s="16">
        <v>16.725000000000001</v>
      </c>
      <c r="E219" s="44">
        <f t="shared" si="3"/>
        <v>5.8072916666666669E-2</v>
      </c>
      <c r="F219" s="43"/>
    </row>
    <row r="220" spans="1:6">
      <c r="A220" s="65">
        <v>1758</v>
      </c>
      <c r="B220" s="16"/>
      <c r="C220" s="16">
        <v>24</v>
      </c>
      <c r="D220" s="16">
        <v>16.725000000000001</v>
      </c>
      <c r="E220" s="44">
        <f t="shared" si="3"/>
        <v>5.8072916666666669E-2</v>
      </c>
      <c r="F220" s="43"/>
    </row>
    <row r="221" spans="1:6">
      <c r="A221" s="65">
        <v>1759</v>
      </c>
      <c r="B221" s="16"/>
      <c r="C221" s="16">
        <v>24</v>
      </c>
      <c r="D221" s="16">
        <v>16.725000000000001</v>
      </c>
      <c r="E221" s="44">
        <f t="shared" si="3"/>
        <v>5.8072916666666669E-2</v>
      </c>
      <c r="F221" s="43"/>
    </row>
    <row r="222" spans="1:6">
      <c r="A222" s="65">
        <v>1760</v>
      </c>
      <c r="B222" s="16"/>
      <c r="C222" s="16">
        <v>24</v>
      </c>
      <c r="D222" s="16">
        <v>16.725000000000001</v>
      </c>
      <c r="E222" s="44">
        <f t="shared" si="3"/>
        <v>5.8072916666666669E-2</v>
      </c>
      <c r="F222" s="43"/>
    </row>
    <row r="223" spans="1:6">
      <c r="A223" s="65">
        <v>1761</v>
      </c>
      <c r="B223" s="16"/>
      <c r="C223" s="16">
        <v>24</v>
      </c>
      <c r="D223" s="16">
        <v>16.725000000000001</v>
      </c>
      <c r="E223" s="44">
        <f t="shared" si="3"/>
        <v>5.8072916666666669E-2</v>
      </c>
      <c r="F223" s="43"/>
    </row>
    <row r="224" spans="1:6">
      <c r="A224" s="65">
        <v>1762</v>
      </c>
      <c r="B224" s="16"/>
      <c r="C224" s="16">
        <v>24</v>
      </c>
      <c r="D224" s="16">
        <v>16.725000000000001</v>
      </c>
      <c r="E224" s="44">
        <f t="shared" si="3"/>
        <v>5.8072916666666669E-2</v>
      </c>
      <c r="F224" s="43"/>
    </row>
    <row r="225" spans="1:6">
      <c r="A225" s="65">
        <v>1763</v>
      </c>
      <c r="B225" s="16"/>
      <c r="C225" s="16">
        <v>32</v>
      </c>
      <c r="D225" s="16">
        <v>17.844000000000001</v>
      </c>
      <c r="E225" s="44">
        <f t="shared" si="3"/>
        <v>4.6468750000000003E-2</v>
      </c>
      <c r="F225" s="43"/>
    </row>
    <row r="226" spans="1:6">
      <c r="A226" s="65">
        <v>1764</v>
      </c>
      <c r="B226" s="16"/>
      <c r="C226" s="16">
        <v>32</v>
      </c>
      <c r="D226" s="16">
        <v>17.844000000000001</v>
      </c>
      <c r="E226" s="44">
        <f t="shared" si="3"/>
        <v>4.6468750000000003E-2</v>
      </c>
      <c r="F226" s="43"/>
    </row>
    <row r="227" spans="1:6">
      <c r="A227" s="65">
        <v>1765</v>
      </c>
      <c r="B227" s="16"/>
      <c r="C227" s="16">
        <v>32</v>
      </c>
      <c r="D227" s="16">
        <v>17.844000000000001</v>
      </c>
      <c r="E227" s="44">
        <f t="shared" si="3"/>
        <v>4.6468750000000003E-2</v>
      </c>
      <c r="F227" s="43"/>
    </row>
    <row r="228" spans="1:6">
      <c r="A228" s="65">
        <v>1766</v>
      </c>
      <c r="B228" s="16"/>
      <c r="C228" s="16">
        <v>32</v>
      </c>
      <c r="D228" s="16">
        <v>17.844000000000001</v>
      </c>
      <c r="E228" s="44">
        <f t="shared" si="3"/>
        <v>4.6468750000000003E-2</v>
      </c>
      <c r="F228" s="43"/>
    </row>
    <row r="229" spans="1:6">
      <c r="A229" s="65">
        <v>1767</v>
      </c>
      <c r="B229" s="16"/>
      <c r="C229" s="16">
        <v>32</v>
      </c>
      <c r="D229" s="16">
        <v>17.844000000000001</v>
      </c>
      <c r="E229" s="44">
        <f t="shared" si="3"/>
        <v>4.6468750000000003E-2</v>
      </c>
      <c r="F229" s="43"/>
    </row>
    <row r="230" spans="1:6">
      <c r="A230" s="65">
        <v>1768</v>
      </c>
      <c r="B230" s="16"/>
      <c r="C230" s="16">
        <v>32</v>
      </c>
      <c r="D230" s="16">
        <v>17.844000000000001</v>
      </c>
      <c r="E230" s="44">
        <f t="shared" si="3"/>
        <v>4.6468750000000003E-2</v>
      </c>
      <c r="F230" s="43"/>
    </row>
    <row r="231" spans="1:6">
      <c r="A231" s="65">
        <v>1769</v>
      </c>
      <c r="B231" s="16"/>
      <c r="C231" s="16">
        <v>32</v>
      </c>
      <c r="D231" s="16">
        <v>17.844000000000001</v>
      </c>
      <c r="E231" s="44">
        <f t="shared" si="3"/>
        <v>4.6468750000000003E-2</v>
      </c>
      <c r="F231" s="43"/>
    </row>
    <row r="232" spans="1:6">
      <c r="A232" s="65">
        <v>1770</v>
      </c>
      <c r="B232" s="16"/>
      <c r="C232" s="16">
        <v>32</v>
      </c>
      <c r="D232" s="16">
        <v>17.844000000000001</v>
      </c>
      <c r="E232" s="44">
        <f t="shared" si="3"/>
        <v>4.6468750000000003E-2</v>
      </c>
      <c r="F232" s="43"/>
    </row>
    <row r="233" spans="1:6">
      <c r="A233" s="65">
        <v>1771</v>
      </c>
      <c r="B233" s="16"/>
      <c r="C233" s="16">
        <v>32</v>
      </c>
      <c r="D233" s="16">
        <v>17.844000000000001</v>
      </c>
      <c r="E233" s="44">
        <f t="shared" si="3"/>
        <v>4.6468750000000003E-2</v>
      </c>
      <c r="F233" s="43"/>
    </row>
    <row r="234" spans="1:6">
      <c r="A234" s="65">
        <v>1772</v>
      </c>
      <c r="B234" s="16"/>
      <c r="C234" s="16">
        <v>32</v>
      </c>
      <c r="D234" s="16">
        <v>17.844000000000001</v>
      </c>
      <c r="E234" s="44">
        <f t="shared" si="3"/>
        <v>4.6468750000000003E-2</v>
      </c>
      <c r="F234" s="43"/>
    </row>
    <row r="235" spans="1:6">
      <c r="A235" s="65">
        <v>1773</v>
      </c>
      <c r="B235" s="16"/>
      <c r="C235" s="16">
        <v>32</v>
      </c>
      <c r="D235" s="16">
        <v>17.844000000000001</v>
      </c>
      <c r="E235" s="44">
        <f t="shared" si="3"/>
        <v>4.6468750000000003E-2</v>
      </c>
      <c r="F235" s="43"/>
    </row>
    <row r="236" spans="1:6">
      <c r="A236" s="65">
        <v>1774</v>
      </c>
      <c r="B236" s="16"/>
      <c r="C236" s="16">
        <v>32</v>
      </c>
      <c r="D236" s="16">
        <v>17.844000000000001</v>
      </c>
      <c r="E236" s="44">
        <f t="shared" si="3"/>
        <v>4.6468750000000003E-2</v>
      </c>
      <c r="F236" s="43"/>
    </row>
    <row r="237" spans="1:6">
      <c r="A237" s="65">
        <v>1775</v>
      </c>
      <c r="B237" s="16"/>
      <c r="C237" s="16">
        <v>32</v>
      </c>
      <c r="D237" s="16">
        <v>17.844000000000001</v>
      </c>
      <c r="E237" s="44">
        <f t="shared" si="3"/>
        <v>4.6468750000000003E-2</v>
      </c>
      <c r="F237" s="43"/>
    </row>
    <row r="238" spans="1:6">
      <c r="A238" s="65">
        <v>1776</v>
      </c>
      <c r="B238" s="16"/>
      <c r="C238" s="16">
        <v>32</v>
      </c>
      <c r="D238" s="16">
        <v>17.844000000000001</v>
      </c>
      <c r="E238" s="44">
        <f t="shared" si="3"/>
        <v>4.6468750000000003E-2</v>
      </c>
      <c r="F238" s="43"/>
    </row>
    <row r="239" spans="1:6">
      <c r="A239" s="65">
        <v>1777</v>
      </c>
      <c r="B239" s="16"/>
      <c r="C239" s="16">
        <v>32</v>
      </c>
      <c r="D239" s="16">
        <v>17.844000000000001</v>
      </c>
      <c r="E239" s="44">
        <f t="shared" si="3"/>
        <v>4.6468750000000003E-2</v>
      </c>
      <c r="F239" s="43"/>
    </row>
    <row r="240" spans="1:6">
      <c r="A240" s="65">
        <v>1778</v>
      </c>
      <c r="B240" s="16"/>
      <c r="C240" s="16">
        <v>32</v>
      </c>
      <c r="D240" s="16">
        <v>17.844000000000001</v>
      </c>
      <c r="E240" s="44">
        <f t="shared" si="3"/>
        <v>4.6468750000000003E-2</v>
      </c>
      <c r="F240" s="43"/>
    </row>
    <row r="241" spans="1:6">
      <c r="A241" s="65">
        <v>1779</v>
      </c>
      <c r="B241" s="16"/>
      <c r="C241" s="16">
        <v>32</v>
      </c>
      <c r="D241" s="16">
        <v>17.844000000000001</v>
      </c>
      <c r="E241" s="44">
        <f t="shared" si="3"/>
        <v>4.6468750000000003E-2</v>
      </c>
      <c r="F241" s="43"/>
    </row>
    <row r="242" spans="1:6">
      <c r="A242" s="65">
        <v>1780</v>
      </c>
      <c r="B242" s="16"/>
      <c r="C242" s="16">
        <v>32</v>
      </c>
      <c r="D242" s="16">
        <v>17.844000000000001</v>
      </c>
      <c r="E242" s="44">
        <f t="shared" si="3"/>
        <v>4.6468750000000003E-2</v>
      </c>
      <c r="F242" s="43"/>
    </row>
    <row r="243" spans="1:6">
      <c r="A243" s="65">
        <v>1781</v>
      </c>
      <c r="B243" s="16"/>
      <c r="C243" s="16">
        <v>32</v>
      </c>
      <c r="D243" s="16">
        <v>17.844000000000001</v>
      </c>
      <c r="E243" s="44">
        <f t="shared" si="3"/>
        <v>4.6468750000000003E-2</v>
      </c>
      <c r="F243" s="43"/>
    </row>
    <row r="244" spans="1:6">
      <c r="A244" s="65">
        <v>1782</v>
      </c>
      <c r="B244" s="16"/>
      <c r="C244" s="16">
        <v>32</v>
      </c>
      <c r="D244" s="16">
        <v>17.844000000000001</v>
      </c>
      <c r="E244" s="44">
        <f t="shared" si="3"/>
        <v>4.6468750000000003E-2</v>
      </c>
      <c r="F244" s="43"/>
    </row>
    <row r="245" spans="1:6">
      <c r="A245" s="65">
        <v>1783</v>
      </c>
      <c r="B245" s="16"/>
      <c r="C245" s="16">
        <v>32</v>
      </c>
      <c r="D245" s="16">
        <v>17.844000000000001</v>
      </c>
      <c r="E245" s="44">
        <f t="shared" si="3"/>
        <v>4.6468750000000003E-2</v>
      </c>
      <c r="F245" s="43"/>
    </row>
    <row r="246" spans="1:6">
      <c r="A246" s="65">
        <v>1784</v>
      </c>
      <c r="B246" s="16"/>
      <c r="C246" s="16">
        <v>32</v>
      </c>
      <c r="D246" s="16">
        <v>17.844000000000001</v>
      </c>
      <c r="E246" s="44">
        <f t="shared" si="3"/>
        <v>4.6468750000000003E-2</v>
      </c>
      <c r="F246" s="43"/>
    </row>
    <row r="247" spans="1:6">
      <c r="A247" s="65">
        <v>1785</v>
      </c>
      <c r="B247" s="16"/>
      <c r="C247" s="16">
        <v>32</v>
      </c>
      <c r="D247" s="16">
        <v>17.844000000000001</v>
      </c>
      <c r="E247" s="44">
        <f t="shared" si="3"/>
        <v>4.6468750000000003E-2</v>
      </c>
      <c r="F247" s="43"/>
    </row>
    <row r="248" spans="1:6">
      <c r="A248" s="65">
        <v>1786</v>
      </c>
      <c r="B248" s="16"/>
      <c r="C248" s="16">
        <v>32</v>
      </c>
      <c r="D248" s="16">
        <v>17.844000000000001</v>
      </c>
      <c r="E248" s="44">
        <f t="shared" si="3"/>
        <v>4.6468750000000003E-2</v>
      </c>
      <c r="F248" s="43"/>
    </row>
    <row r="249" spans="1:6">
      <c r="A249" s="65">
        <v>1787</v>
      </c>
      <c r="B249" s="16"/>
      <c r="C249" s="16">
        <v>32</v>
      </c>
      <c r="D249" s="16">
        <v>17.844000000000001</v>
      </c>
      <c r="E249" s="44">
        <f t="shared" si="3"/>
        <v>4.6468750000000003E-2</v>
      </c>
      <c r="F249" s="43"/>
    </row>
    <row r="250" spans="1:6">
      <c r="A250" s="65">
        <v>1788</v>
      </c>
      <c r="B250" s="16"/>
      <c r="C250" s="16">
        <v>32</v>
      </c>
      <c r="D250" s="16">
        <v>17.844000000000001</v>
      </c>
      <c r="E250" s="44">
        <f t="shared" si="3"/>
        <v>4.6468750000000003E-2</v>
      </c>
      <c r="F250" s="43"/>
    </row>
    <row r="251" spans="1:6">
      <c r="A251" s="65">
        <v>1789</v>
      </c>
      <c r="B251" s="16"/>
      <c r="C251" s="16">
        <v>32</v>
      </c>
      <c r="D251" s="16">
        <v>17.844000000000001</v>
      </c>
      <c r="E251" s="44">
        <f t="shared" si="3"/>
        <v>4.6468750000000003E-2</v>
      </c>
      <c r="F251" s="43"/>
    </row>
    <row r="252" spans="1:6">
      <c r="A252" s="65">
        <v>1790</v>
      </c>
      <c r="B252" s="16"/>
      <c r="C252" s="16">
        <v>32</v>
      </c>
      <c r="D252" s="16">
        <v>17.844000000000001</v>
      </c>
      <c r="E252" s="44">
        <f t="shared" si="3"/>
        <v>4.6468750000000003E-2</v>
      </c>
      <c r="F252" s="43"/>
    </row>
    <row r="253" spans="1:6">
      <c r="A253" s="65">
        <v>1791</v>
      </c>
      <c r="B253" s="16"/>
      <c r="C253" s="16">
        <v>32</v>
      </c>
      <c r="D253" s="16">
        <v>17.844000000000001</v>
      </c>
      <c r="E253" s="44">
        <f t="shared" si="3"/>
        <v>4.6468750000000003E-2</v>
      </c>
      <c r="F253" s="43"/>
    </row>
    <row r="254" spans="1:6">
      <c r="A254" s="65">
        <v>1792</v>
      </c>
      <c r="B254" s="16"/>
      <c r="C254" s="16">
        <v>32</v>
      </c>
      <c r="D254" s="16">
        <v>17.844000000000001</v>
      </c>
      <c r="E254" s="44">
        <f t="shared" si="3"/>
        <v>4.6468750000000003E-2</v>
      </c>
      <c r="F254" s="43"/>
    </row>
    <row r="255" spans="1:6">
      <c r="A255" s="65">
        <v>1793</v>
      </c>
      <c r="B255" s="16"/>
      <c r="C255" s="16">
        <v>32</v>
      </c>
      <c r="D255" s="16">
        <v>17.844000000000001</v>
      </c>
      <c r="E255" s="44">
        <f t="shared" si="3"/>
        <v>4.6468750000000003E-2</v>
      </c>
      <c r="F255" s="43"/>
    </row>
    <row r="256" spans="1:6">
      <c r="A256" s="65">
        <v>1794</v>
      </c>
      <c r="B256" s="16"/>
      <c r="C256" s="16">
        <v>32</v>
      </c>
      <c r="D256" s="16">
        <v>17.844000000000001</v>
      </c>
      <c r="E256" s="44">
        <f t="shared" si="3"/>
        <v>4.6468750000000003E-2</v>
      </c>
      <c r="F256" s="43"/>
    </row>
    <row r="257" spans="1:6">
      <c r="A257" s="65">
        <v>1795</v>
      </c>
      <c r="B257" s="16"/>
      <c r="C257" s="16">
        <v>32</v>
      </c>
      <c r="D257" s="16">
        <v>17.844000000000001</v>
      </c>
      <c r="E257" s="44">
        <f t="shared" si="3"/>
        <v>4.6468750000000003E-2</v>
      </c>
      <c r="F257" s="43"/>
    </row>
    <row r="258" spans="1:6">
      <c r="A258" s="65">
        <v>1796</v>
      </c>
      <c r="B258" s="16"/>
      <c r="C258" s="16">
        <v>32</v>
      </c>
      <c r="D258" s="16">
        <v>17.844000000000001</v>
      </c>
      <c r="E258" s="44">
        <f t="shared" si="3"/>
        <v>4.6468750000000003E-2</v>
      </c>
      <c r="F258" s="43"/>
    </row>
    <row r="259" spans="1:6">
      <c r="A259" s="65">
        <v>1797</v>
      </c>
      <c r="B259" s="16"/>
      <c r="C259" s="16">
        <v>32</v>
      </c>
      <c r="D259" s="16">
        <v>17.844000000000001</v>
      </c>
      <c r="E259" s="44">
        <f t="shared" si="3"/>
        <v>4.6468750000000003E-2</v>
      </c>
      <c r="F259" s="43"/>
    </row>
    <row r="260" spans="1:6">
      <c r="A260" s="65">
        <v>1798</v>
      </c>
      <c r="B260" s="16"/>
      <c r="C260" s="16">
        <v>32</v>
      </c>
      <c r="D260" s="16">
        <v>17.844000000000001</v>
      </c>
      <c r="E260" s="44">
        <f t="shared" si="3"/>
        <v>4.6468750000000003E-2</v>
      </c>
      <c r="F260" s="43"/>
    </row>
    <row r="261" spans="1:6">
      <c r="A261" s="65">
        <v>1799</v>
      </c>
      <c r="B261" s="16"/>
      <c r="C261" s="16">
        <v>32</v>
      </c>
      <c r="D261" s="16">
        <v>17.844000000000001</v>
      </c>
      <c r="E261" s="44">
        <f t="shared" si="3"/>
        <v>4.6468750000000003E-2</v>
      </c>
      <c r="F261" s="43"/>
    </row>
    <row r="262" spans="1:6">
      <c r="A262" s="65">
        <v>1800</v>
      </c>
      <c r="B262" s="16"/>
      <c r="C262" s="16">
        <v>32</v>
      </c>
      <c r="D262" s="16">
        <v>17.844000000000001</v>
      </c>
      <c r="E262" s="44">
        <f t="shared" si="3"/>
        <v>4.6468750000000003E-2</v>
      </c>
      <c r="F262" s="44">
        <v>62</v>
      </c>
    </row>
    <row r="263" spans="1:6">
      <c r="A263" s="65">
        <v>1801</v>
      </c>
      <c r="B263" s="16"/>
      <c r="C263" s="16">
        <v>32</v>
      </c>
      <c r="D263" s="16">
        <v>17.844000000000001</v>
      </c>
      <c r="E263" s="44">
        <f t="shared" si="3"/>
        <v>4.6468750000000003E-2</v>
      </c>
      <c r="F263" s="44">
        <v>62</v>
      </c>
    </row>
    <row r="264" spans="1:6">
      <c r="A264" s="65">
        <v>1802</v>
      </c>
      <c r="B264" s="16"/>
      <c r="C264" s="16">
        <v>32</v>
      </c>
      <c r="D264" s="16">
        <v>17.844000000000001</v>
      </c>
      <c r="E264" s="44">
        <f t="shared" si="3"/>
        <v>4.6468750000000003E-2</v>
      </c>
      <c r="F264" s="44">
        <v>62</v>
      </c>
    </row>
    <row r="265" spans="1:6">
      <c r="A265" s="65">
        <v>1803</v>
      </c>
      <c r="B265" s="16"/>
      <c r="C265" s="16">
        <v>32</v>
      </c>
      <c r="D265" s="16">
        <v>17.844000000000001</v>
      </c>
      <c r="E265" s="44">
        <f t="shared" si="3"/>
        <v>4.6468750000000003E-2</v>
      </c>
      <c r="F265" s="44">
        <v>62</v>
      </c>
    </row>
    <row r="266" spans="1:6">
      <c r="A266" s="65">
        <v>1804</v>
      </c>
      <c r="B266" s="16"/>
      <c r="C266" s="16">
        <v>32</v>
      </c>
      <c r="D266" s="16">
        <v>17.844000000000001</v>
      </c>
      <c r="E266" s="44">
        <f t="shared" si="3"/>
        <v>4.6468750000000003E-2</v>
      </c>
      <c r="F266" s="44">
        <v>62</v>
      </c>
    </row>
    <row r="267" spans="1:6">
      <c r="A267" s="65">
        <v>1805</v>
      </c>
      <c r="B267" s="16"/>
      <c r="C267" s="16">
        <v>32</v>
      </c>
      <c r="D267" s="16">
        <v>17.844000000000001</v>
      </c>
      <c r="E267" s="44">
        <f t="shared" si="3"/>
        <v>4.6468750000000003E-2</v>
      </c>
      <c r="F267" s="44">
        <v>62</v>
      </c>
    </row>
    <row r="268" spans="1:6">
      <c r="A268" s="65">
        <v>1806</v>
      </c>
      <c r="B268" s="16"/>
      <c r="C268" s="16">
        <v>32</v>
      </c>
      <c r="D268" s="16">
        <v>17.844000000000001</v>
      </c>
      <c r="E268" s="44">
        <f t="shared" si="3"/>
        <v>4.6468750000000003E-2</v>
      </c>
      <c r="F268" s="44">
        <v>62</v>
      </c>
    </row>
    <row r="269" spans="1:6">
      <c r="A269" s="65">
        <v>1807</v>
      </c>
      <c r="B269" s="16"/>
      <c r="C269" s="16">
        <v>32</v>
      </c>
      <c r="D269" s="16">
        <v>17.844000000000001</v>
      </c>
      <c r="E269" s="44">
        <f t="shared" si="3"/>
        <v>4.6468750000000003E-2</v>
      </c>
      <c r="F269" s="44">
        <v>62</v>
      </c>
    </row>
    <row r="270" spans="1:6">
      <c r="A270" s="65">
        <v>1808</v>
      </c>
      <c r="B270" s="16"/>
      <c r="C270" s="16">
        <v>32</v>
      </c>
      <c r="D270" s="16">
        <v>17.844000000000001</v>
      </c>
      <c r="E270" s="44">
        <f t="shared" si="3"/>
        <v>4.6468750000000003E-2</v>
      </c>
      <c r="F270" s="44">
        <v>62</v>
      </c>
    </row>
    <row r="271" spans="1:6">
      <c r="A271" s="65">
        <v>1809</v>
      </c>
      <c r="B271" s="16"/>
      <c r="C271" s="16">
        <v>32</v>
      </c>
      <c r="D271" s="16">
        <v>17.844000000000001</v>
      </c>
      <c r="E271" s="44">
        <f t="shared" si="3"/>
        <v>4.6468750000000003E-2</v>
      </c>
      <c r="F271" s="44">
        <v>62</v>
      </c>
    </row>
    <row r="272" spans="1:6">
      <c r="A272" s="65">
        <v>1810</v>
      </c>
      <c r="B272" s="16"/>
      <c r="C272" s="16">
        <v>32</v>
      </c>
      <c r="D272" s="16">
        <v>16.704000000000001</v>
      </c>
      <c r="E272" s="44">
        <f t="shared" si="3"/>
        <v>4.3500000000000004E-2</v>
      </c>
      <c r="F272" s="44">
        <v>62</v>
      </c>
    </row>
    <row r="273" spans="1:6">
      <c r="A273" s="65">
        <v>1811</v>
      </c>
      <c r="B273" s="16"/>
      <c r="C273" s="16">
        <v>32</v>
      </c>
      <c r="D273" s="7"/>
      <c r="E273" s="43"/>
      <c r="F273" s="44">
        <v>62</v>
      </c>
    </row>
    <row r="274" spans="1:6">
      <c r="A274" s="65">
        <v>1812</v>
      </c>
      <c r="B274" s="16"/>
      <c r="C274" s="16">
        <v>32</v>
      </c>
      <c r="D274" s="7"/>
      <c r="E274" s="43"/>
      <c r="F274" s="44">
        <v>62</v>
      </c>
    </row>
    <row r="275" spans="1:6">
      <c r="A275" s="65">
        <v>1813</v>
      </c>
      <c r="B275" s="16"/>
      <c r="C275" s="16">
        <v>32</v>
      </c>
      <c r="D275" s="7"/>
      <c r="E275" s="43"/>
      <c r="F275" s="44">
        <v>62</v>
      </c>
    </row>
    <row r="276" spans="1:6">
      <c r="A276" s="65">
        <v>1814</v>
      </c>
      <c r="B276" s="16"/>
      <c r="C276" s="16">
        <v>32</v>
      </c>
      <c r="D276" s="7"/>
      <c r="E276" s="43"/>
      <c r="F276" s="44">
        <v>62</v>
      </c>
    </row>
    <row r="277" spans="1:6">
      <c r="A277" s="65">
        <v>1815</v>
      </c>
      <c r="B277" s="16"/>
      <c r="C277" s="16">
        <v>32</v>
      </c>
      <c r="D277" s="7"/>
      <c r="E277" s="43"/>
      <c r="F277" s="44">
        <v>62</v>
      </c>
    </row>
    <row r="278" spans="1:6">
      <c r="A278" s="65">
        <v>1816</v>
      </c>
      <c r="B278" s="16"/>
      <c r="C278" s="16">
        <v>32</v>
      </c>
      <c r="D278" s="7"/>
      <c r="E278" s="43"/>
      <c r="F278" s="44">
        <v>66</v>
      </c>
    </row>
    <row r="279" spans="1:6">
      <c r="A279" s="65">
        <v>1817</v>
      </c>
      <c r="B279" s="16"/>
      <c r="C279" s="16">
        <v>32</v>
      </c>
      <c r="D279" s="7"/>
      <c r="E279" s="43"/>
      <c r="F279" s="44">
        <v>63.5</v>
      </c>
    </row>
    <row r="280" spans="1:6">
      <c r="A280" s="65">
        <v>1818</v>
      </c>
      <c r="B280" s="16"/>
      <c r="C280" s="16">
        <v>32</v>
      </c>
      <c r="D280" s="7"/>
      <c r="E280" s="43"/>
      <c r="F280" s="44">
        <v>65.400000000000006</v>
      </c>
    </row>
    <row r="281" spans="1:6">
      <c r="A281" s="65">
        <v>1819</v>
      </c>
      <c r="B281" s="16"/>
      <c r="C281" s="16">
        <v>32</v>
      </c>
      <c r="D281" s="7"/>
      <c r="E281" s="43"/>
      <c r="F281" s="44">
        <v>63.3</v>
      </c>
    </row>
    <row r="282" spans="1:6">
      <c r="A282" s="65">
        <v>1820</v>
      </c>
      <c r="B282" s="16"/>
      <c r="C282" s="16">
        <v>32</v>
      </c>
      <c r="D282" s="7"/>
      <c r="E282" s="43"/>
      <c r="F282" s="44">
        <v>60.45</v>
      </c>
    </row>
    <row r="283" spans="1:6">
      <c r="A283" s="65">
        <f t="shared" ref="A283:A346" si="4">A282+1</f>
        <v>1821</v>
      </c>
      <c r="B283" s="16"/>
      <c r="C283" s="7"/>
      <c r="D283" s="7"/>
      <c r="E283" s="43"/>
      <c r="F283" s="44">
        <v>59</v>
      </c>
    </row>
    <row r="284" spans="1:6">
      <c r="A284" s="65">
        <f t="shared" si="4"/>
        <v>1822</v>
      </c>
      <c r="B284" s="16"/>
      <c r="C284" s="7"/>
      <c r="D284" s="7"/>
      <c r="E284" s="43"/>
      <c r="F284" s="44">
        <v>59.375</v>
      </c>
    </row>
    <row r="285" spans="1:6">
      <c r="A285" s="65">
        <f t="shared" si="4"/>
        <v>1823</v>
      </c>
      <c r="B285" s="16"/>
      <c r="C285" s="7"/>
      <c r="D285" s="7"/>
      <c r="E285" s="43"/>
      <c r="F285" s="44">
        <v>59.07</v>
      </c>
    </row>
    <row r="286" spans="1:6">
      <c r="A286" s="65">
        <f t="shared" si="4"/>
        <v>1824</v>
      </c>
      <c r="B286" s="16"/>
      <c r="C286" s="7"/>
      <c r="D286" s="7"/>
      <c r="E286" s="43"/>
      <c r="F286" s="44">
        <v>59.7</v>
      </c>
    </row>
    <row r="287" spans="1:6">
      <c r="A287" s="65">
        <f t="shared" si="4"/>
        <v>1825</v>
      </c>
      <c r="B287" s="16"/>
      <c r="C287" s="7"/>
      <c r="D287" s="7"/>
      <c r="E287" s="43"/>
      <c r="F287" s="44">
        <v>60.81</v>
      </c>
    </row>
    <row r="288" spans="1:6">
      <c r="A288" s="65">
        <f t="shared" si="4"/>
        <v>1826</v>
      </c>
      <c r="B288" s="16"/>
      <c r="C288" s="7"/>
      <c r="D288" s="7"/>
      <c r="E288" s="43"/>
      <c r="F288" s="44">
        <v>59.75</v>
      </c>
    </row>
    <row r="289" spans="1:6">
      <c r="A289" s="65">
        <f t="shared" si="4"/>
        <v>1827</v>
      </c>
      <c r="B289" s="16"/>
      <c r="C289" s="7"/>
      <c r="D289" s="7"/>
      <c r="E289" s="43"/>
      <c r="F289" s="44">
        <v>59.75</v>
      </c>
    </row>
    <row r="290" spans="1:6">
      <c r="A290" s="65">
        <f t="shared" si="4"/>
        <v>1828</v>
      </c>
      <c r="B290" s="16"/>
      <c r="C290" s="7"/>
      <c r="D290" s="7"/>
      <c r="E290" s="43"/>
      <c r="F290" s="44">
        <v>59.75</v>
      </c>
    </row>
    <row r="291" spans="1:6">
      <c r="A291" s="65">
        <f t="shared" si="4"/>
        <v>1829</v>
      </c>
      <c r="B291" s="16"/>
      <c r="C291" s="7"/>
      <c r="D291" s="7"/>
      <c r="E291" s="43"/>
      <c r="F291" s="44">
        <v>59.47</v>
      </c>
    </row>
    <row r="292" spans="1:6">
      <c r="A292" s="65">
        <f t="shared" si="4"/>
        <v>1830</v>
      </c>
      <c r="B292" s="16"/>
      <c r="C292" s="7"/>
      <c r="D292" s="7"/>
      <c r="E292" s="43"/>
      <c r="F292" s="44">
        <v>59.25</v>
      </c>
    </row>
    <row r="293" spans="1:6">
      <c r="A293" s="65">
        <f t="shared" si="4"/>
        <v>1831</v>
      </c>
      <c r="B293" s="16"/>
      <c r="C293" s="7"/>
      <c r="D293" s="7"/>
      <c r="E293" s="43"/>
      <c r="F293" s="44">
        <v>59.25</v>
      </c>
    </row>
    <row r="294" spans="1:6">
      <c r="A294" s="65">
        <f t="shared" si="4"/>
        <v>1832</v>
      </c>
      <c r="B294" s="16"/>
      <c r="C294" s="7"/>
      <c r="D294" s="7"/>
      <c r="E294" s="43"/>
      <c r="F294" s="44">
        <v>59.25</v>
      </c>
    </row>
    <row r="295" spans="1:6">
      <c r="A295" s="65">
        <f t="shared" si="4"/>
        <v>1833</v>
      </c>
      <c r="B295" s="16"/>
      <c r="C295" s="7"/>
      <c r="D295" s="7"/>
      <c r="E295" s="43"/>
      <c r="F295" s="44">
        <f>59+3/16</f>
        <v>59.1875</v>
      </c>
    </row>
    <row r="296" spans="1:6">
      <c r="A296" s="65">
        <f t="shared" si="4"/>
        <v>1834</v>
      </c>
      <c r="B296" s="16"/>
      <c r="C296" s="7"/>
      <c r="D296" s="7"/>
      <c r="E296" s="43"/>
      <c r="F296" s="44">
        <f>59+15/16</f>
        <v>59.9375</v>
      </c>
    </row>
    <row r="297" spans="1:6">
      <c r="A297" s="65">
        <f t="shared" si="4"/>
        <v>1835</v>
      </c>
      <c r="B297" s="16"/>
      <c r="C297" s="7"/>
      <c r="D297" s="7"/>
      <c r="E297" s="43"/>
      <c r="F297" s="44">
        <f>59+11/16</f>
        <v>59.6875</v>
      </c>
    </row>
    <row r="298" spans="1:6">
      <c r="A298" s="65">
        <f t="shared" si="4"/>
        <v>1836</v>
      </c>
      <c r="B298" s="16"/>
      <c r="C298" s="7"/>
      <c r="D298" s="7"/>
      <c r="E298" s="43"/>
      <c r="F298" s="44">
        <v>60</v>
      </c>
    </row>
    <row r="299" spans="1:6">
      <c r="A299" s="65">
        <f t="shared" si="4"/>
        <v>1837</v>
      </c>
      <c r="B299" s="16"/>
      <c r="C299" s="7"/>
      <c r="D299" s="7"/>
      <c r="E299" s="43"/>
      <c r="F299" s="44">
        <f>59+9/16</f>
        <v>59.5625</v>
      </c>
    </row>
    <row r="300" spans="1:6">
      <c r="A300" s="65">
        <f t="shared" si="4"/>
        <v>1838</v>
      </c>
      <c r="B300" s="16"/>
      <c r="C300" s="7"/>
      <c r="D300" s="7"/>
      <c r="E300" s="43"/>
      <c r="F300" s="44">
        <v>59.5</v>
      </c>
    </row>
    <row r="301" spans="1:6">
      <c r="A301" s="65">
        <f t="shared" si="4"/>
        <v>1839</v>
      </c>
      <c r="B301" s="16"/>
      <c r="C301" s="7"/>
      <c r="D301" s="7"/>
      <c r="E301" s="43"/>
      <c r="F301" s="44">
        <f>60+3/8</f>
        <v>60.375</v>
      </c>
    </row>
    <row r="302" spans="1:6">
      <c r="A302" s="65">
        <f t="shared" si="4"/>
        <v>1840</v>
      </c>
      <c r="B302" s="16"/>
      <c r="C302" s="7"/>
      <c r="D302" s="7"/>
      <c r="E302" s="43"/>
      <c r="F302" s="44">
        <f>60+3/8</f>
        <v>60.375</v>
      </c>
    </row>
    <row r="303" spans="1:6">
      <c r="A303" s="65">
        <f t="shared" si="4"/>
        <v>1841</v>
      </c>
      <c r="B303" s="16"/>
      <c r="C303" s="7"/>
      <c r="D303" s="7"/>
      <c r="E303" s="43"/>
      <c r="F303" s="44">
        <f>60+1/16</f>
        <v>60.0625</v>
      </c>
    </row>
    <row r="304" spans="1:6">
      <c r="A304" s="65">
        <f t="shared" si="4"/>
        <v>1842</v>
      </c>
      <c r="B304" s="16"/>
      <c r="C304" s="7"/>
      <c r="D304" s="7"/>
      <c r="E304" s="43"/>
      <c r="F304" s="44">
        <f>59+7/16</f>
        <v>59.4375</v>
      </c>
    </row>
    <row r="305" spans="1:6">
      <c r="A305" s="65">
        <f t="shared" si="4"/>
        <v>1843</v>
      </c>
      <c r="B305" s="16"/>
      <c r="C305" s="7"/>
      <c r="D305" s="7"/>
      <c r="E305" s="43"/>
      <c r="F305" s="44">
        <f>59+3/16</f>
        <v>59.1875</v>
      </c>
    </row>
    <row r="306" spans="1:6">
      <c r="A306" s="65">
        <f t="shared" si="4"/>
        <v>1844</v>
      </c>
      <c r="B306" s="16"/>
      <c r="C306" s="7"/>
      <c r="D306" s="7"/>
      <c r="E306" s="43"/>
      <c r="F306" s="44">
        <v>59.5</v>
      </c>
    </row>
    <row r="307" spans="1:6">
      <c r="A307" s="65">
        <f t="shared" si="4"/>
        <v>1845</v>
      </c>
      <c r="B307" s="16"/>
      <c r="C307" s="7"/>
      <c r="D307" s="7"/>
      <c r="E307" s="43"/>
      <c r="F307" s="44">
        <v>59.25</v>
      </c>
    </row>
    <row r="308" spans="1:6">
      <c r="A308" s="65">
        <f t="shared" si="4"/>
        <v>1846</v>
      </c>
      <c r="B308" s="16"/>
      <c r="C308" s="7"/>
      <c r="D308" s="7"/>
      <c r="E308" s="43"/>
      <c r="F308" s="44">
        <f>59+5/16</f>
        <v>59.3125</v>
      </c>
    </row>
    <row r="309" spans="1:6">
      <c r="A309" s="65">
        <f t="shared" si="4"/>
        <v>1847</v>
      </c>
      <c r="B309" s="16"/>
      <c r="C309" s="7"/>
      <c r="D309" s="7"/>
      <c r="E309" s="43"/>
      <c r="F309" s="44">
        <f>59+11/16</f>
        <v>59.6875</v>
      </c>
    </row>
    <row r="310" spans="1:6">
      <c r="A310" s="65">
        <f t="shared" si="4"/>
        <v>1848</v>
      </c>
      <c r="B310" s="16"/>
      <c r="C310" s="7"/>
      <c r="D310" s="7"/>
      <c r="E310" s="43"/>
      <c r="F310" s="44">
        <v>59.5</v>
      </c>
    </row>
    <row r="311" spans="1:6">
      <c r="A311" s="65">
        <f t="shared" si="4"/>
        <v>1849</v>
      </c>
      <c r="B311" s="16"/>
      <c r="C311" s="7"/>
      <c r="D311" s="7"/>
      <c r="E311" s="43"/>
      <c r="F311" s="44">
        <v>59.75</v>
      </c>
    </row>
    <row r="312" spans="1:6">
      <c r="A312" s="65">
        <f t="shared" si="4"/>
        <v>1850</v>
      </c>
      <c r="B312" s="16"/>
      <c r="C312" s="7"/>
      <c r="D312" s="7"/>
      <c r="E312" s="43"/>
      <c r="F312" s="44">
        <f>60+1/16</f>
        <v>60.0625</v>
      </c>
    </row>
    <row r="313" spans="1:6">
      <c r="A313" s="65">
        <f t="shared" si="4"/>
        <v>1851</v>
      </c>
      <c r="B313" s="16"/>
      <c r="C313" s="7"/>
      <c r="D313" s="7"/>
      <c r="E313" s="43"/>
      <c r="F313" s="44">
        <v>61</v>
      </c>
    </row>
    <row r="314" spans="1:6">
      <c r="A314" s="65">
        <f t="shared" si="4"/>
        <v>1852</v>
      </c>
      <c r="B314" s="16"/>
      <c r="C314" s="7"/>
      <c r="D314" s="7"/>
      <c r="E314" s="43"/>
      <c r="F314" s="44">
        <v>60.5</v>
      </c>
    </row>
    <row r="315" spans="1:6">
      <c r="A315" s="65">
        <f t="shared" si="4"/>
        <v>1853</v>
      </c>
      <c r="B315" s="16"/>
      <c r="C315" s="7"/>
      <c r="D315" s="7"/>
      <c r="E315" s="43"/>
      <c r="F315" s="44">
        <v>61.5</v>
      </c>
    </row>
    <row r="316" spans="1:6">
      <c r="A316" s="65">
        <f t="shared" si="4"/>
        <v>1854</v>
      </c>
      <c r="B316" s="16"/>
      <c r="C316" s="7"/>
      <c r="D316" s="7"/>
      <c r="E316" s="43"/>
      <c r="F316" s="44">
        <v>61.5</v>
      </c>
    </row>
    <row r="317" spans="1:6">
      <c r="A317" s="65">
        <f t="shared" si="4"/>
        <v>1855</v>
      </c>
      <c r="B317" s="16"/>
      <c r="C317" s="7"/>
      <c r="D317" s="7"/>
      <c r="E317" s="43"/>
      <c r="F317" s="44">
        <f>61+5/16</f>
        <v>61.3125</v>
      </c>
    </row>
    <row r="318" spans="1:6">
      <c r="A318" s="65">
        <f t="shared" si="4"/>
        <v>1856</v>
      </c>
      <c r="B318" s="16"/>
      <c r="C318" s="7"/>
      <c r="D318" s="7"/>
      <c r="E318" s="43"/>
      <c r="F318" s="44">
        <f>61+5/16</f>
        <v>61.3125</v>
      </c>
    </row>
    <row r="319" spans="1:6">
      <c r="A319" s="65">
        <f t="shared" si="4"/>
        <v>1857</v>
      </c>
      <c r="B319" s="16"/>
      <c r="C319" s="7"/>
      <c r="D319" s="7"/>
      <c r="E319" s="43"/>
      <c r="F319" s="44">
        <v>61.75</v>
      </c>
    </row>
    <row r="320" spans="1:6">
      <c r="A320" s="65">
        <f t="shared" si="4"/>
        <v>1858</v>
      </c>
      <c r="B320" s="16"/>
      <c r="C320" s="7"/>
      <c r="D320" s="7"/>
      <c r="E320" s="43"/>
      <c r="F320" s="44">
        <f>61+5/16</f>
        <v>61.3125</v>
      </c>
    </row>
    <row r="321" spans="1:6">
      <c r="A321" s="65">
        <f t="shared" si="4"/>
        <v>1859</v>
      </c>
      <c r="B321" s="16"/>
      <c r="C321" s="7"/>
      <c r="D321" s="7"/>
      <c r="E321" s="43"/>
      <c r="F321" s="44">
        <f>62+1/16</f>
        <v>62.0625</v>
      </c>
    </row>
    <row r="322" spans="1:6">
      <c r="A322" s="65">
        <f t="shared" si="4"/>
        <v>1860</v>
      </c>
      <c r="B322" s="16"/>
      <c r="C322" s="7"/>
      <c r="D322" s="7"/>
      <c r="E322" s="43"/>
      <c r="F322" s="44">
        <f>61+11/16</f>
        <v>61.6875</v>
      </c>
    </row>
    <row r="323" spans="1:6">
      <c r="A323" s="65">
        <f t="shared" si="4"/>
        <v>1861</v>
      </c>
      <c r="B323" s="16"/>
      <c r="C323" s="7"/>
      <c r="D323" s="7"/>
      <c r="E323" s="43"/>
      <c r="F323" s="44">
        <f>60+13/16</f>
        <v>60.8125</v>
      </c>
    </row>
    <row r="324" spans="1:6">
      <c r="A324" s="65">
        <f t="shared" si="4"/>
        <v>1862</v>
      </c>
      <c r="B324" s="16"/>
      <c r="C324" s="7"/>
      <c r="D324" s="7"/>
      <c r="E324" s="43"/>
      <c r="F324" s="44">
        <f>61+7/16</f>
        <v>61.4375</v>
      </c>
    </row>
    <row r="325" spans="1:6">
      <c r="A325" s="65">
        <f t="shared" si="4"/>
        <v>1863</v>
      </c>
      <c r="B325" s="16"/>
      <c r="C325" s="7"/>
      <c r="D325" s="7"/>
      <c r="E325" s="43"/>
      <c r="F325" s="44">
        <f>61+3/8</f>
        <v>61.375</v>
      </c>
    </row>
    <row r="326" spans="1:6">
      <c r="A326" s="65">
        <f t="shared" si="4"/>
        <v>1864</v>
      </c>
      <c r="B326" s="16"/>
      <c r="C326" s="7"/>
      <c r="D326" s="7"/>
      <c r="E326" s="43"/>
      <c r="F326" s="44">
        <f>61+3/8</f>
        <v>61.375</v>
      </c>
    </row>
    <row r="327" spans="1:6">
      <c r="A327" s="65">
        <f t="shared" si="4"/>
        <v>1865</v>
      </c>
      <c r="B327" s="16"/>
      <c r="C327" s="7"/>
      <c r="D327" s="7"/>
      <c r="E327" s="43"/>
      <c r="F327" s="44">
        <f>61+1/16</f>
        <v>61.0625</v>
      </c>
    </row>
    <row r="328" spans="1:6">
      <c r="A328" s="65">
        <f t="shared" si="4"/>
        <v>1866</v>
      </c>
      <c r="B328" s="16"/>
      <c r="C328" s="7"/>
      <c r="D328" s="7"/>
      <c r="E328" s="43"/>
      <c r="F328" s="44">
        <f>61+1/8</f>
        <v>61.125</v>
      </c>
    </row>
    <row r="329" spans="1:6">
      <c r="A329" s="65">
        <f t="shared" si="4"/>
        <v>1867</v>
      </c>
      <c r="B329" s="16"/>
      <c r="C329" s="7"/>
      <c r="D329" s="7"/>
      <c r="E329" s="43"/>
      <c r="F329" s="44">
        <f>60+9/16</f>
        <v>60.5625</v>
      </c>
    </row>
    <row r="330" spans="1:6">
      <c r="A330" s="65">
        <f t="shared" si="4"/>
        <v>1868</v>
      </c>
      <c r="B330" s="16"/>
      <c r="C330" s="7"/>
      <c r="D330" s="7"/>
      <c r="E330" s="43"/>
      <c r="F330" s="44">
        <v>60.5</v>
      </c>
    </row>
    <row r="331" spans="1:6">
      <c r="A331" s="65">
        <f t="shared" si="4"/>
        <v>1869</v>
      </c>
      <c r="B331" s="16"/>
      <c r="C331" s="7"/>
      <c r="D331" s="7"/>
      <c r="E331" s="43"/>
      <c r="F331" s="44">
        <f>60+7/16</f>
        <v>60.4375</v>
      </c>
    </row>
    <row r="332" spans="1:6">
      <c r="A332" s="65">
        <f t="shared" si="4"/>
        <v>1870</v>
      </c>
      <c r="B332" s="16"/>
      <c r="C332" s="7"/>
      <c r="D332" s="7"/>
      <c r="E332" s="43"/>
      <c r="F332" s="44">
        <f>60+9/16</f>
        <v>60.5625</v>
      </c>
    </row>
    <row r="333" spans="1:6">
      <c r="A333" s="65">
        <f t="shared" si="4"/>
        <v>1871</v>
      </c>
      <c r="B333" s="16"/>
      <c r="C333" s="7"/>
      <c r="D333" s="7"/>
      <c r="E333" s="43"/>
      <c r="F333" s="44">
        <v>60.5</v>
      </c>
    </row>
    <row r="334" spans="1:6">
      <c r="A334" s="65">
        <f t="shared" si="4"/>
        <v>1872</v>
      </c>
      <c r="B334" s="16"/>
      <c r="C334" s="7"/>
      <c r="D334" s="7"/>
      <c r="E334" s="43"/>
      <c r="F334" s="44">
        <f>60+5/16</f>
        <v>60.3125</v>
      </c>
    </row>
    <row r="335" spans="1:6">
      <c r="A335" s="65">
        <f t="shared" si="4"/>
        <v>1873</v>
      </c>
      <c r="B335" s="16"/>
      <c r="C335" s="7"/>
      <c r="D335" s="7"/>
      <c r="E335" s="43"/>
      <c r="F335" s="44">
        <v>59.25</v>
      </c>
    </row>
    <row r="336" spans="1:6">
      <c r="A336" s="65">
        <f t="shared" si="4"/>
        <v>1874</v>
      </c>
      <c r="B336" s="16"/>
      <c r="C336" s="7"/>
      <c r="D336" s="7"/>
      <c r="E336" s="43"/>
      <c r="F336" s="44">
        <f>58+5/16</f>
        <v>58.3125</v>
      </c>
    </row>
    <row r="337" spans="1:6">
      <c r="A337" s="65">
        <f t="shared" si="4"/>
        <v>1875</v>
      </c>
      <c r="B337" s="16"/>
      <c r="C337" s="7"/>
      <c r="D337" s="7"/>
      <c r="E337" s="43"/>
      <c r="F337" s="44">
        <f>56+7/8</f>
        <v>56.875</v>
      </c>
    </row>
    <row r="338" spans="1:6">
      <c r="A338" s="65">
        <f t="shared" si="4"/>
        <v>1876</v>
      </c>
      <c r="B338" s="16"/>
      <c r="C338" s="7"/>
      <c r="D338" s="7"/>
      <c r="E338" s="43"/>
      <c r="F338" s="44">
        <v>52.75</v>
      </c>
    </row>
    <row r="339" spans="1:6">
      <c r="A339" s="65">
        <f t="shared" si="4"/>
        <v>1877</v>
      </c>
      <c r="B339" s="16"/>
      <c r="C339" s="7"/>
      <c r="D339" s="7"/>
      <c r="E339" s="43"/>
      <c r="F339" s="44">
        <f>54+13/16</f>
        <v>54.8125</v>
      </c>
    </row>
    <row r="340" spans="1:6">
      <c r="A340" s="65">
        <f t="shared" si="4"/>
        <v>1878</v>
      </c>
      <c r="B340" s="16"/>
      <c r="C340" s="7"/>
      <c r="D340" s="7"/>
      <c r="E340" s="43"/>
      <c r="F340" s="44">
        <f>52+9/16</f>
        <v>52.5625</v>
      </c>
    </row>
    <row r="341" spans="1:6">
      <c r="A341" s="65">
        <f t="shared" si="4"/>
        <v>1879</v>
      </c>
      <c r="B341" s="16"/>
      <c r="C341" s="7"/>
      <c r="D341" s="7"/>
      <c r="E341" s="43"/>
      <c r="F341" s="44">
        <v>51.25</v>
      </c>
    </row>
    <row r="342" spans="1:6">
      <c r="A342" s="65">
        <f t="shared" si="4"/>
        <v>1880</v>
      </c>
      <c r="B342" s="16"/>
      <c r="C342" s="7"/>
      <c r="D342" s="7"/>
      <c r="E342" s="43"/>
      <c r="F342" s="44">
        <v>52.25</v>
      </c>
    </row>
    <row r="343" spans="1:6">
      <c r="A343" s="65">
        <f t="shared" si="4"/>
        <v>1881</v>
      </c>
      <c r="B343" s="16"/>
      <c r="C343" s="7"/>
      <c r="D343" s="7"/>
      <c r="E343" s="43"/>
      <c r="F343" s="44">
        <f>51+11/16</f>
        <v>51.6875</v>
      </c>
    </row>
    <row r="344" spans="1:6">
      <c r="A344" s="65">
        <f t="shared" si="4"/>
        <v>1882</v>
      </c>
      <c r="B344" s="16"/>
      <c r="C344" s="7"/>
      <c r="D344" s="7"/>
      <c r="E344" s="43"/>
      <c r="F344" s="44">
        <f>51+5/8</f>
        <v>51.625</v>
      </c>
    </row>
    <row r="345" spans="1:6">
      <c r="A345" s="65">
        <f t="shared" si="4"/>
        <v>1883</v>
      </c>
      <c r="B345" s="16"/>
      <c r="C345" s="7"/>
      <c r="D345" s="7"/>
      <c r="E345" s="43"/>
      <c r="F345" s="44">
        <f>50+9/16</f>
        <v>50.5625</v>
      </c>
    </row>
    <row r="346" spans="1:6">
      <c r="A346" s="65">
        <f t="shared" si="4"/>
        <v>1884</v>
      </c>
      <c r="B346" s="16"/>
      <c r="C346" s="7"/>
      <c r="D346" s="7"/>
      <c r="E346" s="43"/>
      <c r="F346" s="44">
        <f>50+5/8</f>
        <v>50.625</v>
      </c>
    </row>
    <row r="347" spans="1:6">
      <c r="A347" s="65">
        <f t="shared" ref="A347:A376" si="5">A346+1</f>
        <v>1885</v>
      </c>
      <c r="B347" s="16"/>
      <c r="C347" s="7"/>
      <c r="D347" s="7"/>
      <c r="E347" s="43"/>
      <c r="F347" s="44">
        <f>48+9/16</f>
        <v>48.5625</v>
      </c>
    </row>
    <row r="348" spans="1:6">
      <c r="A348" s="65">
        <f t="shared" si="5"/>
        <v>1886</v>
      </c>
      <c r="B348" s="16"/>
      <c r="C348" s="7"/>
      <c r="D348" s="7"/>
      <c r="E348" s="43"/>
      <c r="F348" s="44">
        <f>45+3/8</f>
        <v>45.375</v>
      </c>
    </row>
    <row r="349" spans="1:6">
      <c r="A349" s="65">
        <f t="shared" si="5"/>
        <v>1887</v>
      </c>
      <c r="B349" s="16"/>
      <c r="C349" s="7"/>
      <c r="D349" s="7"/>
      <c r="E349" s="43"/>
      <c r="F349" s="44">
        <f>44+11/16</f>
        <v>44.6875</v>
      </c>
    </row>
    <row r="350" spans="1:6">
      <c r="A350" s="65">
        <f t="shared" si="5"/>
        <v>1888</v>
      </c>
      <c r="B350" s="16"/>
      <c r="C350" s="7"/>
      <c r="D350" s="7"/>
      <c r="E350" s="43"/>
      <c r="F350" s="44">
        <f>42+7/8</f>
        <v>42.875</v>
      </c>
    </row>
    <row r="351" spans="1:6">
      <c r="A351" s="65">
        <f t="shared" si="5"/>
        <v>1889</v>
      </c>
      <c r="B351" s="16"/>
      <c r="C351" s="7"/>
      <c r="D351" s="7"/>
      <c r="E351" s="43"/>
      <c r="F351" s="44">
        <f>42+11/16</f>
        <v>42.6875</v>
      </c>
    </row>
    <row r="352" spans="1:6">
      <c r="A352" s="65">
        <f t="shared" si="5"/>
        <v>1890</v>
      </c>
      <c r="B352" s="16"/>
      <c r="C352" s="7"/>
      <c r="D352" s="7"/>
      <c r="E352" s="43"/>
      <c r="F352" s="44">
        <f>47+3/4</f>
        <v>47.75</v>
      </c>
    </row>
    <row r="353" spans="1:6">
      <c r="A353" s="65">
        <f t="shared" si="5"/>
        <v>1891</v>
      </c>
      <c r="B353" s="16"/>
      <c r="C353" s="7"/>
      <c r="D353" s="7"/>
      <c r="E353" s="43"/>
      <c r="F353" s="44">
        <f>45+1/16</f>
        <v>45.0625</v>
      </c>
    </row>
    <row r="354" spans="1:6">
      <c r="A354" s="65">
        <f t="shared" si="5"/>
        <v>1892</v>
      </c>
      <c r="B354" s="16"/>
      <c r="C354" s="7"/>
      <c r="D354" s="7"/>
      <c r="E354" s="43"/>
      <c r="F354" s="44">
        <f>39+3/4</f>
        <v>39.75</v>
      </c>
    </row>
    <row r="355" spans="1:6">
      <c r="A355" s="65">
        <f t="shared" si="5"/>
        <v>1893</v>
      </c>
      <c r="B355" s="16"/>
      <c r="C355" s="7"/>
      <c r="D355" s="7"/>
      <c r="E355" s="43"/>
      <c r="F355" s="44">
        <f>35+9/10</f>
        <v>35.9</v>
      </c>
    </row>
    <row r="356" spans="1:6">
      <c r="A356" s="65">
        <f t="shared" si="5"/>
        <v>1894</v>
      </c>
      <c r="B356" s="16"/>
      <c r="C356" s="7"/>
      <c r="D356" s="7"/>
      <c r="E356" s="43"/>
      <c r="F356" s="44">
        <f>28+15/16</f>
        <v>28.9375</v>
      </c>
    </row>
    <row r="357" spans="1:6">
      <c r="A357" s="65">
        <f t="shared" si="5"/>
        <v>1895</v>
      </c>
      <c r="B357" s="16"/>
      <c r="C357" s="7"/>
      <c r="D357" s="7"/>
      <c r="E357" s="43"/>
      <c r="F357" s="44">
        <f>29+13/16</f>
        <v>29.8125</v>
      </c>
    </row>
    <row r="358" spans="1:6">
      <c r="A358" s="65">
        <f t="shared" si="5"/>
        <v>1896</v>
      </c>
      <c r="B358" s="16"/>
      <c r="C358" s="7"/>
      <c r="D358" s="7"/>
      <c r="E358" s="43"/>
      <c r="F358" s="44">
        <f>30+13/16</f>
        <v>30.8125</v>
      </c>
    </row>
    <row r="359" spans="1:6">
      <c r="A359" s="65">
        <f t="shared" si="5"/>
        <v>1897</v>
      </c>
      <c r="B359" s="16"/>
      <c r="C359" s="7"/>
      <c r="D359" s="7"/>
      <c r="E359" s="43"/>
      <c r="F359" s="44">
        <f>27+9/16</f>
        <v>27.5625</v>
      </c>
    </row>
    <row r="360" spans="1:6">
      <c r="A360" s="65">
        <f t="shared" si="5"/>
        <v>1898</v>
      </c>
      <c r="B360" s="16"/>
      <c r="C360" s="7"/>
      <c r="D360" s="7"/>
      <c r="E360" s="43"/>
      <c r="F360" s="44">
        <f>26+15/16</f>
        <v>26.9375</v>
      </c>
    </row>
    <row r="361" spans="1:6">
      <c r="A361" s="65">
        <f t="shared" si="5"/>
        <v>1899</v>
      </c>
      <c r="B361" s="16"/>
      <c r="C361" s="7"/>
      <c r="D361" s="7"/>
      <c r="E361" s="43"/>
      <c r="F361" s="44">
        <f>27+7/16</f>
        <v>27.4375</v>
      </c>
    </row>
    <row r="362" spans="1:6">
      <c r="A362" s="65">
        <f t="shared" si="5"/>
        <v>1900</v>
      </c>
      <c r="B362" s="16"/>
      <c r="C362" s="7"/>
      <c r="D362" s="7"/>
      <c r="E362" s="43"/>
      <c r="F362" s="44">
        <f>28+5/16</f>
        <v>28.3125</v>
      </c>
    </row>
    <row r="363" spans="1:6">
      <c r="A363" s="65">
        <f t="shared" si="5"/>
        <v>1901</v>
      </c>
      <c r="B363" s="16"/>
      <c r="C363" s="7"/>
      <c r="D363" s="7"/>
      <c r="E363" s="43"/>
      <c r="F363" s="44">
        <f>27+3/16</f>
        <v>27.1875</v>
      </c>
    </row>
    <row r="364" spans="1:6">
      <c r="A364" s="65">
        <f t="shared" si="5"/>
        <v>1902</v>
      </c>
      <c r="B364" s="16"/>
      <c r="C364" s="7"/>
      <c r="D364" s="7"/>
      <c r="E364" s="43"/>
      <c r="F364" s="44">
        <f>24+1/16</f>
        <v>24.0625</v>
      </c>
    </row>
    <row r="365" spans="1:6">
      <c r="A365" s="65">
        <f t="shared" si="5"/>
        <v>1903</v>
      </c>
      <c r="B365" s="16"/>
      <c r="C365" s="7"/>
      <c r="D365" s="7"/>
      <c r="E365" s="43"/>
      <c r="F365" s="44">
        <v>24.75</v>
      </c>
    </row>
    <row r="366" spans="1:6">
      <c r="A366" s="65">
        <f t="shared" si="5"/>
        <v>1904</v>
      </c>
      <c r="B366" s="16"/>
      <c r="C366" s="7"/>
      <c r="D366" s="7"/>
      <c r="E366" s="43"/>
      <c r="F366" s="44">
        <f>26+13/32</f>
        <v>26.40625</v>
      </c>
    </row>
    <row r="367" spans="1:6">
      <c r="A367" s="65">
        <f t="shared" si="5"/>
        <v>1905</v>
      </c>
      <c r="B367" s="16"/>
      <c r="C367" s="7"/>
      <c r="D367" s="7"/>
      <c r="E367" s="43"/>
      <c r="F367" s="44">
        <f>27+27/32</f>
        <v>27.84375</v>
      </c>
    </row>
    <row r="368" spans="1:6">
      <c r="A368" s="65">
        <f t="shared" si="5"/>
        <v>1906</v>
      </c>
      <c r="B368" s="16"/>
      <c r="C368" s="7"/>
      <c r="D368" s="7"/>
      <c r="E368" s="43"/>
      <c r="F368" s="44">
        <f>30+7/8</f>
        <v>30.875</v>
      </c>
    </row>
    <row r="369" spans="1:6">
      <c r="A369" s="65">
        <f t="shared" si="5"/>
        <v>1907</v>
      </c>
      <c r="B369" s="16"/>
      <c r="C369" s="7"/>
      <c r="D369" s="7"/>
      <c r="E369" s="43"/>
      <c r="F369" s="44">
        <f>30+3/16</f>
        <v>30.1875</v>
      </c>
    </row>
    <row r="370" spans="1:6">
      <c r="A370" s="65">
        <f t="shared" si="5"/>
        <v>1908</v>
      </c>
      <c r="B370" s="16"/>
      <c r="C370" s="7"/>
      <c r="D370" s="7"/>
      <c r="E370" s="43"/>
      <c r="F370" s="44">
        <f>24+13/32</f>
        <v>24.40625</v>
      </c>
    </row>
    <row r="371" spans="1:6">
      <c r="A371" s="65">
        <f t="shared" si="5"/>
        <v>1909</v>
      </c>
      <c r="B371" s="16"/>
      <c r="C371" s="7"/>
      <c r="D371" s="7"/>
      <c r="E371" s="43"/>
      <c r="F371" s="44">
        <f>23+23/32</f>
        <v>23.71875</v>
      </c>
    </row>
    <row r="372" spans="1:6">
      <c r="A372" s="65">
        <f t="shared" si="5"/>
        <v>1910</v>
      </c>
      <c r="B372" s="16"/>
      <c r="C372" s="7"/>
      <c r="D372" s="7"/>
      <c r="E372" s="43"/>
      <c r="F372" s="44">
        <f>24+21/32</f>
        <v>24.65625</v>
      </c>
    </row>
    <row r="373" spans="1:6">
      <c r="A373" s="65">
        <f t="shared" si="5"/>
        <v>1911</v>
      </c>
      <c r="B373" s="16"/>
      <c r="C373" s="7"/>
      <c r="D373" s="7"/>
      <c r="E373" s="43"/>
      <c r="F373" s="44">
        <f>24+19/32</f>
        <v>24.59375</v>
      </c>
    </row>
    <row r="374" spans="1:6">
      <c r="A374" s="65">
        <f t="shared" si="5"/>
        <v>1912</v>
      </c>
      <c r="B374" s="16"/>
      <c r="C374" s="7"/>
      <c r="D374" s="7"/>
      <c r="E374" s="43"/>
      <c r="F374" s="44">
        <f>28+1/16</f>
        <v>28.0625</v>
      </c>
    </row>
    <row r="375" spans="1:6">
      <c r="A375" s="65">
        <f t="shared" si="5"/>
        <v>1913</v>
      </c>
      <c r="B375" s="16"/>
      <c r="C375" s="7"/>
      <c r="D375" s="7"/>
      <c r="E375" s="43"/>
      <c r="F375" s="44">
        <f>27+9/16</f>
        <v>27.5625</v>
      </c>
    </row>
    <row r="376" spans="1:6">
      <c r="A376" s="65">
        <f t="shared" si="5"/>
        <v>1914</v>
      </c>
      <c r="B376" s="16"/>
      <c r="C376" s="7"/>
      <c r="D376" s="7"/>
      <c r="E376" s="43"/>
      <c r="F376" s="44">
        <f>25+1/4</f>
        <v>25.25</v>
      </c>
    </row>
    <row r="377" spans="1:6">
      <c r="A377" s="3"/>
      <c r="B377" s="15"/>
    </row>
    <row r="378" spans="1:6">
      <c r="A378" s="3"/>
      <c r="B378" s="15"/>
    </row>
    <row r="379" spans="1:6">
      <c r="A379" s="3"/>
      <c r="B379" s="15"/>
    </row>
    <row r="380" spans="1:6">
      <c r="A380" s="3"/>
      <c r="B380" s="15"/>
    </row>
    <row r="381" spans="1:6">
      <c r="A381" s="3"/>
      <c r="B381" s="15"/>
    </row>
    <row r="382" spans="1:6">
      <c r="A382" s="3"/>
      <c r="B382" s="15"/>
    </row>
    <row r="383" spans="1:6">
      <c r="A383" s="3"/>
      <c r="B383" s="15"/>
    </row>
    <row r="384" spans="1:6">
      <c r="A384" s="3"/>
      <c r="B384" s="15"/>
    </row>
    <row r="385" spans="1:2">
      <c r="A385" s="3"/>
      <c r="B385" s="15"/>
    </row>
    <row r="386" spans="1:2">
      <c r="A386" s="3"/>
      <c r="B386" s="15"/>
    </row>
    <row r="387" spans="1:2">
      <c r="A387" s="3"/>
      <c r="B387" s="15"/>
    </row>
    <row r="388" spans="1:2">
      <c r="A388" s="3"/>
      <c r="B388" s="15"/>
    </row>
    <row r="389" spans="1:2">
      <c r="A389" s="3"/>
      <c r="B389" s="15"/>
    </row>
    <row r="390" spans="1:2">
      <c r="A390" s="3"/>
      <c r="B390" s="15"/>
    </row>
    <row r="391" spans="1:2">
      <c r="A391" s="3"/>
      <c r="B391" s="15"/>
    </row>
    <row r="392" spans="1:2">
      <c r="A392" s="3"/>
      <c r="B392" s="15"/>
    </row>
    <row r="393" spans="1:2">
      <c r="A393" s="3"/>
      <c r="B393" s="15"/>
    </row>
    <row r="394" spans="1:2">
      <c r="A394" s="3"/>
      <c r="B394" s="15"/>
    </row>
    <row r="395" spans="1:2">
      <c r="A395" s="3"/>
      <c r="B395" s="15"/>
    </row>
    <row r="396" spans="1:2">
      <c r="A396" s="3"/>
      <c r="B396" s="15"/>
    </row>
    <row r="397" spans="1:2">
      <c r="A397" s="3"/>
      <c r="B397" s="15"/>
    </row>
    <row r="398" spans="1:2">
      <c r="A398" s="3"/>
      <c r="B398" s="15"/>
    </row>
    <row r="399" spans="1:2">
      <c r="A399" s="3"/>
      <c r="B399" s="15"/>
    </row>
    <row r="400" spans="1:2">
      <c r="A400" s="3"/>
      <c r="B400" s="15"/>
    </row>
    <row r="401" spans="1:2">
      <c r="A401" s="3"/>
      <c r="B401" s="15"/>
    </row>
    <row r="402" spans="1:2">
      <c r="A402" s="3"/>
      <c r="B402" s="15"/>
    </row>
    <row r="403" spans="1:2">
      <c r="A403" s="3"/>
      <c r="B403" s="15"/>
    </row>
    <row r="404" spans="1:2">
      <c r="A404" s="3"/>
      <c r="B404" s="15"/>
    </row>
    <row r="405" spans="1:2">
      <c r="A405" s="3"/>
      <c r="B405" s="15"/>
    </row>
    <row r="406" spans="1:2">
      <c r="A406" s="3"/>
      <c r="B406" s="15"/>
    </row>
    <row r="407" spans="1:2">
      <c r="A407" s="3"/>
      <c r="B407" s="15"/>
    </row>
    <row r="408" spans="1:2">
      <c r="A408" s="3"/>
      <c r="B408" s="15"/>
    </row>
    <row r="409" spans="1:2">
      <c r="A409" s="3"/>
      <c r="B409" s="15"/>
    </row>
    <row r="410" spans="1:2">
      <c r="A410" s="3"/>
      <c r="B410" s="15"/>
    </row>
    <row r="411" spans="1:2">
      <c r="A411" s="3"/>
      <c r="B411" s="15"/>
    </row>
    <row r="412" spans="1:2">
      <c r="A412" s="3"/>
      <c r="B412" s="15"/>
    </row>
    <row r="413" spans="1:2">
      <c r="A413" s="3"/>
      <c r="B413" s="15"/>
    </row>
    <row r="414" spans="1:2">
      <c r="A414" s="3"/>
    </row>
    <row r="415" spans="1:2">
      <c r="A415" s="3"/>
    </row>
    <row r="416" spans="1:2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</sheetData>
  <phoneticPr fontId="5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E22D071A31343A2D401D2F14E1943" ma:contentTypeVersion="" ma:contentTypeDescription="Create a new document." ma:contentTypeScope="" ma:versionID="9c86b52a7bef0d4179aa7189c75d014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A406D-5824-46CF-8B58-8269E4B5144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BAD7F91-4F28-48A7-964A-F25312593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4FF7E7-7F3C-42EC-A59D-D8407D24CB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Prices</vt:lpstr>
      <vt:lpstr>Wages</vt:lpstr>
      <vt:lpstr>Conversions, Sources &amp; 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Leipzig</dc:title>
  <cp:lastModifiedBy>Peter Lindert</cp:lastModifiedBy>
  <dcterms:created xsi:type="dcterms:W3CDTF">2006-11-13T15:10:08Z</dcterms:created>
  <dcterms:modified xsi:type="dcterms:W3CDTF">2013-10-29T20:51:17Z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1600.00000000000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