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515"/>
  <workbookPr autoCompressPictures="0"/>
  <bookViews>
    <workbookView xWindow="0" yWindow="0" windowWidth="25600" windowHeight="16060" firstSheet="5" activeTab="5"/>
  </bookViews>
  <sheets>
    <sheet name="Chesapeake 1" sheetId="3" r:id="rId1"/>
    <sheet name="Walsh vs AT" sheetId="14" r:id="rId2"/>
    <sheet name="Chesapeake 2" sheetId="12" r:id="rId3"/>
    <sheet name="Growth Chesapeake" sheetId="20" r:id="rId4"/>
    <sheet name="Chesapeake 3" sheetId="13" r:id="rId5"/>
    <sheet name="Chesapeake 4" sheetId="17"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D132" i="17" l="1"/>
  <c r="AD131" i="17"/>
  <c r="AD130" i="17"/>
  <c r="AD129" i="17"/>
  <c r="AC25" i="17"/>
  <c r="AC26" i="17"/>
  <c r="AC27" i="17"/>
  <c r="AC28" i="17"/>
  <c r="AC29" i="17"/>
  <c r="AC30" i="17"/>
  <c r="AC31" i="17"/>
  <c r="AC32" i="17"/>
  <c r="AC33" i="17"/>
  <c r="AC34" i="17"/>
  <c r="AC35" i="17"/>
  <c r="AC36" i="17"/>
  <c r="AC37" i="17"/>
  <c r="AC38" i="17"/>
  <c r="AC39" i="17"/>
  <c r="AC40" i="17"/>
  <c r="AC41" i="17"/>
  <c r="AC42" i="17"/>
  <c r="AC43" i="17"/>
  <c r="AC44" i="17"/>
  <c r="AC45" i="17"/>
  <c r="AC46" i="17"/>
  <c r="AC47" i="17"/>
  <c r="AC48" i="17"/>
  <c r="AC49" i="17"/>
  <c r="AC50" i="17"/>
  <c r="AC51" i="17"/>
  <c r="AC52" i="17"/>
  <c r="AC53" i="17"/>
  <c r="AC54" i="17"/>
  <c r="AC55" i="17"/>
  <c r="AC56" i="17"/>
  <c r="AC57" i="17"/>
  <c r="AC58" i="17"/>
  <c r="AC59" i="17"/>
  <c r="AC60" i="17"/>
  <c r="AC61" i="17"/>
  <c r="AC62" i="17"/>
  <c r="AC63" i="17"/>
  <c r="AC64" i="17"/>
  <c r="AC65" i="17"/>
  <c r="AC66" i="17"/>
  <c r="AC67" i="17"/>
  <c r="AC68" i="17"/>
  <c r="AC69" i="17"/>
  <c r="AC70" i="17"/>
  <c r="AC71" i="17"/>
  <c r="AC72" i="17"/>
  <c r="AC73" i="17"/>
  <c r="AC74" i="17"/>
  <c r="AC75" i="17"/>
  <c r="AC76" i="17"/>
  <c r="AC77" i="17"/>
  <c r="AC78" i="17"/>
  <c r="AC79" i="17"/>
  <c r="AC80" i="17"/>
  <c r="AC81" i="17"/>
  <c r="AC82" i="17"/>
  <c r="AC83" i="17"/>
  <c r="AC84" i="17"/>
  <c r="AC85" i="17"/>
  <c r="AC86" i="17"/>
  <c r="AC87" i="17"/>
  <c r="AC88" i="17"/>
  <c r="AC89" i="17"/>
  <c r="AC90" i="17"/>
  <c r="AC91" i="17"/>
  <c r="AC92" i="17"/>
  <c r="AC93" i="17"/>
  <c r="AC94" i="17"/>
  <c r="AC95" i="17"/>
  <c r="AC96" i="17"/>
  <c r="AC97" i="17"/>
  <c r="AC98" i="17"/>
  <c r="AC99" i="17"/>
  <c r="AC100" i="17"/>
  <c r="AC101" i="17"/>
  <c r="AC102" i="17"/>
  <c r="AC103" i="17"/>
  <c r="AC104" i="17"/>
  <c r="AC105" i="17"/>
  <c r="AC106" i="17"/>
  <c r="AC107" i="17"/>
  <c r="AC108" i="17"/>
  <c r="AC109" i="17"/>
  <c r="AC110" i="17"/>
  <c r="AC111" i="17"/>
  <c r="AC112" i="17"/>
  <c r="AC113" i="17"/>
  <c r="AC114" i="17"/>
  <c r="AC115" i="17"/>
  <c r="AC116" i="17"/>
  <c r="AC117" i="17"/>
  <c r="AC118" i="17"/>
  <c r="AC119" i="17"/>
  <c r="AC120" i="17"/>
  <c r="AC121" i="17"/>
  <c r="AC122" i="17"/>
  <c r="AC123" i="17"/>
  <c r="AC124" i="17"/>
  <c r="AC125" i="17"/>
  <c r="AC126" i="17"/>
  <c r="AC24" i="17"/>
  <c r="AB25" i="17"/>
  <c r="AB26" i="17"/>
  <c r="AB27" i="17"/>
  <c r="AB28" i="17"/>
  <c r="AB29" i="17"/>
  <c r="AB30" i="17"/>
  <c r="AB31" i="17"/>
  <c r="AB32" i="17"/>
  <c r="AB33" i="17"/>
  <c r="AB34" i="17"/>
  <c r="AB35" i="17"/>
  <c r="AB36" i="17"/>
  <c r="AB37" i="17"/>
  <c r="AB38" i="17"/>
  <c r="AB39" i="17"/>
  <c r="AB40" i="17"/>
  <c r="AB41" i="17"/>
  <c r="AB42" i="17"/>
  <c r="AB43" i="17"/>
  <c r="AB44" i="17"/>
  <c r="AB45" i="17"/>
  <c r="AB46" i="17"/>
  <c r="AB47" i="17"/>
  <c r="AB48" i="17"/>
  <c r="AB49" i="17"/>
  <c r="AB50" i="17"/>
  <c r="AB51" i="17"/>
  <c r="AB52" i="17"/>
  <c r="AB53" i="17"/>
  <c r="AB54" i="17"/>
  <c r="AB55" i="17"/>
  <c r="AB56" i="17"/>
  <c r="AB57" i="17"/>
  <c r="AB58" i="17"/>
  <c r="AB59" i="17"/>
  <c r="AB60" i="17"/>
  <c r="AB61" i="17"/>
  <c r="AB62" i="17"/>
  <c r="AB63" i="17"/>
  <c r="AB64" i="17"/>
  <c r="AB65" i="17"/>
  <c r="AB66" i="17"/>
  <c r="AB67" i="17"/>
  <c r="AB68" i="17"/>
  <c r="AB69" i="17"/>
  <c r="AB70" i="17"/>
  <c r="AB71" i="17"/>
  <c r="AB72" i="17"/>
  <c r="AB73" i="17"/>
  <c r="AB74" i="17"/>
  <c r="AB75" i="17"/>
  <c r="AB76" i="17"/>
  <c r="AB77" i="17"/>
  <c r="AB78" i="17"/>
  <c r="AB79" i="17"/>
  <c r="AB80" i="17"/>
  <c r="AB81" i="17"/>
  <c r="AB82" i="17"/>
  <c r="AB83" i="17"/>
  <c r="AB84" i="17"/>
  <c r="AB85" i="17"/>
  <c r="AB86" i="17"/>
  <c r="AB87" i="17"/>
  <c r="AB88" i="17"/>
  <c r="AB89" i="17"/>
  <c r="AB90" i="17"/>
  <c r="AB91" i="17"/>
  <c r="AB92" i="17"/>
  <c r="AB93" i="17"/>
  <c r="AB94" i="17"/>
  <c r="AB95" i="17"/>
  <c r="AB96" i="17"/>
  <c r="AB97" i="17"/>
  <c r="AB98" i="17"/>
  <c r="AB99" i="17"/>
  <c r="AB100" i="17"/>
  <c r="AB101" i="17"/>
  <c r="AB102" i="17"/>
  <c r="AB103" i="17"/>
  <c r="AB104" i="17"/>
  <c r="AB105" i="17"/>
  <c r="AB106" i="17"/>
  <c r="AB107" i="17"/>
  <c r="AB108" i="17"/>
  <c r="AB109" i="17"/>
  <c r="AB110" i="17"/>
  <c r="AB111" i="17"/>
  <c r="AB112" i="17"/>
  <c r="AB113" i="17"/>
  <c r="AB114" i="17"/>
  <c r="AB115" i="17"/>
  <c r="AB116" i="17"/>
  <c r="AB117" i="17"/>
  <c r="AB118" i="17"/>
  <c r="AB119" i="17"/>
  <c r="AB120" i="17"/>
  <c r="AB121" i="17"/>
  <c r="AB122" i="17"/>
  <c r="AB123" i="17"/>
  <c r="AB124" i="17"/>
  <c r="AB125" i="17"/>
  <c r="AB126" i="17"/>
  <c r="AB24" i="17"/>
  <c r="AA25" i="17"/>
  <c r="AA26" i="17"/>
  <c r="AA27" i="17"/>
  <c r="AA28" i="17"/>
  <c r="AA29" i="17"/>
  <c r="AA30" i="17"/>
  <c r="AA31" i="17"/>
  <c r="AA32" i="17"/>
  <c r="AA33" i="17"/>
  <c r="AA34" i="17"/>
  <c r="AA35" i="17"/>
  <c r="AA36" i="17"/>
  <c r="AA37" i="17"/>
  <c r="AA38" i="17"/>
  <c r="AA39" i="17"/>
  <c r="AA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AA67" i="17"/>
  <c r="AA68" i="17"/>
  <c r="AA69" i="17"/>
  <c r="AA70" i="17"/>
  <c r="AA71" i="17"/>
  <c r="AA72" i="17"/>
  <c r="AA73" i="17"/>
  <c r="AA74" i="17"/>
  <c r="AA75" i="17"/>
  <c r="AA76" i="17"/>
  <c r="AA77" i="17"/>
  <c r="AA78" i="17"/>
  <c r="AA79" i="17"/>
  <c r="AA80" i="17"/>
  <c r="AA81" i="17"/>
  <c r="AA82" i="17"/>
  <c r="AA83" i="17"/>
  <c r="AA84" i="17"/>
  <c r="AA85" i="17"/>
  <c r="AA86" i="17"/>
  <c r="AA87" i="17"/>
  <c r="AA88" i="17"/>
  <c r="AA89" i="17"/>
  <c r="AA90" i="17"/>
  <c r="AA91" i="17"/>
  <c r="AA92" i="17"/>
  <c r="AA93" i="17"/>
  <c r="AA94" i="17"/>
  <c r="AA95" i="17"/>
  <c r="AA96" i="17"/>
  <c r="AA97" i="17"/>
  <c r="AA98" i="17"/>
  <c r="AA99" i="17"/>
  <c r="AA100" i="17"/>
  <c r="AA101" i="17"/>
  <c r="AA102" i="17"/>
  <c r="AA103" i="17"/>
  <c r="AA104" i="17"/>
  <c r="AA105" i="17"/>
  <c r="AA106" i="17"/>
  <c r="AA107" i="17"/>
  <c r="AA108" i="17"/>
  <c r="AA109" i="17"/>
  <c r="AA110" i="17"/>
  <c r="AA111" i="17"/>
  <c r="AA112" i="17"/>
  <c r="AA113" i="17"/>
  <c r="AA114" i="17"/>
  <c r="AA115" i="17"/>
  <c r="AA116" i="17"/>
  <c r="AA117" i="17"/>
  <c r="AA118" i="17"/>
  <c r="AA119" i="17"/>
  <c r="AA120" i="17"/>
  <c r="AA121" i="17"/>
  <c r="AA122" i="17"/>
  <c r="AA123" i="17"/>
  <c r="AA124" i="17"/>
  <c r="AA125" i="17"/>
  <c r="AA126" i="17"/>
  <c r="AA24" i="17"/>
  <c r="AD24" i="17"/>
  <c r="AD25" i="17"/>
  <c r="AD26" i="17"/>
  <c r="AD27" i="17"/>
  <c r="AD28" i="17"/>
  <c r="AD29" i="17"/>
  <c r="AD30" i="17"/>
  <c r="AD31" i="17"/>
  <c r="AD32" i="17"/>
  <c r="AD33" i="17"/>
  <c r="AD34" i="17"/>
  <c r="AD35" i="17"/>
  <c r="AD36" i="17"/>
  <c r="AD37" i="17"/>
  <c r="AD38" i="17"/>
  <c r="AD39" i="17"/>
  <c r="AD128" i="17"/>
  <c r="AB129" i="17"/>
  <c r="AB130" i="17"/>
  <c r="AB131" i="17"/>
  <c r="AA132" i="17"/>
  <c r="AA131" i="17"/>
  <c r="AA130" i="17"/>
  <c r="AA129" i="17"/>
  <c r="AD40" i="17"/>
  <c r="AD41" i="17"/>
  <c r="AD42" i="17"/>
  <c r="AD43" i="17"/>
  <c r="AD44" i="17"/>
  <c r="AD45" i="17"/>
  <c r="AD46" i="17"/>
  <c r="AD47" i="17"/>
  <c r="AD48" i="17"/>
  <c r="AD49" i="17"/>
  <c r="AD50" i="17"/>
  <c r="AD51" i="17"/>
  <c r="AD52" i="17"/>
  <c r="AD53" i="17"/>
  <c r="AD54" i="17"/>
  <c r="AD55" i="17"/>
  <c r="AD56" i="17"/>
  <c r="AD57" i="17"/>
  <c r="AD58" i="17"/>
  <c r="AD59" i="17"/>
  <c r="AD60" i="17"/>
  <c r="AD61" i="17"/>
  <c r="AD62" i="17"/>
  <c r="AD63" i="17"/>
  <c r="AD64" i="17"/>
  <c r="AD65" i="17"/>
  <c r="AD66" i="17"/>
  <c r="AD67" i="17"/>
  <c r="AD68" i="17"/>
  <c r="AD69" i="17"/>
  <c r="AD70" i="17"/>
  <c r="AD71" i="17"/>
  <c r="AD72" i="17"/>
  <c r="AD73" i="17"/>
  <c r="AD74" i="17"/>
  <c r="AD75" i="17"/>
  <c r="AD76" i="17"/>
  <c r="AD77" i="17"/>
  <c r="AD78" i="17"/>
  <c r="AD79" i="17"/>
  <c r="AD80" i="17"/>
  <c r="AD81" i="17"/>
  <c r="AD82" i="17"/>
  <c r="AD83" i="17"/>
  <c r="AD84" i="17"/>
  <c r="AD85" i="17"/>
  <c r="AD86" i="17"/>
  <c r="AD87" i="17"/>
  <c r="AD88" i="17"/>
  <c r="AD89" i="17"/>
  <c r="AD90" i="17"/>
  <c r="AD91" i="17"/>
  <c r="AD92" i="17"/>
  <c r="AD93" i="17"/>
  <c r="AD94" i="17"/>
  <c r="AD95" i="17"/>
  <c r="AD96" i="17"/>
  <c r="AD97" i="17"/>
  <c r="AD98" i="17"/>
  <c r="AD99" i="17"/>
  <c r="AD100" i="17"/>
  <c r="AD101" i="17"/>
  <c r="AD102" i="17"/>
  <c r="AD103" i="17"/>
  <c r="AD104" i="17"/>
  <c r="AD105" i="17"/>
  <c r="AD106" i="17"/>
  <c r="AD107" i="17"/>
  <c r="AD108" i="17"/>
  <c r="AD109" i="17"/>
  <c r="AD110" i="17"/>
  <c r="AD111" i="17"/>
  <c r="AD112" i="17"/>
  <c r="AD113" i="17"/>
  <c r="AD114" i="17"/>
  <c r="AD115" i="17"/>
  <c r="AD116" i="17"/>
  <c r="AD117" i="17"/>
  <c r="AD118" i="17"/>
  <c r="AD119" i="17"/>
  <c r="AD120" i="17"/>
  <c r="AD121" i="17"/>
  <c r="AD122" i="17"/>
  <c r="AD123" i="17"/>
  <c r="AD124" i="17"/>
  <c r="AD125" i="17"/>
  <c r="AD126" i="17"/>
  <c r="V25" i="17"/>
  <c r="V24" i="17"/>
  <c r="X25" i="17"/>
  <c r="V126" i="17"/>
  <c r="X126" i="17"/>
  <c r="Y25" i="17"/>
  <c r="V26" i="17"/>
  <c r="X26" i="17"/>
  <c r="Y26" i="17"/>
  <c r="V27" i="17"/>
  <c r="X27" i="17"/>
  <c r="Y27" i="17"/>
  <c r="V28" i="17"/>
  <c r="X28" i="17"/>
  <c r="Y28" i="17"/>
  <c r="V29" i="17"/>
  <c r="X29" i="17"/>
  <c r="Y29" i="17"/>
  <c r="V30" i="17"/>
  <c r="X30" i="17"/>
  <c r="Y30" i="17"/>
  <c r="V31" i="17"/>
  <c r="X31" i="17"/>
  <c r="Y31" i="17"/>
  <c r="V32" i="17"/>
  <c r="X32" i="17"/>
  <c r="Y32" i="17"/>
  <c r="V33" i="17"/>
  <c r="X33" i="17"/>
  <c r="Y33" i="17"/>
  <c r="V34" i="17"/>
  <c r="X34" i="17"/>
  <c r="Y34" i="17"/>
  <c r="V35" i="17"/>
  <c r="X35" i="17"/>
  <c r="Y35" i="17"/>
  <c r="V36" i="17"/>
  <c r="X36" i="17"/>
  <c r="Y36" i="17"/>
  <c r="V37" i="17"/>
  <c r="X37" i="17"/>
  <c r="Y37" i="17"/>
  <c r="V38" i="17"/>
  <c r="X38" i="17"/>
  <c r="Y38" i="17"/>
  <c r="V39" i="17"/>
  <c r="X39" i="17"/>
  <c r="Y39" i="17"/>
  <c r="V40" i="17"/>
  <c r="X40" i="17"/>
  <c r="Y40" i="17"/>
  <c r="V41" i="17"/>
  <c r="X41" i="17"/>
  <c r="Y41" i="17"/>
  <c r="V42" i="17"/>
  <c r="X42" i="17"/>
  <c r="Y42" i="17"/>
  <c r="V43" i="17"/>
  <c r="X43" i="17"/>
  <c r="Y43" i="17"/>
  <c r="V44" i="17"/>
  <c r="X44" i="17"/>
  <c r="Y44" i="17"/>
  <c r="V45" i="17"/>
  <c r="X45" i="17"/>
  <c r="Y45" i="17"/>
  <c r="V46" i="17"/>
  <c r="X46" i="17"/>
  <c r="Y46" i="17"/>
  <c r="V47" i="17"/>
  <c r="X47" i="17"/>
  <c r="Y47" i="17"/>
  <c r="V48" i="17"/>
  <c r="X48" i="17"/>
  <c r="Y48" i="17"/>
  <c r="V49" i="17"/>
  <c r="X49" i="17"/>
  <c r="Y49" i="17"/>
  <c r="V50" i="17"/>
  <c r="X50" i="17"/>
  <c r="Y50" i="17"/>
  <c r="V51" i="17"/>
  <c r="X51" i="17"/>
  <c r="Y51" i="17"/>
  <c r="V52" i="17"/>
  <c r="X52" i="17"/>
  <c r="Y52" i="17"/>
  <c r="V53" i="17"/>
  <c r="X53" i="17"/>
  <c r="Y53" i="17"/>
  <c r="V54" i="17"/>
  <c r="X54" i="17"/>
  <c r="Y54" i="17"/>
  <c r="V55" i="17"/>
  <c r="X55" i="17"/>
  <c r="Y55" i="17"/>
  <c r="V56" i="17"/>
  <c r="X56" i="17"/>
  <c r="Y56" i="17"/>
  <c r="V57" i="17"/>
  <c r="X57" i="17"/>
  <c r="Y57" i="17"/>
  <c r="V58" i="17"/>
  <c r="X58" i="17"/>
  <c r="Y58" i="17"/>
  <c r="V59" i="17"/>
  <c r="X59" i="17"/>
  <c r="Y59" i="17"/>
  <c r="V60" i="17"/>
  <c r="X60" i="17"/>
  <c r="Y60" i="17"/>
  <c r="V61" i="17"/>
  <c r="X61" i="17"/>
  <c r="Y61" i="17"/>
  <c r="V62" i="17"/>
  <c r="X62" i="17"/>
  <c r="Y62" i="17"/>
  <c r="V63" i="17"/>
  <c r="X63" i="17"/>
  <c r="Y63" i="17"/>
  <c r="V64" i="17"/>
  <c r="X64" i="17"/>
  <c r="Y64" i="17"/>
  <c r="V65" i="17"/>
  <c r="X65" i="17"/>
  <c r="Y65" i="17"/>
  <c r="V66" i="17"/>
  <c r="X66" i="17"/>
  <c r="Y66" i="17"/>
  <c r="V67" i="17"/>
  <c r="X67" i="17"/>
  <c r="Y67" i="17"/>
  <c r="V68" i="17"/>
  <c r="X68" i="17"/>
  <c r="Y68" i="17"/>
  <c r="V69" i="17"/>
  <c r="X69" i="17"/>
  <c r="Y69" i="17"/>
  <c r="V70" i="17"/>
  <c r="X70" i="17"/>
  <c r="Y70" i="17"/>
  <c r="V71" i="17"/>
  <c r="X71" i="17"/>
  <c r="Y71" i="17"/>
  <c r="V72" i="17"/>
  <c r="X72" i="17"/>
  <c r="Y72" i="17"/>
  <c r="V73" i="17"/>
  <c r="X73" i="17"/>
  <c r="Y73" i="17"/>
  <c r="V74" i="17"/>
  <c r="X74" i="17"/>
  <c r="Y74" i="17"/>
  <c r="V75" i="17"/>
  <c r="X75" i="17"/>
  <c r="Y75" i="17"/>
  <c r="V76" i="17"/>
  <c r="X76" i="17"/>
  <c r="Y76" i="17"/>
  <c r="V77" i="17"/>
  <c r="X77" i="17"/>
  <c r="Y77" i="17"/>
  <c r="V78" i="17"/>
  <c r="X78" i="17"/>
  <c r="Y78" i="17"/>
  <c r="V79" i="17"/>
  <c r="X79" i="17"/>
  <c r="Y79" i="17"/>
  <c r="V80" i="17"/>
  <c r="X80" i="17"/>
  <c r="Y80" i="17"/>
  <c r="V81" i="17"/>
  <c r="X81" i="17"/>
  <c r="Y81" i="17"/>
  <c r="V82" i="17"/>
  <c r="X82" i="17"/>
  <c r="Y82" i="17"/>
  <c r="V83" i="17"/>
  <c r="X83" i="17"/>
  <c r="Y83" i="17"/>
  <c r="V84" i="17"/>
  <c r="X84" i="17"/>
  <c r="Y84" i="17"/>
  <c r="V85" i="17"/>
  <c r="X85" i="17"/>
  <c r="Y85" i="17"/>
  <c r="V86" i="17"/>
  <c r="X86" i="17"/>
  <c r="Y86" i="17"/>
  <c r="V87" i="17"/>
  <c r="X87" i="17"/>
  <c r="Y87" i="17"/>
  <c r="V88" i="17"/>
  <c r="X88" i="17"/>
  <c r="Y88" i="17"/>
  <c r="V89" i="17"/>
  <c r="X89" i="17"/>
  <c r="Y89" i="17"/>
  <c r="V90" i="17"/>
  <c r="X90" i="17"/>
  <c r="Y90" i="17"/>
  <c r="V91" i="17"/>
  <c r="X91" i="17"/>
  <c r="Y91" i="17"/>
  <c r="V92" i="17"/>
  <c r="X92" i="17"/>
  <c r="Y92" i="17"/>
  <c r="V93" i="17"/>
  <c r="X93" i="17"/>
  <c r="Y93" i="17"/>
  <c r="V94" i="17"/>
  <c r="X94" i="17"/>
  <c r="Y94" i="17"/>
  <c r="V95" i="17"/>
  <c r="X95" i="17"/>
  <c r="Y95" i="17"/>
  <c r="V96" i="17"/>
  <c r="X96" i="17"/>
  <c r="Y96" i="17"/>
  <c r="V97" i="17"/>
  <c r="X97" i="17"/>
  <c r="Y97" i="17"/>
  <c r="V98" i="17"/>
  <c r="X98" i="17"/>
  <c r="Y98" i="17"/>
  <c r="V99" i="17"/>
  <c r="X99" i="17"/>
  <c r="Y99" i="17"/>
  <c r="V100" i="17"/>
  <c r="X100" i="17"/>
  <c r="Y100" i="17"/>
  <c r="V101" i="17"/>
  <c r="X101" i="17"/>
  <c r="Y101" i="17"/>
  <c r="V102" i="17"/>
  <c r="X102" i="17"/>
  <c r="Y102" i="17"/>
  <c r="V103" i="17"/>
  <c r="X103" i="17"/>
  <c r="Y103" i="17"/>
  <c r="V104" i="17"/>
  <c r="X104" i="17"/>
  <c r="Y104" i="17"/>
  <c r="V105" i="17"/>
  <c r="X105" i="17"/>
  <c r="Y105" i="17"/>
  <c r="V106" i="17"/>
  <c r="X106" i="17"/>
  <c r="Y106" i="17"/>
  <c r="V107" i="17"/>
  <c r="X107" i="17"/>
  <c r="Y107" i="17"/>
  <c r="V108" i="17"/>
  <c r="X108" i="17"/>
  <c r="Y108" i="17"/>
  <c r="V109" i="17"/>
  <c r="X109" i="17"/>
  <c r="Y109" i="17"/>
  <c r="V110" i="17"/>
  <c r="X110" i="17"/>
  <c r="Y110" i="17"/>
  <c r="V111" i="17"/>
  <c r="X111" i="17"/>
  <c r="Y111" i="17"/>
  <c r="V112" i="17"/>
  <c r="X112" i="17"/>
  <c r="Y112" i="17"/>
  <c r="V113" i="17"/>
  <c r="X113" i="17"/>
  <c r="Y113" i="17"/>
  <c r="V114" i="17"/>
  <c r="X114" i="17"/>
  <c r="Y114" i="17"/>
  <c r="V115" i="17"/>
  <c r="X115" i="17"/>
  <c r="Y115" i="17"/>
  <c r="V116" i="17"/>
  <c r="X116" i="17"/>
  <c r="Y116" i="17"/>
  <c r="V117" i="17"/>
  <c r="X117" i="17"/>
  <c r="Y117" i="17"/>
  <c r="V118" i="17"/>
  <c r="X118" i="17"/>
  <c r="Y118" i="17"/>
  <c r="V119" i="17"/>
  <c r="X119" i="17"/>
  <c r="Y119" i="17"/>
  <c r="V120" i="17"/>
  <c r="X120" i="17"/>
  <c r="Y120" i="17"/>
  <c r="V121" i="17"/>
  <c r="X121" i="17"/>
  <c r="Y121" i="17"/>
  <c r="V122" i="17"/>
  <c r="X122" i="17"/>
  <c r="Y122" i="17"/>
  <c r="V123" i="17"/>
  <c r="X123" i="17"/>
  <c r="Y123" i="17"/>
  <c r="V124" i="17"/>
  <c r="X124" i="17"/>
  <c r="Y124" i="17"/>
  <c r="V125" i="17"/>
  <c r="X125" i="17"/>
  <c r="Y125" i="17"/>
  <c r="Y126" i="17"/>
  <c r="X24" i="17"/>
  <c r="Y24" i="17"/>
  <c r="Z25" i="17"/>
  <c r="Z26" i="17"/>
  <c r="Z27" i="17"/>
  <c r="Z28" i="17"/>
  <c r="Z29" i="17"/>
  <c r="Z30" i="17"/>
  <c r="Z31" i="17"/>
  <c r="Z32" i="17"/>
  <c r="Z33" i="17"/>
  <c r="Z34" i="17"/>
  <c r="Z35" i="17"/>
  <c r="Z36" i="17"/>
  <c r="Z37" i="17"/>
  <c r="Z38" i="17"/>
  <c r="Z39" i="17"/>
  <c r="Z40" i="17"/>
  <c r="Z41" i="17"/>
  <c r="Z42" i="17"/>
  <c r="Z43" i="17"/>
  <c r="Z44" i="17"/>
  <c r="Z45" i="17"/>
  <c r="Z46" i="17"/>
  <c r="Z47" i="17"/>
  <c r="Z48" i="17"/>
  <c r="Z49" i="17"/>
  <c r="Z50" i="17"/>
  <c r="Z51" i="17"/>
  <c r="Z52" i="17"/>
  <c r="Z53" i="17"/>
  <c r="Z54" i="17"/>
  <c r="Z55" i="17"/>
  <c r="Z56" i="17"/>
  <c r="Z57" i="17"/>
  <c r="Z58" i="17"/>
  <c r="Z59" i="17"/>
  <c r="Z60" i="17"/>
  <c r="Z61" i="17"/>
  <c r="Z62" i="17"/>
  <c r="Z63" i="17"/>
  <c r="Z64" i="17"/>
  <c r="Z65" i="17"/>
  <c r="Z66" i="17"/>
  <c r="Z67" i="17"/>
  <c r="Z68" i="17"/>
  <c r="Z69" i="17"/>
  <c r="Z70" i="17"/>
  <c r="Z71" i="17"/>
  <c r="Z72" i="17"/>
  <c r="Z73" i="17"/>
  <c r="Z74" i="17"/>
  <c r="Z75" i="17"/>
  <c r="Z76" i="17"/>
  <c r="Z77" i="17"/>
  <c r="Z78" i="17"/>
  <c r="Z79" i="17"/>
  <c r="Z80" i="17"/>
  <c r="Z81" i="17"/>
  <c r="Z82" i="17"/>
  <c r="Z83" i="17"/>
  <c r="Z84" i="17"/>
  <c r="Z85" i="17"/>
  <c r="Z86" i="17"/>
  <c r="Z87" i="17"/>
  <c r="Z88" i="17"/>
  <c r="Z89" i="17"/>
  <c r="Z90" i="17"/>
  <c r="Z91" i="17"/>
  <c r="Z92" i="17"/>
  <c r="Z93" i="17"/>
  <c r="Z94" i="17"/>
  <c r="Z95" i="17"/>
  <c r="Z96" i="17"/>
  <c r="Z97" i="17"/>
  <c r="Z98" i="17"/>
  <c r="Z99" i="17"/>
  <c r="Z100" i="17"/>
  <c r="Z101" i="17"/>
  <c r="Z102" i="17"/>
  <c r="Z103" i="17"/>
  <c r="Z104" i="17"/>
  <c r="Z105" i="17"/>
  <c r="Z106" i="17"/>
  <c r="Z107" i="17"/>
  <c r="Z108" i="17"/>
  <c r="Z109" i="17"/>
  <c r="Z110" i="17"/>
  <c r="Z111" i="17"/>
  <c r="Z112" i="17"/>
  <c r="Z113" i="17"/>
  <c r="Z114" i="17"/>
  <c r="Z115" i="17"/>
  <c r="Z116" i="17"/>
  <c r="Z117" i="17"/>
  <c r="Z118" i="17"/>
  <c r="Z119" i="17"/>
  <c r="Z120" i="17"/>
  <c r="Z121" i="17"/>
  <c r="Z122" i="17"/>
  <c r="Z123" i="17"/>
  <c r="Z124" i="17"/>
  <c r="Z125" i="17"/>
  <c r="Z126" i="17"/>
  <c r="J125" i="17"/>
  <c r="J124" i="17"/>
  <c r="J123" i="17"/>
  <c r="M130" i="17"/>
  <c r="M131" i="17"/>
  <c r="M132" i="17"/>
  <c r="M133" i="17"/>
  <c r="J122" i="17"/>
  <c r="M129" i="17"/>
  <c r="I129" i="17"/>
  <c r="H130" i="17"/>
  <c r="I130" i="17"/>
  <c r="H131" i="17"/>
  <c r="I131" i="17"/>
  <c r="H132" i="17"/>
  <c r="H129" i="17"/>
  <c r="H52" i="3"/>
  <c r="H32" i="3"/>
  <c r="L61" i="3"/>
  <c r="L36"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K126" i="17"/>
  <c r="M126" i="17"/>
  <c r="N126" i="17"/>
  <c r="K125" i="17"/>
  <c r="M125" i="17"/>
  <c r="N125" i="17"/>
  <c r="K124" i="17"/>
  <c r="M124" i="17"/>
  <c r="N124" i="17"/>
  <c r="K123" i="17"/>
  <c r="M123" i="17"/>
  <c r="N123" i="17"/>
  <c r="K122" i="17"/>
  <c r="M122" i="17"/>
  <c r="N122" i="17"/>
  <c r="J121" i="17"/>
  <c r="K121" i="17"/>
  <c r="M121" i="17"/>
  <c r="N121" i="17"/>
  <c r="J120" i="17"/>
  <c r="K120" i="17"/>
  <c r="M120" i="17"/>
  <c r="N120" i="17"/>
  <c r="J119" i="17"/>
  <c r="K119" i="17"/>
  <c r="M119" i="17"/>
  <c r="N119" i="17"/>
  <c r="J118" i="17"/>
  <c r="K118" i="17"/>
  <c r="M118" i="17"/>
  <c r="N118" i="17"/>
  <c r="J117" i="17"/>
  <c r="K117" i="17"/>
  <c r="M117" i="17"/>
  <c r="N117" i="17"/>
  <c r="J116" i="17"/>
  <c r="K116" i="17"/>
  <c r="M116" i="17"/>
  <c r="N116" i="17"/>
  <c r="J115" i="17"/>
  <c r="K115" i="17"/>
  <c r="M115" i="17"/>
  <c r="N115" i="17"/>
  <c r="J114" i="17"/>
  <c r="K114" i="17"/>
  <c r="M114" i="17"/>
  <c r="N114" i="17"/>
  <c r="J113" i="17"/>
  <c r="K113" i="17"/>
  <c r="M113" i="17"/>
  <c r="N113" i="17"/>
  <c r="J112" i="17"/>
  <c r="K112" i="17"/>
  <c r="M112" i="17"/>
  <c r="N112" i="17"/>
  <c r="J111" i="17"/>
  <c r="K111" i="17"/>
  <c r="M111" i="17"/>
  <c r="N111" i="17"/>
  <c r="J110" i="17"/>
  <c r="K110" i="17"/>
  <c r="M110" i="17"/>
  <c r="N110" i="17"/>
  <c r="J109" i="17"/>
  <c r="K109" i="17"/>
  <c r="M109" i="17"/>
  <c r="N109" i="17"/>
  <c r="J108" i="17"/>
  <c r="K108" i="17"/>
  <c r="M108" i="17"/>
  <c r="N108" i="17"/>
  <c r="J107" i="17"/>
  <c r="K107" i="17"/>
  <c r="M107" i="17"/>
  <c r="N107" i="17"/>
  <c r="J106" i="17"/>
  <c r="K106" i="17"/>
  <c r="M106" i="17"/>
  <c r="N106" i="17"/>
  <c r="J105" i="17"/>
  <c r="K105" i="17"/>
  <c r="M105" i="17"/>
  <c r="N105" i="17"/>
  <c r="J104" i="17"/>
  <c r="K104" i="17"/>
  <c r="M104" i="17"/>
  <c r="N104" i="17"/>
  <c r="J103" i="17"/>
  <c r="K103" i="17"/>
  <c r="M103" i="17"/>
  <c r="N103" i="17"/>
  <c r="J102" i="17"/>
  <c r="K102" i="17"/>
  <c r="M102" i="17"/>
  <c r="N102" i="17"/>
  <c r="J101" i="17"/>
  <c r="K101" i="17"/>
  <c r="M101" i="17"/>
  <c r="N101" i="17"/>
  <c r="J100" i="17"/>
  <c r="K100" i="17"/>
  <c r="M100" i="17"/>
  <c r="N100" i="17"/>
  <c r="J99" i="17"/>
  <c r="K99" i="17"/>
  <c r="M99" i="17"/>
  <c r="N99" i="17"/>
  <c r="J98" i="17"/>
  <c r="K98" i="17"/>
  <c r="M98" i="17"/>
  <c r="N98" i="17"/>
  <c r="J97" i="17"/>
  <c r="K97" i="17"/>
  <c r="M97" i="17"/>
  <c r="N97" i="17"/>
  <c r="J96" i="17"/>
  <c r="K96" i="17"/>
  <c r="M96" i="17"/>
  <c r="N96" i="17"/>
  <c r="J95" i="17"/>
  <c r="K95" i="17"/>
  <c r="M95" i="17"/>
  <c r="N95" i="17"/>
  <c r="J94" i="17"/>
  <c r="K94" i="17"/>
  <c r="M94" i="17"/>
  <c r="N94" i="17"/>
  <c r="J93" i="17"/>
  <c r="K93" i="17"/>
  <c r="M93" i="17"/>
  <c r="N93" i="17"/>
  <c r="J92" i="17"/>
  <c r="K92" i="17"/>
  <c r="M92" i="17"/>
  <c r="N92" i="17"/>
  <c r="J91" i="17"/>
  <c r="K91" i="17"/>
  <c r="M91" i="17"/>
  <c r="N91" i="17"/>
  <c r="J90" i="17"/>
  <c r="K90" i="17"/>
  <c r="M90" i="17"/>
  <c r="N90" i="17"/>
  <c r="J89" i="17"/>
  <c r="K89" i="17"/>
  <c r="M89" i="17"/>
  <c r="N89" i="17"/>
  <c r="J88" i="17"/>
  <c r="K88" i="17"/>
  <c r="M88" i="17"/>
  <c r="N88" i="17"/>
  <c r="J87" i="17"/>
  <c r="K87" i="17"/>
  <c r="M87" i="17"/>
  <c r="N87" i="17"/>
  <c r="J86" i="17"/>
  <c r="K86" i="17"/>
  <c r="M86" i="17"/>
  <c r="N86" i="17"/>
  <c r="J85" i="17"/>
  <c r="K85" i="17"/>
  <c r="M85" i="17"/>
  <c r="N85" i="17"/>
  <c r="J84" i="17"/>
  <c r="K84" i="17"/>
  <c r="M84" i="17"/>
  <c r="N84" i="17"/>
  <c r="J83" i="17"/>
  <c r="K83" i="17"/>
  <c r="M83" i="17"/>
  <c r="N83" i="17"/>
  <c r="J82" i="17"/>
  <c r="K82" i="17"/>
  <c r="M82" i="17"/>
  <c r="N82" i="17"/>
  <c r="J81" i="17"/>
  <c r="K81" i="17"/>
  <c r="M81" i="17"/>
  <c r="N81" i="17"/>
  <c r="J80" i="17"/>
  <c r="K80" i="17"/>
  <c r="M80" i="17"/>
  <c r="N80" i="17"/>
  <c r="J79" i="17"/>
  <c r="K79" i="17"/>
  <c r="M79" i="17"/>
  <c r="N79" i="17"/>
  <c r="J78" i="17"/>
  <c r="K78" i="17"/>
  <c r="M78" i="17"/>
  <c r="N78" i="17"/>
  <c r="J77" i="17"/>
  <c r="K77" i="17"/>
  <c r="M77" i="17"/>
  <c r="N77" i="17"/>
  <c r="J76" i="17"/>
  <c r="K76" i="17"/>
  <c r="M76" i="17"/>
  <c r="N76" i="17"/>
  <c r="J75" i="17"/>
  <c r="K75" i="17"/>
  <c r="M75" i="17"/>
  <c r="N75" i="17"/>
  <c r="J74" i="17"/>
  <c r="K74" i="17"/>
  <c r="M74" i="17"/>
  <c r="N74" i="17"/>
  <c r="J73" i="17"/>
  <c r="K73" i="17"/>
  <c r="M73" i="17"/>
  <c r="N73" i="17"/>
  <c r="J72" i="17"/>
  <c r="K72" i="17"/>
  <c r="M72" i="17"/>
  <c r="N72" i="17"/>
  <c r="J71" i="17"/>
  <c r="K71" i="17"/>
  <c r="M71" i="17"/>
  <c r="N71" i="17"/>
  <c r="J70" i="17"/>
  <c r="K70" i="17"/>
  <c r="M70" i="17"/>
  <c r="N70" i="17"/>
  <c r="J69" i="17"/>
  <c r="K69" i="17"/>
  <c r="M69" i="17"/>
  <c r="N69" i="17"/>
  <c r="J68" i="17"/>
  <c r="K68" i="17"/>
  <c r="M68" i="17"/>
  <c r="N68" i="17"/>
  <c r="J67" i="17"/>
  <c r="K67" i="17"/>
  <c r="M67" i="17"/>
  <c r="N67" i="17"/>
  <c r="J66" i="17"/>
  <c r="K66" i="17"/>
  <c r="M66" i="17"/>
  <c r="N66" i="17"/>
  <c r="J65" i="17"/>
  <c r="K65" i="17"/>
  <c r="M65" i="17"/>
  <c r="N65" i="17"/>
  <c r="J64" i="17"/>
  <c r="K64" i="17"/>
  <c r="M64" i="17"/>
  <c r="N64" i="17"/>
  <c r="J63" i="17"/>
  <c r="K63" i="17"/>
  <c r="M63" i="17"/>
  <c r="N63" i="17"/>
  <c r="J62" i="17"/>
  <c r="K62" i="17"/>
  <c r="M62" i="17"/>
  <c r="N62" i="17"/>
  <c r="J61" i="17"/>
  <c r="K61" i="17"/>
  <c r="M61" i="17"/>
  <c r="N61" i="17"/>
  <c r="J60" i="17"/>
  <c r="K60" i="17"/>
  <c r="M60" i="17"/>
  <c r="N60" i="17"/>
  <c r="J59" i="17"/>
  <c r="K59" i="17"/>
  <c r="M59" i="17"/>
  <c r="N59" i="17"/>
  <c r="J58" i="17"/>
  <c r="K58" i="17"/>
  <c r="M58" i="17"/>
  <c r="N58" i="17"/>
  <c r="J57" i="17"/>
  <c r="K57" i="17"/>
  <c r="M57" i="17"/>
  <c r="N57" i="17"/>
  <c r="J56" i="17"/>
  <c r="K56" i="17"/>
  <c r="M56" i="17"/>
  <c r="N56" i="17"/>
  <c r="J55" i="17"/>
  <c r="K55" i="17"/>
  <c r="M55" i="17"/>
  <c r="N55" i="17"/>
  <c r="J54" i="17"/>
  <c r="K54" i="17"/>
  <c r="M54" i="17"/>
  <c r="N54" i="17"/>
  <c r="J53" i="17"/>
  <c r="K53" i="17"/>
  <c r="M53" i="17"/>
  <c r="N53" i="17"/>
  <c r="J52" i="17"/>
  <c r="K52" i="17"/>
  <c r="M52" i="17"/>
  <c r="N52" i="17"/>
  <c r="K51" i="17"/>
  <c r="M51" i="17"/>
  <c r="N51" i="17"/>
  <c r="K50" i="17"/>
  <c r="M50" i="17"/>
  <c r="N50" i="17"/>
  <c r="K49" i="17"/>
  <c r="M49" i="17"/>
  <c r="N49" i="17"/>
  <c r="K48" i="17"/>
  <c r="M48" i="17"/>
  <c r="N48" i="17"/>
  <c r="K47" i="17"/>
  <c r="M47" i="17"/>
  <c r="N47" i="17"/>
  <c r="K46" i="17"/>
  <c r="M46" i="17"/>
  <c r="N46" i="17"/>
  <c r="K45" i="17"/>
  <c r="M45" i="17"/>
  <c r="N45" i="17"/>
  <c r="K44" i="17"/>
  <c r="M44" i="17"/>
  <c r="N44" i="17"/>
  <c r="K43" i="17"/>
  <c r="M43" i="17"/>
  <c r="N43" i="17"/>
  <c r="K42" i="17"/>
  <c r="M42" i="17"/>
  <c r="N42" i="17"/>
  <c r="K41" i="17"/>
  <c r="M41" i="17"/>
  <c r="N41" i="17"/>
  <c r="K40" i="17"/>
  <c r="M40" i="17"/>
  <c r="N40" i="17"/>
  <c r="K39" i="17"/>
  <c r="M39" i="17"/>
  <c r="N39" i="17"/>
  <c r="K38" i="17"/>
  <c r="M38" i="17"/>
  <c r="N38" i="17"/>
  <c r="K37" i="17"/>
  <c r="M37" i="17"/>
  <c r="N37" i="17"/>
  <c r="K36" i="17"/>
  <c r="M36" i="17"/>
  <c r="N36" i="17"/>
  <c r="K35" i="17"/>
  <c r="M35" i="17"/>
  <c r="N35" i="17"/>
  <c r="K34" i="17"/>
  <c r="M34" i="17"/>
  <c r="N34" i="17"/>
  <c r="K33" i="17"/>
  <c r="M33" i="17"/>
  <c r="N33" i="17"/>
  <c r="K32" i="17"/>
  <c r="M32" i="17"/>
  <c r="N32" i="17"/>
  <c r="K31" i="17"/>
  <c r="M31" i="17"/>
  <c r="N31" i="17"/>
  <c r="K30" i="17"/>
  <c r="M30" i="17"/>
  <c r="N30" i="17"/>
  <c r="K29" i="17"/>
  <c r="M29" i="17"/>
  <c r="N29" i="17"/>
  <c r="K28" i="17"/>
  <c r="M28" i="17"/>
  <c r="N28" i="17"/>
  <c r="K27" i="17"/>
  <c r="M27" i="17"/>
  <c r="N27" i="17"/>
  <c r="K26" i="17"/>
  <c r="M26" i="17"/>
  <c r="N26" i="17"/>
  <c r="K25" i="17"/>
  <c r="M25" i="17"/>
  <c r="N25" i="17"/>
  <c r="K24" i="17"/>
  <c r="M24" i="17"/>
  <c r="N24" i="17"/>
  <c r="R126" i="17"/>
  <c r="S126" i="17"/>
  <c r="R125" i="17"/>
  <c r="S125" i="17"/>
  <c r="R124" i="17"/>
  <c r="S124" i="17"/>
  <c r="R123" i="17"/>
  <c r="S123" i="17"/>
  <c r="R122" i="17"/>
  <c r="S122" i="17"/>
  <c r="R121" i="17"/>
  <c r="S121" i="17"/>
  <c r="R120" i="17"/>
  <c r="S120" i="17"/>
  <c r="R119" i="17"/>
  <c r="S119" i="17"/>
  <c r="R118" i="17"/>
  <c r="S118" i="17"/>
  <c r="R117" i="17"/>
  <c r="S117" i="17"/>
  <c r="R116" i="17"/>
  <c r="S116" i="17"/>
  <c r="R115" i="17"/>
  <c r="S115" i="17"/>
  <c r="R114" i="17"/>
  <c r="S114" i="17"/>
  <c r="R113" i="17"/>
  <c r="S113" i="17"/>
  <c r="R112" i="17"/>
  <c r="S112" i="17"/>
  <c r="R111" i="17"/>
  <c r="S111" i="17"/>
  <c r="R110" i="17"/>
  <c r="S110" i="17"/>
  <c r="R109" i="17"/>
  <c r="S109" i="17"/>
  <c r="R108" i="17"/>
  <c r="S108" i="17"/>
  <c r="R107" i="17"/>
  <c r="S107" i="17"/>
  <c r="R106" i="17"/>
  <c r="S106" i="17"/>
  <c r="R105" i="17"/>
  <c r="S105" i="17"/>
  <c r="R104" i="17"/>
  <c r="S104" i="17"/>
  <c r="R103" i="17"/>
  <c r="S103" i="17"/>
  <c r="R102" i="17"/>
  <c r="S102" i="17"/>
  <c r="R101" i="17"/>
  <c r="S101" i="17"/>
  <c r="R100" i="17"/>
  <c r="S100" i="17"/>
  <c r="R99" i="17"/>
  <c r="S99" i="17"/>
  <c r="R98" i="17"/>
  <c r="S98" i="17"/>
  <c r="R97" i="17"/>
  <c r="S97" i="17"/>
  <c r="R96" i="17"/>
  <c r="S96" i="17"/>
  <c r="R95" i="17"/>
  <c r="S95" i="17"/>
  <c r="R94" i="17"/>
  <c r="S94" i="17"/>
  <c r="R93" i="17"/>
  <c r="S93" i="17"/>
  <c r="R92" i="17"/>
  <c r="S92" i="17"/>
  <c r="R91" i="17"/>
  <c r="S91" i="17"/>
  <c r="R90" i="17"/>
  <c r="S90" i="17"/>
  <c r="R89" i="17"/>
  <c r="S89" i="17"/>
  <c r="R88" i="17"/>
  <c r="S88" i="17"/>
  <c r="R87" i="17"/>
  <c r="S87" i="17"/>
  <c r="R86" i="17"/>
  <c r="S86" i="17"/>
  <c r="R85" i="17"/>
  <c r="S85" i="17"/>
  <c r="R84" i="17"/>
  <c r="S84" i="17"/>
  <c r="R83" i="17"/>
  <c r="S83" i="17"/>
  <c r="R82" i="17"/>
  <c r="S82" i="17"/>
  <c r="R81" i="17"/>
  <c r="S81" i="17"/>
  <c r="R80" i="17"/>
  <c r="S80" i="17"/>
  <c r="R79" i="17"/>
  <c r="S79" i="17"/>
  <c r="R78" i="17"/>
  <c r="S78" i="17"/>
  <c r="R77" i="17"/>
  <c r="S77" i="17"/>
  <c r="R76" i="17"/>
  <c r="S76" i="17"/>
  <c r="R75" i="17"/>
  <c r="S75" i="17"/>
  <c r="R74" i="17"/>
  <c r="S74" i="17"/>
  <c r="R73" i="17"/>
  <c r="S73" i="17"/>
  <c r="R72" i="17"/>
  <c r="S72" i="17"/>
  <c r="R71" i="17"/>
  <c r="S71" i="17"/>
  <c r="R70" i="17"/>
  <c r="S70" i="17"/>
  <c r="R69" i="17"/>
  <c r="S69" i="17"/>
  <c r="R68" i="17"/>
  <c r="S68" i="17"/>
  <c r="R67" i="17"/>
  <c r="S67" i="17"/>
  <c r="R66" i="17"/>
  <c r="S66" i="17"/>
  <c r="R65" i="17"/>
  <c r="S65" i="17"/>
  <c r="R64" i="17"/>
  <c r="S64" i="17"/>
  <c r="R63" i="17"/>
  <c r="S63" i="17"/>
  <c r="R62" i="17"/>
  <c r="S62" i="17"/>
  <c r="R61" i="17"/>
  <c r="S61" i="17"/>
  <c r="R60" i="17"/>
  <c r="S60" i="17"/>
  <c r="R59" i="17"/>
  <c r="S59" i="17"/>
  <c r="R58" i="17"/>
  <c r="S58" i="17"/>
  <c r="R57" i="17"/>
  <c r="S57" i="17"/>
  <c r="R56" i="17"/>
  <c r="S56" i="17"/>
  <c r="R55" i="17"/>
  <c r="S55" i="17"/>
  <c r="R54" i="17"/>
  <c r="S54" i="17"/>
  <c r="R53" i="17"/>
  <c r="S53" i="17"/>
  <c r="R52" i="17"/>
  <c r="S52" i="17"/>
  <c r="R51" i="17"/>
  <c r="S51" i="17"/>
  <c r="R50" i="17"/>
  <c r="S50" i="17"/>
  <c r="R49" i="17"/>
  <c r="S49" i="17"/>
  <c r="R48" i="17"/>
  <c r="S48" i="17"/>
  <c r="R47" i="17"/>
  <c r="S47" i="17"/>
  <c r="R46" i="17"/>
  <c r="S46" i="17"/>
  <c r="R45" i="17"/>
  <c r="S45" i="17"/>
  <c r="R44" i="17"/>
  <c r="S44" i="17"/>
  <c r="R43" i="17"/>
  <c r="S43" i="17"/>
  <c r="R42" i="17"/>
  <c r="S42" i="17"/>
  <c r="R41" i="17"/>
  <c r="S41" i="17"/>
  <c r="R40" i="17"/>
  <c r="S40" i="17"/>
  <c r="R39" i="17"/>
  <c r="S39" i="17"/>
  <c r="R38" i="17"/>
  <c r="S38" i="17"/>
  <c r="R37" i="17"/>
  <c r="S37" i="17"/>
  <c r="R36" i="17"/>
  <c r="S36" i="17"/>
  <c r="R35" i="17"/>
  <c r="S35" i="17"/>
  <c r="R34" i="17"/>
  <c r="S34" i="17"/>
  <c r="R33" i="17"/>
  <c r="S33" i="17"/>
  <c r="R32" i="17"/>
  <c r="S32" i="17"/>
  <c r="R31" i="17"/>
  <c r="S31" i="17"/>
  <c r="R30" i="17"/>
  <c r="S30" i="17"/>
  <c r="R29" i="17"/>
  <c r="S29" i="17"/>
  <c r="R28" i="17"/>
  <c r="S28" i="17"/>
  <c r="R27" i="17"/>
  <c r="S27" i="17"/>
  <c r="R26" i="17"/>
  <c r="S26" i="17"/>
  <c r="R25" i="17"/>
  <c r="S25" i="17"/>
  <c r="R24" i="17"/>
  <c r="S24" i="17"/>
  <c r="D126" i="17"/>
  <c r="F126" i="17"/>
  <c r="G126" i="17"/>
  <c r="D125" i="17"/>
  <c r="F125" i="17"/>
  <c r="G125" i="17"/>
  <c r="D124" i="17"/>
  <c r="F124" i="17"/>
  <c r="G124" i="17"/>
  <c r="D123" i="17"/>
  <c r="F123" i="17"/>
  <c r="G123" i="17"/>
  <c r="D122" i="17"/>
  <c r="F122" i="17"/>
  <c r="G122" i="17"/>
  <c r="D121" i="17"/>
  <c r="F121" i="17"/>
  <c r="G121" i="17"/>
  <c r="D120" i="17"/>
  <c r="F120" i="17"/>
  <c r="G120" i="17"/>
  <c r="D119" i="17"/>
  <c r="F119" i="17"/>
  <c r="G119" i="17"/>
  <c r="D118" i="17"/>
  <c r="F118" i="17"/>
  <c r="G118" i="17"/>
  <c r="D117" i="17"/>
  <c r="F117" i="17"/>
  <c r="G117" i="17"/>
  <c r="D116" i="17"/>
  <c r="F116" i="17"/>
  <c r="G116" i="17"/>
  <c r="D115" i="17"/>
  <c r="F115" i="17"/>
  <c r="G115" i="17"/>
  <c r="D114" i="17"/>
  <c r="F114" i="17"/>
  <c r="G114" i="17"/>
  <c r="D113" i="17"/>
  <c r="F113" i="17"/>
  <c r="G113" i="17"/>
  <c r="D112" i="17"/>
  <c r="F112" i="17"/>
  <c r="G112" i="17"/>
  <c r="D111" i="17"/>
  <c r="F111" i="17"/>
  <c r="G111" i="17"/>
  <c r="D110" i="17"/>
  <c r="F110" i="17"/>
  <c r="G110" i="17"/>
  <c r="D109" i="17"/>
  <c r="F109" i="17"/>
  <c r="G109" i="17"/>
  <c r="D108" i="17"/>
  <c r="F108" i="17"/>
  <c r="G108" i="17"/>
  <c r="D107" i="17"/>
  <c r="F107" i="17"/>
  <c r="G107" i="17"/>
  <c r="D106" i="17"/>
  <c r="F106" i="17"/>
  <c r="G106" i="17"/>
  <c r="D105" i="17"/>
  <c r="F105" i="17"/>
  <c r="G105" i="17"/>
  <c r="D104" i="17"/>
  <c r="F104" i="17"/>
  <c r="G104" i="17"/>
  <c r="D103" i="17"/>
  <c r="F103" i="17"/>
  <c r="G103" i="17"/>
  <c r="D102" i="17"/>
  <c r="F102" i="17"/>
  <c r="G102" i="17"/>
  <c r="D101" i="17"/>
  <c r="F101" i="17"/>
  <c r="G101" i="17"/>
  <c r="D100" i="17"/>
  <c r="F100" i="17"/>
  <c r="G100" i="17"/>
  <c r="D99" i="17"/>
  <c r="F99" i="17"/>
  <c r="G99" i="17"/>
  <c r="D98" i="17"/>
  <c r="F98" i="17"/>
  <c r="G98" i="17"/>
  <c r="D97" i="17"/>
  <c r="F97" i="17"/>
  <c r="G97" i="17"/>
  <c r="D96" i="17"/>
  <c r="F96" i="17"/>
  <c r="G96" i="17"/>
  <c r="D95" i="17"/>
  <c r="F95" i="17"/>
  <c r="G95" i="17"/>
  <c r="D94" i="17"/>
  <c r="F94" i="17"/>
  <c r="G94" i="17"/>
  <c r="D93" i="17"/>
  <c r="F93" i="17"/>
  <c r="G93" i="17"/>
  <c r="D92" i="17"/>
  <c r="F92" i="17"/>
  <c r="G92" i="17"/>
  <c r="D91" i="17"/>
  <c r="F91" i="17"/>
  <c r="G91" i="17"/>
  <c r="D90" i="17"/>
  <c r="F90" i="17"/>
  <c r="G90" i="17"/>
  <c r="D89" i="17"/>
  <c r="F89" i="17"/>
  <c r="G89" i="17"/>
  <c r="D88" i="17"/>
  <c r="F88" i="17"/>
  <c r="G88" i="17"/>
  <c r="D87" i="17"/>
  <c r="F87" i="17"/>
  <c r="G87" i="17"/>
  <c r="D86" i="17"/>
  <c r="F86" i="17"/>
  <c r="G86" i="17"/>
  <c r="D85" i="17"/>
  <c r="F85" i="17"/>
  <c r="G85" i="17"/>
  <c r="D84" i="17"/>
  <c r="F84" i="17"/>
  <c r="G84" i="17"/>
  <c r="D83" i="17"/>
  <c r="F83" i="17"/>
  <c r="G83" i="17"/>
  <c r="D82" i="17"/>
  <c r="F82" i="17"/>
  <c r="G82" i="17"/>
  <c r="D81" i="17"/>
  <c r="F81" i="17"/>
  <c r="G81" i="17"/>
  <c r="D80" i="17"/>
  <c r="F80" i="17"/>
  <c r="G80" i="17"/>
  <c r="D79" i="17"/>
  <c r="F79" i="17"/>
  <c r="G79" i="17"/>
  <c r="D78" i="17"/>
  <c r="F78" i="17"/>
  <c r="G78" i="17"/>
  <c r="D77" i="17"/>
  <c r="F77" i="17"/>
  <c r="G77" i="17"/>
  <c r="D76" i="17"/>
  <c r="F76" i="17"/>
  <c r="G76" i="17"/>
  <c r="D75" i="17"/>
  <c r="F75" i="17"/>
  <c r="G75" i="17"/>
  <c r="D74" i="17"/>
  <c r="F74" i="17"/>
  <c r="G74" i="17"/>
  <c r="D73" i="17"/>
  <c r="F73" i="17"/>
  <c r="G73" i="17"/>
  <c r="D72" i="17"/>
  <c r="F72" i="17"/>
  <c r="G72" i="17"/>
  <c r="D71" i="17"/>
  <c r="F71" i="17"/>
  <c r="G71" i="17"/>
  <c r="D70" i="17"/>
  <c r="F70" i="17"/>
  <c r="G70" i="17"/>
  <c r="D69" i="17"/>
  <c r="F69" i="17"/>
  <c r="G69" i="17"/>
  <c r="D68" i="17"/>
  <c r="F68" i="17"/>
  <c r="G68" i="17"/>
  <c r="D67" i="17"/>
  <c r="F67" i="17"/>
  <c r="G67" i="17"/>
  <c r="D66" i="17"/>
  <c r="F66" i="17"/>
  <c r="G66" i="17"/>
  <c r="D65" i="17"/>
  <c r="F65" i="17"/>
  <c r="G65" i="17"/>
  <c r="D64" i="17"/>
  <c r="F64" i="17"/>
  <c r="G64" i="17"/>
  <c r="D63" i="17"/>
  <c r="F63" i="17"/>
  <c r="G63" i="17"/>
  <c r="D62" i="17"/>
  <c r="F62" i="17"/>
  <c r="G62" i="17"/>
  <c r="D61" i="17"/>
  <c r="F61" i="17"/>
  <c r="G61" i="17"/>
  <c r="D60" i="17"/>
  <c r="F60" i="17"/>
  <c r="G60" i="17"/>
  <c r="D59" i="17"/>
  <c r="F59" i="17"/>
  <c r="G59" i="17"/>
  <c r="D58" i="17"/>
  <c r="F58" i="17"/>
  <c r="G58" i="17"/>
  <c r="D57" i="17"/>
  <c r="F57" i="17"/>
  <c r="G57" i="17"/>
  <c r="D56" i="17"/>
  <c r="F56" i="17"/>
  <c r="G56" i="17"/>
  <c r="D55" i="17"/>
  <c r="F55" i="17"/>
  <c r="G55" i="17"/>
  <c r="D54" i="17"/>
  <c r="F54" i="17"/>
  <c r="G54" i="17"/>
  <c r="D53" i="17"/>
  <c r="F53" i="17"/>
  <c r="G53" i="17"/>
  <c r="D52" i="17"/>
  <c r="F52" i="17"/>
  <c r="G52" i="17"/>
  <c r="D51" i="17"/>
  <c r="F51" i="17"/>
  <c r="G51" i="17"/>
  <c r="D50" i="17"/>
  <c r="F50" i="17"/>
  <c r="G50" i="17"/>
  <c r="D49" i="17"/>
  <c r="F49" i="17"/>
  <c r="G49" i="17"/>
  <c r="D48" i="17"/>
  <c r="F48" i="17"/>
  <c r="G48" i="17"/>
  <c r="D47" i="17"/>
  <c r="F47" i="17"/>
  <c r="G47" i="17"/>
  <c r="D46" i="17"/>
  <c r="F46" i="17"/>
  <c r="G46" i="17"/>
  <c r="D45" i="17"/>
  <c r="F45" i="17"/>
  <c r="G45" i="17"/>
  <c r="D44" i="17"/>
  <c r="F44" i="17"/>
  <c r="G44" i="17"/>
  <c r="D43" i="17"/>
  <c r="F43" i="17"/>
  <c r="G43" i="17"/>
  <c r="D42" i="17"/>
  <c r="F42" i="17"/>
  <c r="G42" i="17"/>
  <c r="D41" i="17"/>
  <c r="F41" i="17"/>
  <c r="G41" i="17"/>
  <c r="D40" i="17"/>
  <c r="F40" i="17"/>
  <c r="G40" i="17"/>
  <c r="D39" i="17"/>
  <c r="F39" i="17"/>
  <c r="G39" i="17"/>
  <c r="D38" i="17"/>
  <c r="F38" i="17"/>
  <c r="G38" i="17"/>
  <c r="D37" i="17"/>
  <c r="F37" i="17"/>
  <c r="G37" i="17"/>
  <c r="D36" i="17"/>
  <c r="F36" i="17"/>
  <c r="G36" i="17"/>
  <c r="D35" i="17"/>
  <c r="F35" i="17"/>
  <c r="G35" i="17"/>
  <c r="D34" i="17"/>
  <c r="F34" i="17"/>
  <c r="G34" i="17"/>
  <c r="D33" i="17"/>
  <c r="F33" i="17"/>
  <c r="G33" i="17"/>
  <c r="D32" i="17"/>
  <c r="F32" i="17"/>
  <c r="G32" i="17"/>
  <c r="D31" i="17"/>
  <c r="F31" i="17"/>
  <c r="G31" i="17"/>
  <c r="D30" i="17"/>
  <c r="F30" i="17"/>
  <c r="G30" i="17"/>
  <c r="D29" i="17"/>
  <c r="F29" i="17"/>
  <c r="G29" i="17"/>
  <c r="D28" i="17"/>
  <c r="F28" i="17"/>
  <c r="G28" i="17"/>
  <c r="D27" i="17"/>
  <c r="F27" i="17"/>
  <c r="G27" i="17"/>
  <c r="D26" i="17"/>
  <c r="F26" i="17"/>
  <c r="G26" i="17"/>
  <c r="D25" i="17"/>
  <c r="F25" i="17"/>
  <c r="G25" i="17"/>
  <c r="D24" i="17"/>
  <c r="F24" i="17"/>
  <c r="G24" i="17"/>
  <c r="F72" i="13"/>
  <c r="M72" i="13"/>
  <c r="T72" i="13"/>
  <c r="Z72" i="13"/>
  <c r="Y72" i="13"/>
  <c r="AB72" i="13"/>
  <c r="F71" i="13"/>
  <c r="M71" i="13"/>
  <c r="T71" i="13"/>
  <c r="Z71" i="13"/>
  <c r="Y71" i="13"/>
  <c r="AB71" i="13"/>
  <c r="AM71" i="13"/>
  <c r="F70" i="13"/>
  <c r="M70" i="13"/>
  <c r="T70" i="13"/>
  <c r="Z70" i="13"/>
  <c r="Y70" i="13"/>
  <c r="AB70" i="13"/>
  <c r="F69" i="13"/>
  <c r="M69" i="13"/>
  <c r="T69" i="13"/>
  <c r="Z69" i="13"/>
  <c r="Y69" i="13"/>
  <c r="AB69" i="13"/>
  <c r="AM69" i="13"/>
  <c r="F68" i="13"/>
  <c r="M68" i="13"/>
  <c r="T68" i="13"/>
  <c r="Z68" i="13"/>
  <c r="Y68" i="13"/>
  <c r="AB68" i="13"/>
  <c r="F67" i="13"/>
  <c r="M67" i="13"/>
  <c r="T67" i="13"/>
  <c r="Z67" i="13"/>
  <c r="Y67" i="13"/>
  <c r="AB67" i="13"/>
  <c r="AM67" i="13"/>
  <c r="F66" i="13"/>
  <c r="M66" i="13"/>
  <c r="T66" i="13"/>
  <c r="Z66" i="13"/>
  <c r="Y66" i="13"/>
  <c r="AB66" i="13"/>
  <c r="F65" i="13"/>
  <c r="M65" i="13"/>
  <c r="T65" i="13"/>
  <c r="Z65" i="13"/>
  <c r="Y65" i="13"/>
  <c r="AB65" i="13"/>
  <c r="AM65" i="13"/>
  <c r="F64" i="13"/>
  <c r="M64" i="13"/>
  <c r="T64" i="13"/>
  <c r="Z64" i="13"/>
  <c r="Y64" i="13"/>
  <c r="AB64" i="13"/>
  <c r="F63" i="13"/>
  <c r="M63" i="13"/>
  <c r="T63" i="13"/>
  <c r="Z63" i="13"/>
  <c r="Y63" i="13"/>
  <c r="AB63" i="13"/>
  <c r="AM63" i="13"/>
  <c r="F62" i="13"/>
  <c r="M62" i="13"/>
  <c r="T62" i="13"/>
  <c r="Z62" i="13"/>
  <c r="Y62" i="13"/>
  <c r="AB62" i="13"/>
  <c r="F61" i="13"/>
  <c r="M61" i="13"/>
  <c r="T61" i="13"/>
  <c r="Z61" i="13"/>
  <c r="Y61" i="13"/>
  <c r="AB61" i="13"/>
  <c r="AM61" i="13"/>
  <c r="F60" i="13"/>
  <c r="M60" i="13"/>
  <c r="T60" i="13"/>
  <c r="Z60" i="13"/>
  <c r="Y60" i="13"/>
  <c r="AB60" i="13"/>
  <c r="F59" i="13"/>
  <c r="M59" i="13"/>
  <c r="T59" i="13"/>
  <c r="Z59" i="13"/>
  <c r="Y59" i="13"/>
  <c r="AB59" i="13"/>
  <c r="AM59" i="13"/>
  <c r="F58" i="13"/>
  <c r="M58" i="13"/>
  <c r="T58" i="13"/>
  <c r="Z58" i="13"/>
  <c r="Y58" i="13"/>
  <c r="AB58" i="13"/>
  <c r="F57" i="13"/>
  <c r="M57" i="13"/>
  <c r="T57" i="13"/>
  <c r="Z57" i="13"/>
  <c r="Y57" i="13"/>
  <c r="AB57" i="13"/>
  <c r="AM57" i="13"/>
  <c r="F56" i="13"/>
  <c r="M56" i="13"/>
  <c r="T56" i="13"/>
  <c r="Z56" i="13"/>
  <c r="Y56" i="13"/>
  <c r="AB56" i="13"/>
  <c r="F55" i="13"/>
  <c r="M55" i="13"/>
  <c r="T55" i="13"/>
  <c r="Z55" i="13"/>
  <c r="Y55" i="13"/>
  <c r="AB55" i="13"/>
  <c r="AM55" i="13"/>
  <c r="F54" i="13"/>
  <c r="M54" i="13"/>
  <c r="T54" i="13"/>
  <c r="Z54" i="13"/>
  <c r="Y54" i="13"/>
  <c r="AB54" i="13"/>
  <c r="F53" i="13"/>
  <c r="M53" i="13"/>
  <c r="T53" i="13"/>
  <c r="Z53" i="13"/>
  <c r="Y53" i="13"/>
  <c r="AB53" i="13"/>
  <c r="AM53" i="13"/>
  <c r="F52" i="13"/>
  <c r="M52" i="13"/>
  <c r="T52" i="13"/>
  <c r="Z52" i="13"/>
  <c r="Y52" i="13"/>
  <c r="AB52" i="13"/>
  <c r="F51" i="13"/>
  <c r="M51" i="13"/>
  <c r="T51" i="13"/>
  <c r="Z51" i="13"/>
  <c r="Y51" i="13"/>
  <c r="AB51" i="13"/>
  <c r="AM51" i="13"/>
  <c r="F50" i="13"/>
  <c r="M50" i="13"/>
  <c r="T50" i="13"/>
  <c r="Z50" i="13"/>
  <c r="Y50" i="13"/>
  <c r="AB50" i="13"/>
  <c r="F49" i="13"/>
  <c r="M49" i="13"/>
  <c r="T49" i="13"/>
  <c r="Z49" i="13"/>
  <c r="Y49" i="13"/>
  <c r="AB49" i="13"/>
  <c r="AM49" i="13"/>
  <c r="F48" i="13"/>
  <c r="M48" i="13"/>
  <c r="T48" i="13"/>
  <c r="Z48" i="13"/>
  <c r="Y48" i="13"/>
  <c r="AB48" i="13"/>
  <c r="F47" i="13"/>
  <c r="M47" i="13"/>
  <c r="T47" i="13"/>
  <c r="Z47" i="13"/>
  <c r="Y47" i="13"/>
  <c r="AB47" i="13"/>
  <c r="AM47" i="13"/>
  <c r="F46" i="13"/>
  <c r="M46" i="13"/>
  <c r="T46" i="13"/>
  <c r="Z46" i="13"/>
  <c r="Y46" i="13"/>
  <c r="AB46" i="13"/>
  <c r="F45" i="13"/>
  <c r="M45" i="13"/>
  <c r="T45" i="13"/>
  <c r="Z45" i="13"/>
  <c r="Y45" i="13"/>
  <c r="AB45" i="13"/>
  <c r="AM45" i="13"/>
  <c r="F44" i="13"/>
  <c r="M44" i="13"/>
  <c r="T44" i="13"/>
  <c r="Z44" i="13"/>
  <c r="Y44" i="13"/>
  <c r="AB44" i="13"/>
  <c r="F43" i="13"/>
  <c r="M43" i="13"/>
  <c r="T43" i="13"/>
  <c r="Z43" i="13"/>
  <c r="Y43" i="13"/>
  <c r="AB43" i="13"/>
  <c r="AM43" i="13"/>
  <c r="F42" i="13"/>
  <c r="M42" i="13"/>
  <c r="T42" i="13"/>
  <c r="Z42" i="13"/>
  <c r="Y42" i="13"/>
  <c r="AB42" i="13"/>
  <c r="F41" i="13"/>
  <c r="M41" i="13"/>
  <c r="T41" i="13"/>
  <c r="Z41" i="13"/>
  <c r="Y41" i="13"/>
  <c r="AB41" i="13"/>
  <c r="AM41" i="13"/>
  <c r="F40" i="13"/>
  <c r="M40" i="13"/>
  <c r="T40" i="13"/>
  <c r="Z40" i="13"/>
  <c r="Y40" i="13"/>
  <c r="AB40" i="13"/>
  <c r="F39" i="13"/>
  <c r="M39" i="13"/>
  <c r="T39" i="13"/>
  <c r="Z39" i="13"/>
  <c r="Y39" i="13"/>
  <c r="AB39" i="13"/>
  <c r="AM39" i="13"/>
  <c r="F38" i="13"/>
  <c r="M38" i="13"/>
  <c r="T38" i="13"/>
  <c r="Z38" i="13"/>
  <c r="Y38" i="13"/>
  <c r="AB38" i="13"/>
  <c r="F37" i="13"/>
  <c r="M37" i="13"/>
  <c r="T37" i="13"/>
  <c r="Z37" i="13"/>
  <c r="Y37" i="13"/>
  <c r="AB37" i="13"/>
  <c r="AM37" i="13"/>
  <c r="F36" i="13"/>
  <c r="M36" i="13"/>
  <c r="T36" i="13"/>
  <c r="Z36" i="13"/>
  <c r="Y36" i="13"/>
  <c r="AB36" i="13"/>
  <c r="F35" i="13"/>
  <c r="M35" i="13"/>
  <c r="T35" i="13"/>
  <c r="Z35" i="13"/>
  <c r="Y35" i="13"/>
  <c r="AB35" i="13"/>
  <c r="AM35" i="13"/>
  <c r="F34" i="13"/>
  <c r="M34" i="13"/>
  <c r="T34" i="13"/>
  <c r="Z34" i="13"/>
  <c r="Y34" i="13"/>
  <c r="AB34" i="13"/>
  <c r="F33" i="13"/>
  <c r="M33" i="13"/>
  <c r="T33" i="13"/>
  <c r="Z33" i="13"/>
  <c r="Y33" i="13"/>
  <c r="AB33" i="13"/>
  <c r="AM33" i="13"/>
  <c r="F32" i="13"/>
  <c r="M32" i="13"/>
  <c r="T32" i="13"/>
  <c r="Z32" i="13"/>
  <c r="Y32" i="13"/>
  <c r="AB32" i="13"/>
  <c r="F31" i="13"/>
  <c r="M31" i="13"/>
  <c r="T31" i="13"/>
  <c r="Z31" i="13"/>
  <c r="Y31" i="13"/>
  <c r="AB31" i="13"/>
  <c r="AM31" i="13"/>
  <c r="F30" i="13"/>
  <c r="M30" i="13"/>
  <c r="T30" i="13"/>
  <c r="Z30" i="13"/>
  <c r="Y30" i="13"/>
  <c r="AB30" i="13"/>
  <c r="F29" i="13"/>
  <c r="M29" i="13"/>
  <c r="T29" i="13"/>
  <c r="Z29" i="13"/>
  <c r="Y29" i="13"/>
  <c r="AB29" i="13"/>
  <c r="AM29" i="13"/>
  <c r="F28" i="13"/>
  <c r="M28" i="13"/>
  <c r="T28" i="13"/>
  <c r="Z28" i="13"/>
  <c r="Y28" i="13"/>
  <c r="AB28" i="13"/>
  <c r="C25" i="13"/>
  <c r="C26" i="13"/>
  <c r="C27" i="13"/>
  <c r="F27" i="13"/>
  <c r="J25" i="13"/>
  <c r="J26" i="13"/>
  <c r="J27" i="13"/>
  <c r="M27" i="13"/>
  <c r="Q25" i="13"/>
  <c r="Q26" i="13"/>
  <c r="Q27" i="13"/>
  <c r="T27" i="13"/>
  <c r="Z27" i="13"/>
  <c r="Y27" i="13"/>
  <c r="AB27" i="13"/>
  <c r="AM27" i="13"/>
  <c r="F26" i="13"/>
  <c r="M26" i="13"/>
  <c r="T26" i="13"/>
  <c r="Z26" i="13"/>
  <c r="Y26" i="13"/>
  <c r="AB26" i="13"/>
  <c r="F25" i="13"/>
  <c r="M25" i="13"/>
  <c r="T25" i="13"/>
  <c r="Z25" i="13"/>
  <c r="Y25" i="13"/>
  <c r="AB25" i="13"/>
  <c r="AM25" i="13"/>
  <c r="F24" i="13"/>
  <c r="M24" i="13"/>
  <c r="T24" i="13"/>
  <c r="Z24" i="13"/>
  <c r="Y24" i="13"/>
  <c r="AB24" i="13"/>
  <c r="F23" i="13"/>
  <c r="M23" i="13"/>
  <c r="T23" i="13"/>
  <c r="Z23" i="13"/>
  <c r="Y23" i="13"/>
  <c r="AB23" i="13"/>
  <c r="AM23" i="13"/>
  <c r="F22" i="13"/>
  <c r="M22" i="13"/>
  <c r="T22" i="13"/>
  <c r="Z22" i="13"/>
  <c r="Y22" i="13"/>
  <c r="AB22" i="13"/>
  <c r="F21" i="13"/>
  <c r="M21" i="13"/>
  <c r="T21" i="13"/>
  <c r="Z21" i="13"/>
  <c r="Y21" i="13"/>
  <c r="AB21" i="13"/>
  <c r="AM21" i="13"/>
  <c r="F20" i="13"/>
  <c r="M20" i="13"/>
  <c r="T20" i="13"/>
  <c r="Z20" i="13"/>
  <c r="Y20" i="13"/>
  <c r="AB20" i="13"/>
  <c r="F19" i="13"/>
  <c r="M19" i="13"/>
  <c r="T19" i="13"/>
  <c r="Z19" i="13"/>
  <c r="Y19" i="13"/>
  <c r="AB19" i="13"/>
  <c r="AM19" i="13"/>
  <c r="E15" i="13"/>
  <c r="E16" i="13"/>
  <c r="E17" i="13"/>
  <c r="E18" i="13"/>
  <c r="F18" i="13"/>
  <c r="M18" i="13"/>
  <c r="T18" i="13"/>
  <c r="Z18" i="13"/>
  <c r="Y18" i="13"/>
  <c r="AB18" i="13"/>
  <c r="C15" i="13"/>
  <c r="C16" i="13"/>
  <c r="C17" i="13"/>
  <c r="F17" i="13"/>
  <c r="L17" i="13"/>
  <c r="J17" i="13"/>
  <c r="M17" i="13"/>
  <c r="Q17" i="13"/>
  <c r="T17" i="13"/>
  <c r="Z17" i="13"/>
  <c r="Y17" i="13"/>
  <c r="AB17" i="13"/>
  <c r="AM17" i="13"/>
  <c r="F16" i="13"/>
  <c r="L16" i="13"/>
  <c r="J16" i="13"/>
  <c r="M16" i="13"/>
  <c r="Q16" i="13"/>
  <c r="T16" i="13"/>
  <c r="Z16" i="13"/>
  <c r="Y16" i="13"/>
  <c r="AB16" i="13"/>
  <c r="F15" i="13"/>
  <c r="L15" i="13"/>
  <c r="J15" i="13"/>
  <c r="M15" i="13"/>
  <c r="S15" i="13"/>
  <c r="Q15" i="13"/>
  <c r="T15" i="13"/>
  <c r="Z15" i="13"/>
  <c r="K15" i="13"/>
  <c r="R15" i="13"/>
  <c r="Y15" i="13"/>
  <c r="AB15" i="13"/>
  <c r="AM15" i="13"/>
  <c r="F14" i="13"/>
  <c r="L14" i="13"/>
  <c r="J14" i="13"/>
  <c r="M14" i="13"/>
  <c r="S14" i="13"/>
  <c r="Q14" i="13"/>
  <c r="T14" i="13"/>
  <c r="Z14" i="13"/>
  <c r="K14" i="13"/>
  <c r="R14" i="13"/>
  <c r="Y14" i="13"/>
  <c r="AB14" i="13"/>
  <c r="AH116" i="13"/>
  <c r="AH115" i="13"/>
  <c r="AH114" i="13"/>
  <c r="AH113" i="13"/>
  <c r="AH112" i="13"/>
  <c r="AH111" i="13"/>
  <c r="AH110" i="13"/>
  <c r="AH109" i="13"/>
  <c r="AH108" i="13"/>
  <c r="AH107" i="13"/>
  <c r="AH106" i="13"/>
  <c r="AH105" i="13"/>
  <c r="AH104" i="13"/>
  <c r="AH103" i="13"/>
  <c r="AH102" i="13"/>
  <c r="AH101" i="13"/>
  <c r="AH100" i="13"/>
  <c r="AH99" i="13"/>
  <c r="AH98" i="13"/>
  <c r="AH97" i="13"/>
  <c r="AH96" i="13"/>
  <c r="AH95" i="13"/>
  <c r="AH94" i="13"/>
  <c r="AH93" i="13"/>
  <c r="AH92" i="13"/>
  <c r="AH91" i="13"/>
  <c r="AH90" i="13"/>
  <c r="AH89" i="13"/>
  <c r="AH88" i="13"/>
  <c r="AH87" i="13"/>
  <c r="AH86" i="13"/>
  <c r="AH85" i="13"/>
  <c r="AH84" i="13"/>
  <c r="AH83" i="13"/>
  <c r="AH82" i="13"/>
  <c r="AH81" i="13"/>
  <c r="AH80" i="13"/>
  <c r="AH79" i="13"/>
  <c r="AH78" i="13"/>
  <c r="AH77" i="13"/>
  <c r="AH76" i="13"/>
  <c r="AH75" i="13"/>
  <c r="AH74" i="13"/>
  <c r="AH73" i="13"/>
  <c r="AH72" i="13"/>
  <c r="AH71" i="13"/>
  <c r="AH70" i="13"/>
  <c r="AH69" i="13"/>
  <c r="AH68" i="13"/>
  <c r="AM72" i="13"/>
  <c r="AM70" i="13"/>
  <c r="AM68" i="13"/>
  <c r="AM66" i="13"/>
  <c r="AM64" i="13"/>
  <c r="AM62" i="13"/>
  <c r="AM60" i="13"/>
  <c r="AM58" i="13"/>
  <c r="AM56" i="13"/>
  <c r="AM54" i="13"/>
  <c r="AM52" i="13"/>
  <c r="AM50" i="13"/>
  <c r="AM48" i="13"/>
  <c r="AM46" i="13"/>
  <c r="AM44" i="13"/>
  <c r="AM42" i="13"/>
  <c r="AM40" i="13"/>
  <c r="AM38" i="13"/>
  <c r="AM36" i="13"/>
  <c r="AM34" i="13"/>
  <c r="AM32" i="13"/>
  <c r="AM30" i="13"/>
  <c r="AM28" i="13"/>
  <c r="AM26" i="13"/>
  <c r="AM24" i="13"/>
  <c r="AM22" i="13"/>
  <c r="AM20" i="13"/>
  <c r="AM18" i="13"/>
  <c r="AM16" i="13"/>
  <c r="AM14" i="13"/>
  <c r="AC67" i="13"/>
  <c r="AH67" i="13"/>
  <c r="J60" i="12"/>
  <c r="J59" i="12"/>
  <c r="J58" i="12"/>
  <c r="J57" i="12"/>
  <c r="J56" i="12"/>
  <c r="J55" i="12"/>
  <c r="J54" i="12"/>
  <c r="J53" i="12"/>
  <c r="J52" i="12"/>
  <c r="J51" i="12"/>
  <c r="J50" i="12"/>
  <c r="J49" i="12"/>
  <c r="J48" i="12"/>
  <c r="J47" i="12"/>
  <c r="J46" i="12"/>
  <c r="J45" i="12"/>
  <c r="J44" i="12"/>
  <c r="J43" i="12"/>
  <c r="J42" i="12"/>
  <c r="J41" i="12"/>
  <c r="J40" i="12"/>
  <c r="J39" i="12"/>
  <c r="J38" i="12"/>
  <c r="J37" i="12"/>
  <c r="J36" i="12"/>
  <c r="J35" i="12"/>
  <c r="J34" i="12"/>
  <c r="J33" i="12"/>
  <c r="J32" i="12"/>
  <c r="AK72" i="13"/>
  <c r="AK71" i="13"/>
  <c r="AK70" i="13"/>
  <c r="AK69" i="13"/>
  <c r="AK68" i="13"/>
  <c r="AK67" i="13"/>
  <c r="AK66" i="13"/>
  <c r="AK65" i="13"/>
  <c r="AK64" i="13"/>
  <c r="AK63" i="13"/>
  <c r="AK62" i="13"/>
  <c r="AK61" i="13"/>
  <c r="AK60" i="13"/>
  <c r="AK59" i="13"/>
  <c r="AK58" i="13"/>
  <c r="AK57" i="13"/>
  <c r="AK56" i="13"/>
  <c r="AK55" i="13"/>
  <c r="AK54" i="13"/>
  <c r="AK53" i="13"/>
  <c r="AK52" i="13"/>
  <c r="AK51" i="13"/>
  <c r="AK50" i="13"/>
  <c r="AK49" i="13"/>
  <c r="AK48" i="13"/>
  <c r="AK47" i="13"/>
  <c r="AK46" i="13"/>
  <c r="AK45" i="13"/>
  <c r="AK44" i="13"/>
  <c r="AK43" i="13"/>
  <c r="AK42" i="13"/>
  <c r="AK41" i="13"/>
  <c r="AK40" i="13"/>
  <c r="AK39" i="13"/>
  <c r="AK38" i="13"/>
  <c r="AK37" i="13"/>
  <c r="AK36" i="13"/>
  <c r="AK35" i="13"/>
  <c r="AK34" i="13"/>
  <c r="AK33" i="13"/>
  <c r="AK32" i="13"/>
  <c r="AK31" i="13"/>
  <c r="AK30" i="13"/>
  <c r="AK29" i="13"/>
  <c r="AK28" i="13"/>
  <c r="AK27" i="13"/>
  <c r="AK26" i="13"/>
  <c r="AK25" i="13"/>
  <c r="AK24" i="13"/>
  <c r="AK23" i="13"/>
  <c r="AK22" i="13"/>
  <c r="AK21" i="13"/>
  <c r="AK20" i="13"/>
  <c r="AK19" i="13"/>
  <c r="AK18" i="13"/>
  <c r="AK17" i="13"/>
  <c r="AK16" i="13"/>
  <c r="AK15" i="13"/>
  <c r="AK14" i="13"/>
  <c r="X72" i="13"/>
  <c r="AJ72" i="13"/>
  <c r="X71" i="13"/>
  <c r="AJ71" i="13"/>
  <c r="X70" i="13"/>
  <c r="AJ70" i="13"/>
  <c r="X69" i="13"/>
  <c r="AJ69" i="13"/>
  <c r="X68" i="13"/>
  <c r="AJ68" i="13"/>
  <c r="X67" i="13"/>
  <c r="AJ67" i="13"/>
  <c r="X66" i="13"/>
  <c r="AJ66" i="13"/>
  <c r="X65" i="13"/>
  <c r="AJ65" i="13"/>
  <c r="X64" i="13"/>
  <c r="AJ64" i="13"/>
  <c r="X63" i="13"/>
  <c r="AJ63" i="13"/>
  <c r="X62" i="13"/>
  <c r="AJ62" i="13"/>
  <c r="X61" i="13"/>
  <c r="AJ61" i="13"/>
  <c r="X60" i="13"/>
  <c r="AJ60" i="13"/>
  <c r="X59" i="13"/>
  <c r="AJ59" i="13"/>
  <c r="X58" i="13"/>
  <c r="AJ58" i="13"/>
  <c r="X57" i="13"/>
  <c r="AJ57" i="13"/>
  <c r="X56" i="13"/>
  <c r="AJ56" i="13"/>
  <c r="X55" i="13"/>
  <c r="AJ55" i="13"/>
  <c r="X54" i="13"/>
  <c r="AJ54" i="13"/>
  <c r="X53" i="13"/>
  <c r="AJ53" i="13"/>
  <c r="X52" i="13"/>
  <c r="AJ52" i="13"/>
  <c r="X51" i="13"/>
  <c r="AJ51" i="13"/>
  <c r="X50" i="13"/>
  <c r="AJ50" i="13"/>
  <c r="X49" i="13"/>
  <c r="AJ49" i="13"/>
  <c r="X48" i="13"/>
  <c r="AJ48" i="13"/>
  <c r="X47" i="13"/>
  <c r="AJ47" i="13"/>
  <c r="X46" i="13"/>
  <c r="AJ46" i="13"/>
  <c r="X45" i="13"/>
  <c r="AJ45" i="13"/>
  <c r="X44" i="13"/>
  <c r="AJ44" i="13"/>
  <c r="X43" i="13"/>
  <c r="AJ43" i="13"/>
  <c r="X42" i="13"/>
  <c r="AJ42" i="13"/>
  <c r="X41" i="13"/>
  <c r="AJ41" i="13"/>
  <c r="X40" i="13"/>
  <c r="AJ40" i="13"/>
  <c r="X39" i="13"/>
  <c r="AJ39" i="13"/>
  <c r="X38" i="13"/>
  <c r="AJ38" i="13"/>
  <c r="X37" i="13"/>
  <c r="AJ37" i="13"/>
  <c r="X36" i="13"/>
  <c r="AJ36" i="13"/>
  <c r="X35" i="13"/>
  <c r="AJ35" i="13"/>
  <c r="X34" i="13"/>
  <c r="AJ34" i="13"/>
  <c r="X33" i="13"/>
  <c r="AJ33" i="13"/>
  <c r="X32" i="13"/>
  <c r="AJ32" i="13"/>
  <c r="X31" i="13"/>
  <c r="AJ31" i="13"/>
  <c r="X30" i="13"/>
  <c r="AJ30" i="13"/>
  <c r="X29" i="13"/>
  <c r="AJ29" i="13"/>
  <c r="X28" i="13"/>
  <c r="AJ28" i="13"/>
  <c r="X27" i="13"/>
  <c r="AJ27" i="13"/>
  <c r="X26" i="13"/>
  <c r="AJ26" i="13"/>
  <c r="X25" i="13"/>
  <c r="AJ25" i="13"/>
  <c r="X24" i="13"/>
  <c r="AJ24" i="13"/>
  <c r="X23" i="13"/>
  <c r="AJ23" i="13"/>
  <c r="X22" i="13"/>
  <c r="AJ22" i="13"/>
  <c r="X21" i="13"/>
  <c r="AJ21" i="13"/>
  <c r="X20" i="13"/>
  <c r="AJ20" i="13"/>
  <c r="X19" i="13"/>
  <c r="AJ19" i="13"/>
  <c r="X18" i="13"/>
  <c r="AJ18" i="13"/>
  <c r="X17" i="13"/>
  <c r="AJ17" i="13"/>
  <c r="X16" i="13"/>
  <c r="AJ16" i="13"/>
  <c r="X15" i="13"/>
  <c r="AJ15" i="13"/>
  <c r="X14" i="13"/>
  <c r="AJ14" i="13"/>
  <c r="AA72" i="13"/>
  <c r="AA71" i="13"/>
  <c r="AA70" i="13"/>
  <c r="AA69" i="13"/>
  <c r="AA68" i="13"/>
  <c r="AA67" i="13"/>
  <c r="AA66" i="13"/>
  <c r="AA65" i="13"/>
  <c r="AA64" i="13"/>
  <c r="AA63" i="13"/>
  <c r="AA62" i="13"/>
  <c r="AA61" i="13"/>
  <c r="AA60" i="13"/>
  <c r="AA59" i="13"/>
  <c r="AA58" i="13"/>
  <c r="AA57" i="13"/>
  <c r="AA56" i="13"/>
  <c r="AA55" i="13"/>
  <c r="AA54" i="13"/>
  <c r="AA53" i="13"/>
  <c r="AA52" i="13"/>
  <c r="AA51" i="13"/>
  <c r="AA50" i="13"/>
  <c r="AA49" i="13"/>
  <c r="AA48" i="13"/>
  <c r="AA47" i="13"/>
  <c r="AA46" i="13"/>
  <c r="AA45" i="13"/>
  <c r="AA44" i="13"/>
  <c r="AA43" i="13"/>
  <c r="AA42" i="13"/>
  <c r="AA41" i="13"/>
  <c r="AA40" i="13"/>
  <c r="AA39" i="13"/>
  <c r="AA38" i="13"/>
  <c r="AA37" i="13"/>
  <c r="AA36" i="13"/>
  <c r="AA35" i="13"/>
  <c r="AA34" i="13"/>
  <c r="AA33" i="13"/>
  <c r="AA32" i="13"/>
  <c r="AA31" i="13"/>
  <c r="AA30" i="13"/>
  <c r="AA29" i="13"/>
  <c r="AA28" i="13"/>
  <c r="AA27" i="13"/>
  <c r="AA26" i="13"/>
  <c r="AA25" i="13"/>
  <c r="AA24" i="13"/>
  <c r="AA23" i="13"/>
  <c r="AA22" i="13"/>
  <c r="AA21" i="13"/>
  <c r="AA20" i="13"/>
  <c r="AA19" i="13"/>
  <c r="AA18" i="13"/>
  <c r="AA17" i="13"/>
  <c r="AA16" i="13"/>
  <c r="AA15" i="13"/>
  <c r="AA14" i="13"/>
  <c r="U72" i="13"/>
  <c r="U71" i="13"/>
  <c r="U70" i="13"/>
  <c r="U69" i="13"/>
  <c r="U68" i="13"/>
  <c r="U67" i="13"/>
  <c r="U66" i="13"/>
  <c r="U65" i="13"/>
  <c r="U64" i="13"/>
  <c r="U63" i="13"/>
  <c r="U62" i="13"/>
  <c r="U61" i="13"/>
  <c r="U60" i="13"/>
  <c r="U59" i="13"/>
  <c r="U58" i="13"/>
  <c r="U57" i="13"/>
  <c r="U56" i="13"/>
  <c r="U55" i="13"/>
  <c r="U54" i="13"/>
  <c r="U53" i="13"/>
  <c r="U52" i="13"/>
  <c r="U51" i="13"/>
  <c r="U50" i="13"/>
  <c r="U49" i="13"/>
  <c r="U48" i="13"/>
  <c r="U47" i="13"/>
  <c r="U46" i="13"/>
  <c r="U45" i="13"/>
  <c r="U44" i="13"/>
  <c r="U43" i="13"/>
  <c r="U42" i="13"/>
  <c r="U41" i="13"/>
  <c r="U40" i="13"/>
  <c r="U39" i="13"/>
  <c r="U38" i="13"/>
  <c r="U37" i="13"/>
  <c r="U36" i="13"/>
  <c r="U35" i="13"/>
  <c r="U34" i="13"/>
  <c r="U33" i="13"/>
  <c r="U32" i="13"/>
  <c r="U31" i="13"/>
  <c r="U30" i="13"/>
  <c r="U29" i="13"/>
  <c r="U28" i="13"/>
  <c r="U27" i="13"/>
  <c r="U26" i="13"/>
  <c r="U25" i="13"/>
  <c r="U24" i="13"/>
  <c r="U23" i="13"/>
  <c r="U22" i="13"/>
  <c r="U21" i="13"/>
  <c r="U20" i="13"/>
  <c r="U19" i="13"/>
  <c r="U18" i="13"/>
  <c r="U17" i="13"/>
  <c r="U16" i="13"/>
  <c r="U15" i="13"/>
  <c r="U14" i="13"/>
  <c r="P17" i="13"/>
  <c r="P16" i="13"/>
  <c r="P15" i="13"/>
  <c r="P14" i="13"/>
  <c r="P25" i="13"/>
  <c r="P26" i="13"/>
  <c r="P27"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I17" i="13"/>
  <c r="I16" i="13"/>
  <c r="I15" i="13"/>
  <c r="I14" i="13"/>
  <c r="I25" i="13"/>
  <c r="I26" i="13"/>
  <c r="I27" i="13"/>
  <c r="G72" i="13"/>
  <c r="G71" i="13"/>
  <c r="G70" i="13"/>
  <c r="G69" i="13"/>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B25" i="13"/>
  <c r="B26" i="13"/>
  <c r="B27" i="13"/>
  <c r="B15" i="13"/>
  <c r="B16" i="13"/>
  <c r="B17" i="13"/>
  <c r="AC66" i="13"/>
  <c r="C60" i="12"/>
  <c r="E60" i="12"/>
  <c r="F60" i="12"/>
  <c r="G60" i="12"/>
  <c r="C59" i="12"/>
  <c r="E59" i="12"/>
  <c r="F59" i="12"/>
  <c r="G59" i="12"/>
  <c r="B50" i="12"/>
  <c r="B51" i="12"/>
  <c r="B52" i="12"/>
  <c r="B53" i="12"/>
  <c r="B54" i="12"/>
  <c r="B55" i="12"/>
  <c r="B56" i="12"/>
  <c r="B57" i="12"/>
  <c r="B58" i="12"/>
  <c r="C58" i="12"/>
  <c r="E58" i="12"/>
  <c r="F58" i="12"/>
  <c r="G58" i="12"/>
  <c r="C57" i="12"/>
  <c r="E57" i="12"/>
  <c r="F57" i="12"/>
  <c r="G57" i="12"/>
  <c r="C56" i="12"/>
  <c r="E56" i="12"/>
  <c r="F56" i="12"/>
  <c r="G56" i="12"/>
  <c r="C55" i="12"/>
  <c r="E55" i="12"/>
  <c r="F55" i="12"/>
  <c r="G55" i="12"/>
  <c r="C54" i="12"/>
  <c r="E54" i="12"/>
  <c r="F54" i="12"/>
  <c r="G54" i="12"/>
  <c r="C53" i="12"/>
  <c r="E53" i="12"/>
  <c r="F53" i="12"/>
  <c r="G53" i="12"/>
  <c r="C52" i="12"/>
  <c r="E52" i="12"/>
  <c r="F52" i="12"/>
  <c r="G52" i="12"/>
  <c r="C51" i="12"/>
  <c r="E51" i="12"/>
  <c r="F51" i="12"/>
  <c r="G51" i="12"/>
  <c r="C50" i="12"/>
  <c r="E50" i="12"/>
  <c r="F50" i="12"/>
  <c r="G50" i="12"/>
  <c r="C49" i="12"/>
  <c r="E49" i="12"/>
  <c r="F49" i="12"/>
  <c r="G49" i="12"/>
  <c r="B40" i="12"/>
  <c r="B41" i="12"/>
  <c r="B42" i="12"/>
  <c r="B43" i="12"/>
  <c r="B44" i="12"/>
  <c r="B45" i="12"/>
  <c r="B46" i="12"/>
  <c r="B47" i="12"/>
  <c r="B48" i="12"/>
  <c r="C48" i="12"/>
  <c r="E48" i="12"/>
  <c r="F48" i="12"/>
  <c r="G48" i="12"/>
  <c r="C47" i="12"/>
  <c r="E47" i="12"/>
  <c r="F47" i="12"/>
  <c r="G47" i="12"/>
  <c r="C46" i="12"/>
  <c r="E46" i="12"/>
  <c r="F46" i="12"/>
  <c r="G46" i="12"/>
  <c r="C45" i="12"/>
  <c r="E45" i="12"/>
  <c r="F45" i="12"/>
  <c r="G45" i="12"/>
  <c r="C44" i="12"/>
  <c r="E44" i="12"/>
  <c r="F44" i="12"/>
  <c r="G44" i="12"/>
  <c r="C43" i="12"/>
  <c r="E43" i="12"/>
  <c r="F43" i="12"/>
  <c r="G43" i="12"/>
  <c r="C42" i="12"/>
  <c r="E42" i="12"/>
  <c r="F42" i="12"/>
  <c r="G42" i="12"/>
  <c r="C41" i="12"/>
  <c r="E41" i="12"/>
  <c r="F41" i="12"/>
  <c r="G41" i="12"/>
  <c r="C40" i="12"/>
  <c r="E40" i="12"/>
  <c r="F40" i="12"/>
  <c r="G40" i="12"/>
  <c r="C39" i="12"/>
  <c r="E39" i="12"/>
  <c r="F39" i="12"/>
  <c r="G39" i="12"/>
  <c r="B30" i="12"/>
  <c r="B31" i="12"/>
  <c r="B32" i="12"/>
  <c r="B33" i="12"/>
  <c r="B34" i="12"/>
  <c r="B35" i="12"/>
  <c r="B36" i="12"/>
  <c r="B37" i="12"/>
  <c r="B38" i="12"/>
  <c r="C38" i="12"/>
  <c r="E38" i="12"/>
  <c r="F38" i="12"/>
  <c r="G38" i="12"/>
  <c r="C37" i="12"/>
  <c r="E37" i="12"/>
  <c r="F37" i="12"/>
  <c r="G37" i="12"/>
  <c r="C36" i="12"/>
  <c r="E36" i="12"/>
  <c r="F36" i="12"/>
  <c r="G36" i="12"/>
  <c r="C35" i="12"/>
  <c r="E35" i="12"/>
  <c r="F35" i="12"/>
  <c r="G35" i="12"/>
  <c r="C34" i="12"/>
  <c r="E34" i="12"/>
  <c r="F34" i="12"/>
  <c r="G34" i="12"/>
  <c r="C33" i="12"/>
  <c r="E33" i="12"/>
  <c r="F33" i="12"/>
  <c r="G33" i="12"/>
  <c r="C32" i="12"/>
  <c r="E32" i="12"/>
  <c r="F32" i="12"/>
  <c r="G32" i="12"/>
  <c r="C31" i="12"/>
  <c r="E31" i="12"/>
  <c r="F31" i="12"/>
  <c r="G31" i="12"/>
  <c r="C30" i="12"/>
  <c r="E30" i="12"/>
  <c r="F30" i="12"/>
  <c r="G30" i="12"/>
  <c r="C29" i="12"/>
  <c r="E29" i="12"/>
  <c r="F29" i="12"/>
  <c r="G29" i="12"/>
  <c r="B20" i="12"/>
  <c r="B21" i="12"/>
  <c r="B22" i="12"/>
  <c r="B23" i="12"/>
  <c r="B24" i="12"/>
  <c r="B25" i="12"/>
  <c r="B26" i="12"/>
  <c r="B27" i="12"/>
  <c r="B28" i="12"/>
  <c r="C28" i="12"/>
  <c r="E28" i="12"/>
  <c r="F28" i="12"/>
  <c r="G28" i="12"/>
  <c r="C27" i="12"/>
  <c r="E27" i="12"/>
  <c r="F27" i="12"/>
  <c r="G27" i="12"/>
  <c r="C26" i="12"/>
  <c r="E26" i="12"/>
  <c r="F26" i="12"/>
  <c r="G26" i="12"/>
  <c r="C25" i="12"/>
  <c r="E25" i="12"/>
  <c r="F25" i="12"/>
  <c r="G25" i="12"/>
  <c r="C24" i="12"/>
  <c r="E24" i="12"/>
  <c r="F24" i="12"/>
  <c r="G24" i="12"/>
  <c r="C23" i="12"/>
  <c r="E23" i="12"/>
  <c r="F23" i="12"/>
  <c r="G23" i="12"/>
  <c r="C22" i="12"/>
  <c r="E22" i="12"/>
  <c r="F22" i="12"/>
  <c r="G22" i="12"/>
  <c r="C21" i="12"/>
  <c r="E21" i="12"/>
  <c r="F21" i="12"/>
  <c r="G21" i="12"/>
  <c r="C20" i="12"/>
  <c r="E20" i="12"/>
  <c r="F20" i="12"/>
  <c r="G20" i="12"/>
  <c r="C19" i="12"/>
  <c r="E19" i="12"/>
  <c r="F19" i="12"/>
  <c r="G19" i="12"/>
  <c r="B10" i="12"/>
  <c r="B11" i="12"/>
  <c r="B12" i="12"/>
  <c r="B13" i="12"/>
  <c r="B14" i="12"/>
  <c r="B15" i="12"/>
  <c r="B16" i="12"/>
  <c r="B17" i="12"/>
  <c r="B18" i="12"/>
  <c r="C18" i="12"/>
  <c r="E18" i="12"/>
  <c r="F18" i="12"/>
  <c r="G18" i="12"/>
  <c r="C17" i="12"/>
  <c r="E17" i="12"/>
  <c r="F17" i="12"/>
  <c r="G17" i="12"/>
  <c r="C16" i="12"/>
  <c r="E16" i="12"/>
  <c r="F16" i="12"/>
  <c r="G16" i="12"/>
  <c r="C15" i="12"/>
  <c r="E15" i="12"/>
  <c r="F15" i="12"/>
  <c r="G15" i="12"/>
  <c r="C14" i="12"/>
  <c r="E14" i="12"/>
  <c r="F14" i="12"/>
  <c r="G14" i="12"/>
  <c r="C13" i="12"/>
  <c r="E13" i="12"/>
  <c r="F13" i="12"/>
  <c r="G13" i="12"/>
  <c r="C12" i="12"/>
  <c r="E12" i="12"/>
  <c r="F12" i="12"/>
  <c r="G12" i="12"/>
  <c r="C11" i="12"/>
  <c r="E11" i="12"/>
  <c r="F11" i="12"/>
  <c r="G11" i="12"/>
  <c r="C10" i="12"/>
  <c r="E10" i="12"/>
  <c r="F10" i="12"/>
  <c r="G10" i="12"/>
  <c r="C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C58" i="3"/>
  <c r="E58" i="3"/>
  <c r="G58" i="3"/>
  <c r="C57" i="3"/>
  <c r="E57" i="3"/>
  <c r="G57" i="3"/>
  <c r="C56" i="3"/>
  <c r="E56" i="3"/>
  <c r="G56" i="3"/>
  <c r="C55" i="3"/>
  <c r="E55" i="3"/>
  <c r="G55" i="3"/>
  <c r="C54" i="3"/>
  <c r="E54" i="3"/>
  <c r="G54" i="3"/>
  <c r="C53" i="3"/>
  <c r="E53" i="3"/>
  <c r="G53" i="3"/>
  <c r="C52" i="3"/>
  <c r="E52" i="3"/>
  <c r="G52" i="3"/>
  <c r="C51" i="3"/>
  <c r="E51" i="3"/>
  <c r="G51" i="3"/>
  <c r="C50" i="3"/>
  <c r="E50" i="3"/>
  <c r="G50" i="3"/>
  <c r="C49" i="3"/>
  <c r="E49" i="3"/>
  <c r="G49" i="3"/>
  <c r="C48" i="3"/>
  <c r="E48" i="3"/>
  <c r="G48" i="3"/>
  <c r="C47" i="3"/>
  <c r="E47" i="3"/>
  <c r="G47" i="3"/>
  <c r="C46" i="3"/>
  <c r="E46" i="3"/>
  <c r="G46" i="3"/>
  <c r="C45" i="3"/>
  <c r="E45" i="3"/>
  <c r="G45" i="3"/>
  <c r="C44" i="3"/>
  <c r="E44" i="3"/>
  <c r="G44" i="3"/>
  <c r="C43" i="3"/>
  <c r="E43" i="3"/>
  <c r="G43" i="3"/>
  <c r="C42" i="3"/>
  <c r="E42" i="3"/>
  <c r="G42" i="3"/>
  <c r="C41" i="3"/>
  <c r="E41" i="3"/>
  <c r="G41" i="3"/>
  <c r="C40" i="3"/>
  <c r="E40" i="3"/>
  <c r="G40" i="3"/>
  <c r="C39" i="3"/>
  <c r="E39" i="3"/>
  <c r="G39" i="3"/>
  <c r="C38" i="3"/>
  <c r="E38" i="3"/>
  <c r="G38" i="3"/>
  <c r="C37" i="3"/>
  <c r="E37" i="3"/>
  <c r="G37" i="3"/>
  <c r="C36" i="3"/>
  <c r="E36" i="3"/>
  <c r="G36" i="3"/>
  <c r="C35" i="3"/>
  <c r="E35" i="3"/>
  <c r="G35" i="3"/>
  <c r="C34" i="3"/>
  <c r="E34" i="3"/>
  <c r="G34" i="3"/>
  <c r="C33" i="3"/>
  <c r="E33" i="3"/>
  <c r="G33" i="3"/>
  <c r="C32" i="3"/>
  <c r="E32" i="3"/>
  <c r="G32" i="3"/>
  <c r="C31" i="3"/>
  <c r="E31" i="3"/>
  <c r="G31" i="3"/>
  <c r="C30" i="3"/>
  <c r="E30" i="3"/>
  <c r="G30" i="3"/>
  <c r="C29" i="3"/>
  <c r="E29" i="3"/>
  <c r="G29" i="3"/>
  <c r="C28" i="3"/>
  <c r="E28" i="3"/>
  <c r="G28" i="3"/>
  <c r="C27" i="3"/>
  <c r="E27" i="3"/>
  <c r="G27" i="3"/>
  <c r="C26" i="3"/>
  <c r="E26" i="3"/>
  <c r="G26" i="3"/>
  <c r="C25" i="3"/>
  <c r="E25" i="3"/>
  <c r="G25" i="3"/>
  <c r="C24" i="3"/>
  <c r="E24" i="3"/>
  <c r="G24" i="3"/>
  <c r="C23" i="3"/>
  <c r="E23" i="3"/>
  <c r="G23" i="3"/>
  <c r="C22" i="3"/>
  <c r="E22" i="3"/>
  <c r="G22" i="3"/>
  <c r="C21" i="3"/>
  <c r="E21" i="3"/>
  <c r="G21" i="3"/>
  <c r="C20" i="3"/>
  <c r="E20" i="3"/>
  <c r="G20" i="3"/>
  <c r="C19" i="3"/>
  <c r="E19" i="3"/>
  <c r="G19" i="3"/>
  <c r="C18" i="3"/>
  <c r="E18" i="3"/>
  <c r="G18" i="3"/>
  <c r="C17" i="3"/>
  <c r="E17" i="3"/>
  <c r="G17" i="3"/>
  <c r="C16" i="3"/>
  <c r="E16" i="3"/>
  <c r="G16" i="3"/>
  <c r="C15" i="3"/>
  <c r="E15" i="3"/>
  <c r="G15" i="3"/>
  <c r="C14" i="3"/>
  <c r="E14" i="3"/>
  <c r="G14" i="3"/>
  <c r="C13" i="3"/>
  <c r="E13" i="3"/>
  <c r="G13" i="3"/>
  <c r="C12" i="3"/>
  <c r="E12" i="3"/>
  <c r="G12" i="3"/>
  <c r="C11" i="3"/>
  <c r="E11" i="3"/>
  <c r="G11" i="3"/>
  <c r="C10" i="3"/>
  <c r="E10" i="3"/>
  <c r="G10" i="3"/>
  <c r="AH66" i="13"/>
  <c r="AC65" i="1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C64" i="13"/>
  <c r="AH65" i="13"/>
  <c r="AC63" i="13"/>
  <c r="AH64" i="13"/>
  <c r="AC62" i="13"/>
  <c r="AH63" i="13"/>
  <c r="AC61" i="13"/>
  <c r="AH62" i="13"/>
  <c r="AC60" i="13"/>
  <c r="AH61" i="13"/>
  <c r="AC59" i="13"/>
  <c r="AH60" i="13"/>
  <c r="AC58" i="13"/>
  <c r="AH59" i="13"/>
  <c r="AC57" i="13"/>
  <c r="AH58" i="13"/>
  <c r="AC56" i="13"/>
  <c r="AH57" i="13"/>
  <c r="AC55" i="13"/>
  <c r="AH56" i="13"/>
  <c r="AC54" i="13"/>
  <c r="AH55" i="13"/>
  <c r="AC53" i="13"/>
  <c r="AH54" i="13"/>
  <c r="AC52" i="13"/>
  <c r="AH53" i="13"/>
  <c r="AC51" i="13"/>
  <c r="AH52" i="13"/>
  <c r="AC50" i="13"/>
  <c r="AH51" i="13"/>
  <c r="AC49" i="13"/>
  <c r="AH50" i="13"/>
  <c r="AC48" i="13"/>
  <c r="AH49" i="13"/>
  <c r="AC47" i="13"/>
  <c r="AH48" i="13"/>
  <c r="AC46" i="13"/>
  <c r="AH47" i="13"/>
  <c r="AC45" i="13"/>
  <c r="AH46" i="13"/>
  <c r="AC44" i="13"/>
  <c r="AH45" i="13"/>
  <c r="AC43" i="13"/>
  <c r="AH44" i="13"/>
  <c r="AC42" i="13"/>
  <c r="AH43" i="13"/>
  <c r="AC41" i="13"/>
  <c r="AH42" i="13"/>
  <c r="AC40" i="13"/>
  <c r="AH41" i="13"/>
  <c r="AC39" i="13"/>
  <c r="AH40" i="13"/>
  <c r="AC38" i="13"/>
  <c r="AH39" i="13"/>
  <c r="AC37" i="13"/>
  <c r="AH38" i="13"/>
  <c r="AC36" i="13"/>
  <c r="AH37" i="13"/>
  <c r="AC35" i="13"/>
  <c r="AH36" i="13"/>
  <c r="AC34" i="13"/>
  <c r="AH35" i="13"/>
  <c r="AC33" i="13"/>
  <c r="AH34" i="13"/>
  <c r="AC32" i="13"/>
  <c r="AH33" i="13"/>
  <c r="AC31" i="13"/>
  <c r="AH32" i="13"/>
  <c r="AC30" i="13"/>
  <c r="AH31" i="13"/>
  <c r="AC29" i="13"/>
  <c r="AH30" i="13"/>
  <c r="AC28" i="13"/>
  <c r="AH29" i="13"/>
  <c r="AC27" i="13"/>
  <c r="AH28" i="13"/>
  <c r="AC26" i="13"/>
  <c r="AH27" i="13"/>
  <c r="AC25" i="13"/>
  <c r="AH26" i="13"/>
  <c r="AC24" i="13"/>
  <c r="AH25" i="13"/>
  <c r="AC23" i="13"/>
  <c r="AH24" i="13"/>
  <c r="AC22" i="13"/>
  <c r="AH23" i="13"/>
  <c r="AC21" i="13"/>
  <c r="AH22" i="13"/>
  <c r="AC20" i="13"/>
  <c r="AH21" i="13"/>
  <c r="AC19" i="13"/>
  <c r="AH20" i="13"/>
  <c r="AC18" i="13"/>
  <c r="AH19" i="13"/>
  <c r="AC17" i="13"/>
  <c r="AH18" i="13"/>
  <c r="AC16" i="13"/>
  <c r="AH17" i="13"/>
  <c r="AC15" i="13"/>
  <c r="AH16" i="13"/>
  <c r="AC14" i="13"/>
  <c r="AH14" i="13"/>
  <c r="AH15" i="13"/>
</calcChain>
</file>

<file path=xl/sharedStrings.xml><?xml version="1.0" encoding="utf-8"?>
<sst xmlns="http://schemas.openxmlformats.org/spreadsheetml/2006/main" count="410" uniqueCount="140">
  <si>
    <t>£ sterling</t>
  </si>
  <si>
    <t>grams silver</t>
  </si>
  <si>
    <t>1774=100</t>
  </si>
  <si>
    <t>Linked</t>
  </si>
  <si>
    <t>Agricultural income per worker, Virginia's tobacco coast, read off Figure 1, p. 283.</t>
  </si>
  <si>
    <t>Agricultural income per worker</t>
  </si>
  <si>
    <t>per year</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</si>
  <si>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</si>
  <si>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</si>
  <si>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</si>
  <si>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</si>
  <si>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</si>
  <si>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</si>
  <si>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</si>
  <si>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</si>
  <si>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</si>
  <si>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</si>
  <si>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</si>
  <si>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</si>
  <si>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</si>
  <si>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</si>
  <si>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</si>
  <si>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</si>
  <si>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</si>
  <si>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</si>
  <si>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</si>
  <si>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</si>
  <si>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</si>
  <si>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</si>
  <si>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</si>
  <si>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</si>
  <si>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Nominal</t>
  </si>
  <si>
    <t>wage proxy</t>
  </si>
  <si>
    <t>Allen et al.</t>
  </si>
  <si>
    <t>CPI</t>
  </si>
  <si>
    <t xml:space="preserve">Real </t>
  </si>
  <si>
    <t>Real</t>
  </si>
  <si>
    <r>
      <t xml:space="preserve">Source: Tobacco revenue per tobacco labor force (Anderson and Thomas 1978: Table 1, p. 377, in </t>
    </r>
    <r>
      <rPr>
        <sz val="11"/>
        <color theme="1"/>
        <rFont val="Calibri"/>
        <family val="2"/>
      </rPr>
      <t>£ sterling).</t>
    </r>
  </si>
  <si>
    <t>1700=100</t>
  </si>
  <si>
    <t>per taxable</t>
  </si>
  <si>
    <t>per capita</t>
  </si>
  <si>
    <t>farm income</t>
  </si>
  <si>
    <t>taxables</t>
  </si>
  <si>
    <t>population</t>
  </si>
  <si>
    <t>income</t>
  </si>
  <si>
    <t>taxables/</t>
  </si>
  <si>
    <t>total farm</t>
  </si>
  <si>
    <t>Oronoco Tobacco Chesapeake Area</t>
  </si>
  <si>
    <t>Sweet-scented Tobacco Chesapeake Area</t>
  </si>
  <si>
    <t>Peripheral Tobacco Chesapeake Area</t>
  </si>
  <si>
    <t>Peripheral %</t>
  </si>
  <si>
    <t>Population</t>
  </si>
  <si>
    <t>All Three Regions</t>
  </si>
  <si>
    <t>populaion</t>
  </si>
  <si>
    <t>Walsh</t>
  </si>
  <si>
    <t>series</t>
  </si>
  <si>
    <t>Kulikoff</t>
  </si>
  <si>
    <t>SUMMARY OUTPUT: correlation between Walsh and Anderson/Thomas 1672-1700 overlap.</t>
  </si>
  <si>
    <t>Per/All (%)</t>
  </si>
  <si>
    <t>CPI 1774=100</t>
  </si>
  <si>
    <t xml:space="preserve">and (local and export) market income as a share of total income (where the latter includes non-market income = food, shelter, fuel, washing, and other services produced </t>
  </si>
  <si>
    <t>and export = (.333)(.333) = .111 or 11.1%, and the non-market share 66.7%.</t>
  </si>
  <si>
    <t>Tobacco</t>
  </si>
  <si>
    <t>Other</t>
  </si>
  <si>
    <t>Income</t>
  </si>
  <si>
    <t>Variant 1</t>
  </si>
  <si>
    <t>Variant 2</t>
  </si>
  <si>
    <t>SUMMARY OUTPUT: Chesapeake Variant 1 1672-1700</t>
  </si>
  <si>
    <t>SUMMARY OUTPUT: Chesapeake Variant 1 1700-1774</t>
  </si>
  <si>
    <t>Variant 3</t>
  </si>
  <si>
    <t>SUMMARY OUTPUT: Chesapeake Variant 3 1700-1774</t>
  </si>
  <si>
    <t xml:space="preserve">The relative price of wheat (relative to tobacco: Bezanson) rose by 0.76% per annum 1720-1775. Walsh (1999: p. 66) states that "outputs of grains per laborer … remained at </t>
  </si>
  <si>
    <t xml:space="preserve">roughly the same low levels", so there was little productivity change. All of this suggests that "other income" must have grown very slowly in the 18th century, say 0.1% per </t>
  </si>
  <si>
    <t>SUMMARY OUTPUT: Chesapeake Variant 3 1672-1742</t>
  </si>
  <si>
    <t>SUMMARY OUTPUT: Chesapeake Variant 2 1672-1700</t>
  </si>
  <si>
    <t>SUMMARY OUTPUT: Chesapeake Variant 2 1700-1774</t>
  </si>
  <si>
    <r>
      <rPr>
        <b/>
        <u/>
        <sz val="12"/>
        <color theme="1"/>
        <rFont val="Calibri"/>
        <scheme val="minor"/>
      </rPr>
      <t>Weights</t>
    </r>
    <r>
      <rPr>
        <sz val="12"/>
        <color theme="1"/>
        <rFont val="Calibri"/>
        <family val="2"/>
        <scheme val="minor"/>
      </rPr>
      <t xml:space="preserve">: A family of middling means 1662-1672 (Walsh: 1999, p. 57, citing Robert Cole's World 1991: Chp. 4): tobacco income = 66.7% of total (local and export) market income; </t>
    </r>
  </si>
  <si>
    <r>
      <rPr>
        <b/>
        <u/>
        <sz val="12"/>
        <color theme="1"/>
        <rFont val="Calibri"/>
        <scheme val="minor"/>
      </rPr>
      <t>Tobacco (22.2%) performance</t>
    </r>
    <r>
      <rPr>
        <sz val="12"/>
        <color theme="1"/>
        <rFont val="Calibri"/>
        <family val="2"/>
        <scheme val="minor"/>
      </rPr>
      <t>: Use income per taxable from Walsh 1672-1725 and income per farm laborer Kulikoff 1726-1774.</t>
    </r>
  </si>
  <si>
    <r>
      <rPr>
        <b/>
        <u/>
        <sz val="12"/>
        <color theme="1"/>
        <rFont val="Calibri"/>
        <scheme val="minor"/>
      </rPr>
      <t>Non-marketed goods and services (66.7%) performance</t>
    </r>
    <r>
      <rPr>
        <sz val="12"/>
        <color theme="1"/>
        <rFont val="Calibri"/>
        <family val="2"/>
        <scheme val="minor"/>
      </rPr>
      <t>: Assume income per taxable constant.</t>
    </r>
  </si>
  <si>
    <r>
      <rPr>
        <b/>
        <u/>
        <sz val="12"/>
        <color theme="1"/>
        <rFont val="Calibri"/>
        <scheme val="minor"/>
      </rPr>
      <t>Other marketed goods (11.1%) performance</t>
    </r>
    <r>
      <rPr>
        <sz val="12"/>
        <color theme="1"/>
        <rFont val="Calibri"/>
        <family val="2"/>
        <scheme val="minor"/>
      </rPr>
      <t>: Assume as tobacco.</t>
    </r>
  </si>
  <si>
    <t>Corn was a subsistence crop. It dominated grain output, and very little was marketed. While wheat was a small share of output, that share rose, and a large share was marketed.</t>
  </si>
  <si>
    <t>Chesapeake Part 3: farm income proxies 1672-1774</t>
  </si>
  <si>
    <r>
      <t xml:space="preserve">Source: Lorena S. Walsh. 1999. "Summing the Parts: Implications for Estimating Chesapeake Output and Income Subregionally," </t>
    </r>
    <r>
      <rPr>
        <i/>
        <sz val="12"/>
        <color theme="1"/>
        <rFont val="Calibri"/>
      </rPr>
      <t>William and Mary Quarterly</t>
    </r>
    <r>
      <rPr>
        <sz val="12"/>
        <color theme="1"/>
        <rFont val="Calibri"/>
      </rPr>
      <t xml:space="preserve"> Third Series, 56, 1 (January): 53-94</t>
    </r>
  </si>
  <si>
    <r>
      <t xml:space="preserve">Appendix Tables II-IV, pp. 87-93, which rely heavily on Russell R. Menard, 1980, "The Tobacco Industry in the Chesapeake Colonies, 1617-1730: An Interpretation," </t>
    </r>
    <r>
      <rPr>
        <i/>
        <sz val="12"/>
        <color theme="1"/>
        <rFont val="Calibri"/>
      </rPr>
      <t>Research in Economic History</t>
    </r>
    <r>
      <rPr>
        <sz val="12"/>
        <color theme="1"/>
        <rFont val="Calibri"/>
      </rPr>
      <t xml:space="preserve"> 5: 157-66.  </t>
    </r>
  </si>
  <si>
    <t>Chesapeake Part 4: more farm income proxies 1672-1774</t>
  </si>
  <si>
    <t>Chesapeake, Part 2: Tobacco revenue per tobacco labor force, 1649-1700</t>
  </si>
  <si>
    <t>Chesapeake, Part 1: Kulikoff's agricultural income per worker, 1726-1774</t>
  </si>
  <si>
    <t>Williamson, 21 July 2013</t>
  </si>
  <si>
    <t>c1675</t>
  </si>
  <si>
    <t>c1700</t>
  </si>
  <si>
    <t>c1725</t>
  </si>
  <si>
    <t>c1750</t>
  </si>
  <si>
    <t>c1774</t>
  </si>
  <si>
    <t>from</t>
  </si>
  <si>
    <t>to</t>
  </si>
  <si>
    <r>
      <t>Source: Allan Kulikoff. 1979. "The Economic Growth of the Eighteenth-Cenrtury Chesapeake Colonies,"</t>
    </r>
    <r>
      <rPr>
        <i/>
        <sz val="11"/>
        <color theme="1"/>
        <rFont val="Calibri"/>
        <family val="2"/>
        <scheme val="minor"/>
      </rPr>
      <t xml:space="preserve"> Journal of Economic History</t>
    </r>
    <r>
      <rPr>
        <sz val="11"/>
        <color theme="1"/>
        <rFont val="Calibri"/>
        <family val="2"/>
        <scheme val="minor"/>
      </rPr>
      <t xml:space="preserve"> 39, 1 (March): 275-88.</t>
    </r>
  </si>
  <si>
    <t>nominal</t>
  </si>
  <si>
    <t xml:space="preserve">Earlier extension of the nominal wage proxy, </t>
  </si>
  <si>
    <t>linked at 1726 from the Chesapeake 3 file below.</t>
  </si>
  <si>
    <t>c1700 = 1688-1712, with 1774 = 100</t>
  </si>
  <si>
    <t>c1725 = 1713-1737, with 1774 = 100</t>
  </si>
  <si>
    <t>c1750 = 1738-1762, with 1774 = 100</t>
  </si>
  <si>
    <t>c1774 = 1763-1774</t>
  </si>
  <si>
    <t>The authors are talking about MARKET income, and typically FOREIGN EXPORT MARKET income</t>
  </si>
  <si>
    <t>(since the British authorities recorded those exports). However, in the two plantations documented,</t>
  </si>
  <si>
    <t xml:space="preserve">the marketed share of output was below 50%, a lot below. Absent information on the non-market </t>
  </si>
  <si>
    <t xml:space="preserve">output -- to feed the livestock, servants, and slaves, for starters -- how would we know wherher you've got an upper or lower bound? </t>
  </si>
  <si>
    <t>CAUTION ON CHESAPEAKE SERIES (JGW):</t>
  </si>
  <si>
    <t xml:space="preserve">Three regions: (1) low-quality oronoco produced about a third of the population and exported half of the tobacco = MD lower Western and upper Eastern Shores, the VA side of the Potomac, and parts of the Rappahannock; </t>
  </si>
  <si>
    <t>(2) sweet-scented tobacco of higher quality produced in the York basin and parts of the Rappahannock;</t>
  </si>
  <si>
    <t xml:space="preserve">(3) the peripheral hinterland was less tied to tobacco and lower per capita income and it included the lower James basin, the lower cDE pennisula, and eventually the VA Piedmont. </t>
  </si>
  <si>
    <r>
      <t>Walsh and others imply a price elasticity of demand = 1, so that Chesapeake output increase was matched by falling price. Thus, tobacco weight constant. But other marketed share probably rose in settled regions. Assume that was offset by rising share of populati</t>
    </r>
    <r>
      <rPr>
        <sz val="12"/>
        <color theme="1"/>
        <rFont val="Calibri"/>
        <family val="2"/>
        <scheme val="minor"/>
      </rPr>
      <t>o</t>
    </r>
    <r>
      <rPr>
        <sz val="12"/>
        <color theme="1"/>
        <rFont val="Calibri"/>
        <family val="2"/>
        <scheme val="minor"/>
      </rPr>
      <t>n in the hinterland with low marketed shares.</t>
    </r>
  </si>
  <si>
    <t>|</t>
  </si>
  <si>
    <t>Market linked</t>
  </si>
  <si>
    <t>(tobacco,etc.)</t>
  </si>
  <si>
    <r>
      <t xml:space="preserve">and consumed on the plantation [p. 57]) was about 33.3%. So, </t>
    </r>
    <r>
      <rPr>
        <sz val="12"/>
        <color theme="1"/>
        <rFont val="Calibri"/>
        <family val="2"/>
        <scheme val="minor"/>
      </rPr>
      <t>it appears as though</t>
    </r>
    <r>
      <rPr>
        <sz val="12"/>
        <color theme="1"/>
        <rFont val="Calibri"/>
        <family val="2"/>
        <scheme val="minor"/>
      </rPr>
      <t xml:space="preserve"> the tobacco income share = (.667)(.333) = .222 or 22.2%, income from other marketed goods local </t>
    </r>
  </si>
  <si>
    <t>per population</t>
  </si>
  <si>
    <t>Linked (per taxable)</t>
  </si>
  <si>
    <t>Linked (per population)</t>
  </si>
  <si>
    <t>Variant 4</t>
  </si>
  <si>
    <t>Other income,</t>
  </si>
  <si>
    <r>
      <t xml:space="preserve">annum, and not at all in the 17th, the Variant 2 </t>
    </r>
    <r>
      <rPr>
        <sz val="12"/>
        <color rgb="FFFF0000"/>
        <rFont val="Calibri"/>
        <family val="2"/>
        <scheme val="minor"/>
      </rPr>
      <t xml:space="preserve">and 4 </t>
    </r>
    <r>
      <rPr>
        <sz val="12"/>
        <color theme="1"/>
        <rFont val="Calibri"/>
        <family val="2"/>
        <scheme val="minor"/>
      </rPr>
      <t>assumption</t>
    </r>
    <r>
      <rPr>
        <sz val="12"/>
        <color theme="1"/>
        <rFont val="Calibri"/>
        <family val="2"/>
        <scheme val="minor"/>
      </rPr>
      <t xml:space="preserve"> (for Variant 2, growth rate here = 0.766%; for variant 4, 0.100%)</t>
    </r>
    <r>
      <rPr>
        <sz val="12"/>
        <color theme="1"/>
        <rFont val="Calibri"/>
        <family val="2"/>
        <scheme val="minor"/>
      </rPr>
      <t xml:space="preserve">. </t>
    </r>
  </si>
  <si>
    <t>Taxables/</t>
  </si>
  <si>
    <t>population,</t>
  </si>
  <si>
    <t>3 regions</t>
  </si>
  <si>
    <t>1672=100</t>
  </si>
  <si>
    <t>Other income</t>
  </si>
  <si>
    <t>per tax or cap*</t>
  </si>
  <si>
    <t>(*Follows income per taxable 1672-1730,</t>
  </si>
  <si>
    <t>then income per capita.)</t>
  </si>
  <si>
    <t>All income per capita</t>
  </si>
  <si>
    <t>check rate:</t>
  </si>
  <si>
    <t>real, per capita</t>
  </si>
  <si>
    <t>nominal / capita</t>
  </si>
  <si>
    <t>Market-linked nominal income</t>
  </si>
  <si>
    <t>Used this</t>
  </si>
  <si>
    <t>here</t>
  </si>
  <si>
    <t>proxy</t>
  </si>
  <si>
    <t>V</t>
  </si>
  <si>
    <t>variant 4: Lindert sep-oct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</si>
</sst>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00"/>
    <numFmt numFmtId="166" formatCode="#,##0.0"/>
    <numFmt numFmtId="167" formatCode="#,##0.000"/>
  </numFmts>
  <fonts count="22"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1"/>
      <color theme="1"/>
      <name val="Calibri"/>
      <family val="2"/>
    </font>
    <font>
      <b/>
      <sz val="12"/>
      <color rgb="FFFF0000"/>
      <name val="Calibri"/>
      <family val="2"/>
      <scheme val="minor"/>
    </font>
    <font>
      <b/>
      <sz val="14"/>
      <color rgb="FFFF0000"/>
      <name val="Calibri"/>
      <family val="2"/>
      <scheme val="minor"/>
    </font>
    <font>
      <sz val="10"/>
      <name val="Verdana"/>
      <family val="2"/>
    </font>
    <font>
      <i/>
      <sz val="11"/>
      <color theme="1"/>
      <name val="Calibri"/>
      <family val="2"/>
      <scheme val="minor"/>
    </font>
    <font>
      <b/>
      <sz val="10"/>
      <name val="Arial"/>
      <family val="2"/>
    </font>
    <font>
      <b/>
      <sz val="16"/>
      <color rgb="FFFF0000"/>
      <name val="Calibri"/>
      <scheme val="minor"/>
    </font>
    <font>
      <u/>
      <sz val="11"/>
      <color theme="10"/>
      <name val="Calibri"/>
      <family val="2"/>
      <scheme val="minor"/>
    </font>
    <font>
      <u/>
      <sz val="11"/>
      <color theme="11"/>
      <name val="Calibri"/>
      <family val="2"/>
      <scheme val="minor"/>
    </font>
    <font>
      <b/>
      <u/>
      <sz val="12"/>
      <color theme="1"/>
      <name val="Calibri"/>
      <scheme val="minor"/>
    </font>
    <font>
      <sz val="12"/>
      <color theme="1"/>
      <name val="Calibri"/>
    </font>
    <font>
      <i/>
      <sz val="12"/>
      <color theme="1"/>
      <name val="Calibri"/>
    </font>
    <font>
      <b/>
      <sz val="11"/>
      <color rgb="FFFF0000"/>
      <name val="Calibri"/>
      <scheme val="minor"/>
    </font>
    <font>
      <sz val="12"/>
      <color rgb="FFFF0000"/>
      <name val="Calibri"/>
      <family val="2"/>
      <scheme val="minor"/>
    </font>
    <font>
      <b/>
      <sz val="12"/>
      <color theme="1"/>
      <name val="Calibri"/>
      <family val="2"/>
      <scheme val="minor"/>
    </font>
    <font>
      <sz val="11"/>
      <color rgb="FFFF0000"/>
      <name val="Calibri"/>
      <scheme val="minor"/>
    </font>
  </fonts>
  <fills count="4">
    <fill>
      <patternFill patternType="none"/>
    </fill>
    <fill>
      <patternFill patternType="gray125"/>
    </fill>
    <fill>
      <patternFill patternType="solid">
        <fgColor rgb="FFFFFF00"/>
        <bgColor indexed="64"/>
      </patternFill>
    </fill>
    <fill>
      <patternFill patternType="solid">
        <fgColor rgb="FFCCFFCC"/>
        <bgColor indexed="64"/>
      </patternFill>
    </fill>
  </fills>
  <borders count="10">
    <border>
      <left/>
      <right/>
      <top/>
      <bottom/>
      <diagonal/>
    </border>
    <border>
      <left/>
      <right/>
      <top/>
      <bottom style="medium">
        <color auto="1"/>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355">
    <xf numFmtId="0" fontId="0" fillId="0" borderId="0"/>
    <xf numFmtId="0" fontId="9" fillId="0" borderId="0"/>
    <xf numFmtId="43" fontId="9"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07">
    <xf numFmtId="0" fontId="0" fillId="0" borderId="0" xfId="0"/>
    <xf numFmtId="0" fontId="0" fillId="0" borderId="0" xfId="0" applyAlignment="1">
      <alignment horizontal="center"/>
    </xf>
    <xf numFmtId="0" fontId="7" fillId="0" borderId="0" xfId="0" applyFont="1"/>
    <xf numFmtId="0" fontId="8" fillId="0" borderId="0" xfId="0" applyFont="1"/>
    <xf numFmtId="0" fontId="7" fillId="0" borderId="0" xfId="0" applyFont="1" applyAlignment="1">
      <alignment horizontal="center"/>
    </xf>
    <xf numFmtId="164" fontId="0" fillId="0" borderId="0" xfId="0" applyNumberFormat="1" applyAlignment="1">
      <alignment horizontal="center"/>
    </xf>
    <xf numFmtId="164" fontId="0" fillId="0" borderId="0" xfId="0" applyNumberFormat="1" applyFont="1" applyAlignment="1">
      <alignment horizontal="center"/>
    </xf>
    <xf numFmtId="2" fontId="0" fillId="0" borderId="0" xfId="0" applyNumberFormat="1"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0" xfId="0" applyFont="1"/>
    <xf numFmtId="164" fontId="5" fillId="0" borderId="0" xfId="0" applyNumberFormat="1" applyFont="1" applyAlignment="1">
      <alignment horizontal="center"/>
    </xf>
    <xf numFmtId="0" fontId="0" fillId="0" borderId="0" xfId="0" applyFill="1" applyBorder="1" applyAlignment="1"/>
    <xf numFmtId="0" fontId="0" fillId="0" borderId="1" xfId="0" applyFill="1" applyBorder="1" applyAlignment="1"/>
    <xf numFmtId="0" fontId="10" fillId="0" borderId="2" xfId="0" applyFont="1" applyFill="1" applyBorder="1" applyAlignment="1">
      <alignment horizontal="center"/>
    </xf>
    <xf numFmtId="0" fontId="10" fillId="0" borderId="2" xfId="0" applyFont="1" applyFill="1" applyBorder="1" applyAlignment="1">
      <alignment horizontal="centerContinuous"/>
    </xf>
    <xf numFmtId="164" fontId="11" fillId="0" borderId="0" xfId="0" applyNumberFormat="1" applyFont="1" applyAlignment="1">
      <alignment horizontal="center"/>
    </xf>
    <xf numFmtId="165" fontId="0" fillId="0" borderId="0" xfId="0" applyNumberFormat="1" applyAlignment="1">
      <alignment horizontal="center"/>
    </xf>
    <xf numFmtId="0" fontId="12" fillId="0" borderId="0" xfId="0" applyFont="1"/>
    <xf numFmtId="0" fontId="5" fillId="0" borderId="0" xfId="0" applyFont="1" applyAlignment="1">
      <alignment horizontal="center"/>
    </xf>
    <xf numFmtId="0" fontId="0" fillId="0" borderId="0" xfId="0" applyAlignment="1"/>
    <xf numFmtId="0" fontId="8" fillId="0" borderId="0" xfId="0" applyFont="1" applyAlignment="1">
      <alignment horizontal="center"/>
    </xf>
    <xf numFmtId="0" fontId="0" fillId="0" borderId="0" xfId="0" applyAlignment="1"/>
    <xf numFmtId="0" fontId="12" fillId="0" borderId="0" xfId="0" applyFont="1" applyAlignment="1"/>
    <xf numFmtId="0" fontId="4" fillId="0" borderId="0" xfId="0" applyFont="1" applyAlignment="1"/>
    <xf numFmtId="0" fontId="8" fillId="0" borderId="0" xfId="0" applyFont="1" applyAlignment="1">
      <alignment horizontal="left"/>
    </xf>
    <xf numFmtId="0" fontId="0" fillId="0" borderId="0" xfId="0" applyAlignment="1">
      <alignment horizontal="left"/>
    </xf>
    <xf numFmtId="164" fontId="0" fillId="0" borderId="0" xfId="0" applyNumberFormat="1" applyAlignment="1"/>
    <xf numFmtId="0" fontId="5" fillId="0" borderId="0" xfId="0" applyFont="1" applyAlignment="1">
      <alignment horizontal="left"/>
    </xf>
    <xf numFmtId="164" fontId="0" fillId="0" borderId="0" xfId="0" applyNumberFormat="1"/>
    <xf numFmtId="164" fontId="5" fillId="2" borderId="0" xfId="0" applyNumberFormat="1" applyFont="1" applyFill="1" applyAlignment="1">
      <alignment horizontal="center"/>
    </xf>
    <xf numFmtId="0" fontId="5" fillId="0" borderId="0" xfId="0" applyFont="1" applyAlignment="1">
      <alignment horizontal="center"/>
    </xf>
    <xf numFmtId="0" fontId="0" fillId="0" borderId="0" xfId="0" applyNumberFormat="1" applyAlignment="1"/>
    <xf numFmtId="0" fontId="12" fillId="0" borderId="0" xfId="0" applyNumberFormat="1" applyFont="1" applyAlignment="1"/>
    <xf numFmtId="0" fontId="16" fillId="0" borderId="0" xfId="0" applyNumberFormat="1" applyFont="1" applyAlignment="1"/>
    <xf numFmtId="0" fontId="5" fillId="0" borderId="0" xfId="0" applyNumberFormat="1" applyFont="1" applyAlignment="1">
      <alignment horizontal="center"/>
    </xf>
    <xf numFmtId="0" fontId="0" fillId="0" borderId="0" xfId="0" applyNumberFormat="1" applyAlignment="1">
      <alignment horizontal="center"/>
    </xf>
    <xf numFmtId="0" fontId="7" fillId="0" borderId="0" xfId="0" applyNumberFormat="1" applyFont="1" applyAlignment="1">
      <alignment horizontal="center"/>
    </xf>
    <xf numFmtId="3" fontId="0" fillId="0" borderId="0" xfId="0" applyNumberFormat="1" applyAlignment="1"/>
    <xf numFmtId="3" fontId="5" fillId="0" borderId="0" xfId="0" applyNumberFormat="1" applyFont="1" applyAlignment="1">
      <alignment horizontal="center"/>
    </xf>
    <xf numFmtId="3" fontId="0" fillId="0" borderId="0" xfId="0" applyNumberFormat="1" applyAlignment="1">
      <alignment horizontal="center"/>
    </xf>
    <xf numFmtId="2" fontId="0" fillId="0" borderId="0" xfId="0" applyNumberFormat="1" applyAlignment="1"/>
    <xf numFmtId="2" fontId="5" fillId="0" borderId="0" xfId="0" applyNumberFormat="1" applyFont="1" applyAlignment="1">
      <alignment horizontal="center"/>
    </xf>
    <xf numFmtId="0" fontId="0" fillId="0" borderId="0" xfId="0" applyNumberFormat="1" applyAlignment="1">
      <alignment horizontal="left"/>
    </xf>
    <xf numFmtId="0" fontId="5" fillId="0" borderId="3" xfId="0" applyNumberFormat="1" applyFont="1" applyBorder="1" applyAlignment="1"/>
    <xf numFmtId="0" fontId="5" fillId="0" borderId="4" xfId="0" applyNumberFormat="1" applyFont="1" applyBorder="1" applyAlignment="1"/>
    <xf numFmtId="0" fontId="5" fillId="0" borderId="3" xfId="0" applyNumberFormat="1" applyFont="1" applyBorder="1" applyAlignment="1">
      <alignment horizontal="left"/>
    </xf>
    <xf numFmtId="0" fontId="5" fillId="0" borderId="4" xfId="0" applyNumberFormat="1" applyFont="1" applyBorder="1" applyAlignment="1">
      <alignment horizontal="center"/>
    </xf>
    <xf numFmtId="0" fontId="5" fillId="0" borderId="5" xfId="0" applyNumberFormat="1" applyFont="1" applyBorder="1" applyAlignment="1">
      <alignment horizontal="center"/>
    </xf>
    <xf numFmtId="3" fontId="5" fillId="0" borderId="3" xfId="0" applyNumberFormat="1" applyFont="1" applyBorder="1" applyAlignment="1">
      <alignment horizontal="left"/>
    </xf>
    <xf numFmtId="3" fontId="5" fillId="0" borderId="4" xfId="0" applyNumberFormat="1" applyFont="1" applyBorder="1" applyAlignment="1">
      <alignment horizontal="center"/>
    </xf>
    <xf numFmtId="3" fontId="0" fillId="0" borderId="4" xfId="0" applyNumberFormat="1" applyBorder="1" applyAlignment="1">
      <alignment horizontal="center"/>
    </xf>
    <xf numFmtId="2" fontId="0" fillId="0" borderId="4" xfId="0" applyNumberFormat="1" applyBorder="1" applyAlignment="1">
      <alignment horizontal="center"/>
    </xf>
    <xf numFmtId="164" fontId="0" fillId="0" borderId="4" xfId="0" applyNumberFormat="1" applyBorder="1" applyAlignment="1"/>
    <xf numFmtId="164" fontId="0" fillId="2" borderId="4" xfId="0" applyNumberFormat="1" applyFill="1" applyBorder="1" applyAlignment="1">
      <alignment horizontal="center"/>
    </xf>
    <xf numFmtId="164" fontId="0" fillId="0" borderId="5" xfId="0" applyNumberFormat="1" applyBorder="1" applyAlignment="1"/>
    <xf numFmtId="164" fontId="0" fillId="2" borderId="4" xfId="0" applyNumberFormat="1" applyFill="1" applyBorder="1" applyAlignment="1"/>
    <xf numFmtId="0" fontId="18" fillId="0" borderId="0" xfId="0" applyFont="1"/>
    <xf numFmtId="0" fontId="3" fillId="0" borderId="0" xfId="0" applyFont="1" applyAlignment="1"/>
    <xf numFmtId="166" fontId="0" fillId="0" borderId="0" xfId="0" applyNumberFormat="1" applyAlignment="1"/>
    <xf numFmtId="166" fontId="8" fillId="0" borderId="0" xfId="0" applyNumberFormat="1" applyFont="1" applyAlignment="1">
      <alignment horizontal="left"/>
    </xf>
    <xf numFmtId="166" fontId="0" fillId="0" borderId="0" xfId="0" applyNumberFormat="1" applyAlignment="1">
      <alignment horizontal="left"/>
    </xf>
    <xf numFmtId="166" fontId="5" fillId="0" borderId="0" xfId="0" applyNumberFormat="1" applyFont="1" applyAlignment="1">
      <alignment horizontal="center"/>
    </xf>
    <xf numFmtId="167" fontId="8" fillId="0" borderId="0" xfId="0" applyNumberFormat="1" applyFont="1" applyAlignment="1">
      <alignment horizontal="center"/>
    </xf>
    <xf numFmtId="166" fontId="0" fillId="0" borderId="0" xfId="0" applyNumberFormat="1" applyAlignment="1">
      <alignment horizontal="center"/>
    </xf>
    <xf numFmtId="166" fontId="0" fillId="2" borderId="0" xfId="0" applyNumberFormat="1" applyFill="1" applyAlignment="1"/>
    <xf numFmtId="1" fontId="0" fillId="2" borderId="0" xfId="0" applyNumberFormat="1" applyFill="1" applyAlignment="1"/>
    <xf numFmtId="166" fontId="0" fillId="2" borderId="0" xfId="0" applyNumberFormat="1" applyFill="1" applyAlignment="1">
      <alignment horizontal="right"/>
    </xf>
    <xf numFmtId="0" fontId="2" fillId="0" borderId="0" xfId="0" applyFont="1" applyAlignment="1"/>
    <xf numFmtId="3" fontId="5" fillId="0" borderId="4" xfId="0" applyNumberFormat="1" applyFont="1" applyBorder="1" applyAlignment="1"/>
    <xf numFmtId="3" fontId="7" fillId="0" borderId="0" xfId="0" applyNumberFormat="1" applyFont="1" applyAlignment="1">
      <alignment horizontal="center"/>
    </xf>
    <xf numFmtId="165" fontId="0" fillId="0" borderId="0" xfId="0" applyNumberFormat="1" applyAlignment="1"/>
    <xf numFmtId="165" fontId="5" fillId="0" borderId="5" xfId="0" applyNumberFormat="1" applyFont="1" applyBorder="1" applyAlignment="1"/>
    <xf numFmtId="165" fontId="5" fillId="0" borderId="0" xfId="0" applyNumberFormat="1" applyFont="1" applyAlignment="1">
      <alignment horizontal="center"/>
    </xf>
    <xf numFmtId="2" fontId="20" fillId="0" borderId="0" xfId="0" applyNumberFormat="1" applyFont="1" applyAlignment="1">
      <alignment horizontal="center"/>
    </xf>
    <xf numFmtId="164" fontId="5" fillId="2" borderId="0" xfId="0" applyNumberFormat="1" applyFont="1" applyFill="1" applyAlignment="1">
      <alignment horizontal="left"/>
    </xf>
    <xf numFmtId="2" fontId="5" fillId="0" borderId="0" xfId="0" applyNumberFormat="1" applyFont="1" applyAlignment="1"/>
    <xf numFmtId="2" fontId="5" fillId="0" borderId="4" xfId="0" applyNumberFormat="1" applyFont="1" applyBorder="1" applyAlignment="1">
      <alignment horizontal="center"/>
    </xf>
    <xf numFmtId="0" fontId="0" fillId="3" borderId="0" xfId="0" applyNumberFormat="1" applyFill="1" applyAlignment="1"/>
    <xf numFmtId="165" fontId="0" fillId="0" borderId="0" xfId="0" applyNumberFormat="1" applyAlignment="1">
      <alignment horizontal="right"/>
    </xf>
    <xf numFmtId="164" fontId="0" fillId="0" borderId="0" xfId="0" applyNumberFormat="1" applyAlignment="1">
      <alignment horizontal="right"/>
    </xf>
    <xf numFmtId="0" fontId="0" fillId="3" borderId="0" xfId="0" applyFill="1" applyAlignment="1"/>
    <xf numFmtId="165" fontId="5" fillId="0" borderId="0" xfId="0" applyNumberFormat="1" applyFont="1" applyAlignment="1">
      <alignment horizontal="right"/>
    </xf>
    <xf numFmtId="165" fontId="0" fillId="0" borderId="0" xfId="0" applyNumberFormat="1" applyFill="1" applyAlignment="1">
      <alignment horizontal="right"/>
    </xf>
    <xf numFmtId="165" fontId="0" fillId="3" borderId="6" xfId="0" applyNumberFormat="1" applyFill="1" applyBorder="1" applyAlignment="1">
      <alignment horizontal="right"/>
    </xf>
    <xf numFmtId="165" fontId="10" fillId="0" borderId="0" xfId="0" applyNumberFormat="1" applyFont="1" applyAlignment="1">
      <alignment horizontal="right"/>
    </xf>
    <xf numFmtId="167" fontId="8" fillId="0" borderId="4" xfId="0" applyNumberFormat="1" applyFont="1" applyBorder="1" applyAlignment="1">
      <alignment horizontal="center"/>
    </xf>
    <xf numFmtId="0" fontId="5" fillId="0" borderId="3" xfId="0" applyFont="1" applyBorder="1" applyAlignment="1"/>
    <xf numFmtId="167" fontId="20" fillId="0" borderId="7" xfId="0" applyNumberFormat="1" applyFont="1" applyBorder="1" applyAlignment="1">
      <alignment horizontal="center"/>
    </xf>
    <xf numFmtId="167" fontId="8" fillId="0" borderId="9" xfId="0" applyNumberFormat="1" applyFont="1" applyBorder="1" applyAlignment="1">
      <alignment horizontal="center"/>
    </xf>
    <xf numFmtId="0" fontId="0" fillId="0" borderId="0" xfId="0" applyFill="1" applyAlignment="1"/>
    <xf numFmtId="166" fontId="0" fillId="0" borderId="0" xfId="0" applyNumberFormat="1" applyFill="1" applyAlignment="1"/>
    <xf numFmtId="1" fontId="0" fillId="0" borderId="0" xfId="0" applyNumberFormat="1" applyFill="1" applyAlignment="1"/>
    <xf numFmtId="166" fontId="0" fillId="0" borderId="0" xfId="0" applyNumberFormat="1" applyFill="1" applyAlignment="1">
      <alignment horizontal="right"/>
    </xf>
    <xf numFmtId="167" fontId="20" fillId="0" borderId="8" xfId="0" applyNumberFormat="1" applyFont="1" applyBorder="1" applyAlignment="1">
      <alignment horizontal="center"/>
    </xf>
    <xf numFmtId="166" fontId="8" fillId="0" borderId="0" xfId="0" applyNumberFormat="1" applyFont="1" applyFill="1" applyAlignment="1">
      <alignment horizontal="left"/>
    </xf>
    <xf numFmtId="0" fontId="5" fillId="0" borderId="0" xfId="0" applyFont="1" applyFill="1" applyAlignment="1">
      <alignment horizontal="center"/>
    </xf>
    <xf numFmtId="0" fontId="0" fillId="2" borderId="0" xfId="0" applyFill="1" applyAlignment="1"/>
    <xf numFmtId="0" fontId="0" fillId="2" borderId="0" xfId="0" applyFill="1" applyAlignment="1">
      <alignment horizontal="center"/>
    </xf>
    <xf numFmtId="0" fontId="20" fillId="2" borderId="3" xfId="0" applyFont="1" applyFill="1" applyBorder="1" applyAlignment="1"/>
    <xf numFmtId="0" fontId="0" fillId="2" borderId="5" xfId="0" applyFill="1" applyBorder="1" applyAlignment="1"/>
    <xf numFmtId="166" fontId="5" fillId="2" borderId="0" xfId="0" applyNumberFormat="1" applyFont="1" applyFill="1" applyAlignment="1">
      <alignment horizontal="center"/>
    </xf>
    <xf numFmtId="164" fontId="0" fillId="2" borderId="0" xfId="0" applyNumberFormat="1" applyFill="1" applyAlignment="1"/>
    <xf numFmtId="0" fontId="0" fillId="0" borderId="0" xfId="0" applyFill="1" applyAlignment="1">
      <alignment horizontal="right"/>
    </xf>
    <xf numFmtId="0" fontId="5" fillId="0" borderId="0" xfId="0" applyFont="1" applyAlignment="1">
      <alignment horizontal="center"/>
    </xf>
    <xf numFmtId="0" fontId="21" fillId="0" borderId="0" xfId="0" applyFont="1"/>
    <xf numFmtId="0" fontId="21" fillId="0" borderId="0" xfId="0" applyFont="1" applyAlignment="1"/>
  </cellXfs>
  <cellStyles count="355">
    <cellStyle name="Comma 2" xfId="2"/>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selection activeCell="N29" sqref="N29"/>
    </sheetView>
  </sheetViews>
  <sheetFormatPr baseColWidth="10" defaultColWidth="8.83203125" defaultRowHeight="14" x14ac:dyDescent="0"/>
  <cols>
    <col min="2" max="2" width="16.1640625" customWidth="1"/>
    <col min="3" max="3" width="14.5" customWidth="1"/>
    <col min="5" max="5" width="12.5" customWidth="1"/>
    <col min="7" max="7" width="11.5" customWidth="1"/>
    <col min="9" max="9" width="14.6640625" customWidth="1"/>
  </cols>
  <sheetData>
    <row r="1" spans="1:11">
      <c r="A1" t="s">
        <v>87</v>
      </c>
    </row>
    <row r="2" spans="1:11" ht="20">
      <c r="B2" s="18" t="s">
        <v>86</v>
      </c>
    </row>
    <row r="4" spans="1:11">
      <c r="A4" t="s">
        <v>95</v>
      </c>
    </row>
    <row r="5" spans="1:11">
      <c r="A5" t="s">
        <v>4</v>
      </c>
    </row>
    <row r="6" spans="1:11">
      <c r="A6" s="10" t="s">
        <v>0</v>
      </c>
    </row>
    <row r="7" spans="1:11">
      <c r="B7" s="104" t="s">
        <v>5</v>
      </c>
      <c r="C7" s="104"/>
      <c r="E7" s="8" t="s">
        <v>31</v>
      </c>
      <c r="F7" s="8" t="s">
        <v>33</v>
      </c>
      <c r="G7" s="8" t="s">
        <v>35</v>
      </c>
      <c r="J7" s="28" t="s">
        <v>97</v>
      </c>
    </row>
    <row r="8" spans="1:11">
      <c r="B8" s="9" t="s">
        <v>0</v>
      </c>
      <c r="C8" s="8" t="s">
        <v>1</v>
      </c>
      <c r="E8" s="8" t="s">
        <v>32</v>
      </c>
      <c r="F8" s="8" t="s">
        <v>34</v>
      </c>
      <c r="G8" s="8" t="s">
        <v>32</v>
      </c>
      <c r="J8" s="28" t="s">
        <v>98</v>
      </c>
    </row>
    <row r="9" spans="1:11">
      <c r="B9" s="1" t="s">
        <v>6</v>
      </c>
      <c r="C9" s="1" t="s">
        <v>6</v>
      </c>
      <c r="E9" s="8" t="s">
        <v>2</v>
      </c>
      <c r="F9" s="8" t="s">
        <v>2</v>
      </c>
      <c r="G9" s="8" t="s">
        <v>2</v>
      </c>
    </row>
    <row r="10" spans="1:11">
      <c r="A10" s="1">
        <v>1726</v>
      </c>
      <c r="B10">
        <v>26.5</v>
      </c>
      <c r="C10">
        <f>B10*111.4</f>
        <v>2952.1000000000004</v>
      </c>
      <c r="E10" s="11">
        <f>C10*100/1782.4</f>
        <v>165.62500000000003</v>
      </c>
      <c r="F10" s="11">
        <v>94.025925183492518</v>
      </c>
      <c r="G10" s="11">
        <f>E10*100/F10</f>
        <v>176.14822686060384</v>
      </c>
      <c r="J10" s="32">
        <v>1672</v>
      </c>
      <c r="K10" s="29">
        <v>229.97034550638122</v>
      </c>
    </row>
    <row r="11" spans="1:11">
      <c r="A11" s="1">
        <f>A10+1</f>
        <v>1727</v>
      </c>
      <c r="B11">
        <v>28.5</v>
      </c>
      <c r="C11">
        <f t="shared" ref="C11:C58" si="0">B11*111.4</f>
        <v>3174.9</v>
      </c>
      <c r="E11" s="11">
        <f t="shared" ref="E11:E58" si="1">C11*100/1782.4</f>
        <v>178.125</v>
      </c>
      <c r="F11" s="11">
        <v>85.513783616541474</v>
      </c>
      <c r="G11" s="11">
        <f t="shared" ref="G11:G58" si="2">E11*100/F11</f>
        <v>208.2997529366063</v>
      </c>
      <c r="J11" s="32">
        <f>J10+1</f>
        <v>1673</v>
      </c>
      <c r="K11" s="29">
        <v>232.83457450404993</v>
      </c>
    </row>
    <row r="12" spans="1:11">
      <c r="A12" s="1">
        <f t="shared" ref="A12:A58" si="3">A11+1</f>
        <v>1728</v>
      </c>
      <c r="B12">
        <v>26.5</v>
      </c>
      <c r="C12">
        <f t="shared" si="0"/>
        <v>2952.1000000000004</v>
      </c>
      <c r="E12" s="11">
        <f t="shared" si="1"/>
        <v>165.62500000000003</v>
      </c>
      <c r="F12" s="11">
        <v>87.473857001237675</v>
      </c>
      <c r="G12" s="11">
        <f t="shared" si="2"/>
        <v>189.34228543009894</v>
      </c>
      <c r="J12" s="32">
        <f t="shared" ref="J12:J75" si="4">J11+1</f>
        <v>1674</v>
      </c>
      <c r="K12" s="29">
        <v>235.66991306186944</v>
      </c>
    </row>
    <row r="13" spans="1:11">
      <c r="A13" s="1">
        <f t="shared" si="3"/>
        <v>1729</v>
      </c>
      <c r="B13">
        <v>23.33</v>
      </c>
      <c r="C13">
        <f t="shared" si="0"/>
        <v>2598.962</v>
      </c>
      <c r="E13" s="11">
        <f t="shared" si="1"/>
        <v>145.8125</v>
      </c>
      <c r="F13" s="11">
        <v>83.416786391421041</v>
      </c>
      <c r="G13" s="11">
        <f t="shared" si="2"/>
        <v>174.79994891651211</v>
      </c>
      <c r="J13" s="32">
        <f t="shared" si="4"/>
        <v>1675</v>
      </c>
      <c r="K13" s="29">
        <v>237.03597151921957</v>
      </c>
    </row>
    <row r="14" spans="1:11">
      <c r="A14" s="1">
        <f t="shared" si="3"/>
        <v>1730</v>
      </c>
      <c r="B14">
        <v>16.5</v>
      </c>
      <c r="C14">
        <f t="shared" si="0"/>
        <v>1838.1000000000001</v>
      </c>
      <c r="E14" s="11">
        <f t="shared" si="1"/>
        <v>103.125</v>
      </c>
      <c r="F14" s="11">
        <v>77.814780686853197</v>
      </c>
      <c r="G14" s="11">
        <f t="shared" si="2"/>
        <v>132.52623613372589</v>
      </c>
      <c r="J14" s="32">
        <f t="shared" si="4"/>
        <v>1676</v>
      </c>
      <c r="K14" s="29">
        <v>237.25165864054964</v>
      </c>
    </row>
    <row r="15" spans="1:11">
      <c r="A15" s="1">
        <f t="shared" si="3"/>
        <v>1731</v>
      </c>
      <c r="B15">
        <v>17</v>
      </c>
      <c r="C15">
        <f t="shared" si="0"/>
        <v>1893.8000000000002</v>
      </c>
      <c r="E15" s="11">
        <f t="shared" si="1"/>
        <v>106.25000000000001</v>
      </c>
      <c r="F15" s="11">
        <v>79.334139856836387</v>
      </c>
      <c r="G15" s="11">
        <f t="shared" si="2"/>
        <v>133.92720988938061</v>
      </c>
      <c r="J15" s="32">
        <f t="shared" si="4"/>
        <v>1677</v>
      </c>
      <c r="K15" s="29">
        <v>246.93711326627397</v>
      </c>
    </row>
    <row r="16" spans="1:11">
      <c r="A16" s="1">
        <f t="shared" si="3"/>
        <v>1732</v>
      </c>
      <c r="B16">
        <v>14.5</v>
      </c>
      <c r="C16">
        <f t="shared" si="0"/>
        <v>1615.3000000000002</v>
      </c>
      <c r="E16" s="11">
        <f t="shared" si="1"/>
        <v>90.625000000000014</v>
      </c>
      <c r="F16" s="11">
        <v>77.762904166395302</v>
      </c>
      <c r="G16" s="11">
        <f t="shared" si="2"/>
        <v>116.54014336460827</v>
      </c>
      <c r="J16" s="32">
        <f t="shared" si="4"/>
        <v>1678</v>
      </c>
      <c r="K16" s="29">
        <v>279.49826130553919</v>
      </c>
    </row>
    <row r="17" spans="1:11">
      <c r="A17" s="1">
        <f t="shared" si="3"/>
        <v>1733</v>
      </c>
      <c r="B17">
        <v>12</v>
      </c>
      <c r="C17">
        <f t="shared" si="0"/>
        <v>1336.8000000000002</v>
      </c>
      <c r="E17" s="11">
        <f t="shared" si="1"/>
        <v>75.000000000000014</v>
      </c>
      <c r="F17" s="11">
        <v>77.529572535730892</v>
      </c>
      <c r="G17" s="11">
        <f t="shared" si="2"/>
        <v>96.737280429909404</v>
      </c>
      <c r="J17" s="32">
        <f t="shared" si="4"/>
        <v>1679</v>
      </c>
      <c r="K17" s="29">
        <v>246.71669624423984</v>
      </c>
    </row>
    <row r="18" spans="1:11">
      <c r="A18" s="1">
        <f t="shared" si="3"/>
        <v>1734</v>
      </c>
      <c r="B18">
        <v>13.75</v>
      </c>
      <c r="C18">
        <f t="shared" si="0"/>
        <v>1531.75</v>
      </c>
      <c r="E18" s="11">
        <f t="shared" si="1"/>
        <v>85.9375</v>
      </c>
      <c r="F18" s="11">
        <v>81.251032202462682</v>
      </c>
      <c r="G18" s="11">
        <f t="shared" si="2"/>
        <v>105.76788709078735</v>
      </c>
      <c r="J18" s="32">
        <f t="shared" si="4"/>
        <v>1680</v>
      </c>
      <c r="K18" s="29">
        <v>211.91939732987203</v>
      </c>
    </row>
    <row r="19" spans="1:11">
      <c r="A19" s="1">
        <f t="shared" si="3"/>
        <v>1735</v>
      </c>
      <c r="B19">
        <v>15.5</v>
      </c>
      <c r="C19">
        <f t="shared" si="0"/>
        <v>1726.7</v>
      </c>
      <c r="E19" s="11">
        <f t="shared" si="1"/>
        <v>96.875</v>
      </c>
      <c r="F19" s="11">
        <v>84.871695436910684</v>
      </c>
      <c r="G19" s="11">
        <f t="shared" si="2"/>
        <v>114.14288297328991</v>
      </c>
      <c r="J19" s="32">
        <f t="shared" si="4"/>
        <v>1681</v>
      </c>
      <c r="K19" s="29">
        <v>221.91941005891024</v>
      </c>
    </row>
    <row r="20" spans="1:11">
      <c r="A20" s="1">
        <f t="shared" si="3"/>
        <v>1736</v>
      </c>
      <c r="B20">
        <v>17.25</v>
      </c>
      <c r="C20">
        <f t="shared" si="0"/>
        <v>1921.65</v>
      </c>
      <c r="E20" s="11">
        <f t="shared" si="1"/>
        <v>107.8125</v>
      </c>
      <c r="F20" s="11">
        <v>85.129628518502017</v>
      </c>
      <c r="G20" s="11">
        <f t="shared" si="2"/>
        <v>126.64509627992574</v>
      </c>
      <c r="J20" s="32">
        <f t="shared" si="4"/>
        <v>1682</v>
      </c>
      <c r="K20" s="29">
        <v>199.82018454938097</v>
      </c>
    </row>
    <row r="21" spans="1:11">
      <c r="A21" s="1">
        <f t="shared" si="3"/>
        <v>1737</v>
      </c>
      <c r="B21">
        <v>19</v>
      </c>
      <c r="C21">
        <f t="shared" si="0"/>
        <v>2116.6</v>
      </c>
      <c r="E21" s="11">
        <f t="shared" si="1"/>
        <v>118.75</v>
      </c>
      <c r="F21" s="11">
        <v>87.012736687630394</v>
      </c>
      <c r="G21" s="11">
        <f t="shared" si="2"/>
        <v>136.47427321623516</v>
      </c>
      <c r="J21" s="32">
        <f t="shared" si="4"/>
        <v>1683</v>
      </c>
      <c r="K21" s="29">
        <v>217.09310003548498</v>
      </c>
    </row>
    <row r="22" spans="1:11">
      <c r="A22" s="1">
        <f t="shared" si="3"/>
        <v>1738</v>
      </c>
      <c r="B22">
        <v>24.5</v>
      </c>
      <c r="C22">
        <f t="shared" si="0"/>
        <v>2729.3</v>
      </c>
      <c r="E22" s="11">
        <f t="shared" si="1"/>
        <v>153.125</v>
      </c>
      <c r="F22" s="11">
        <v>90.156543189115524</v>
      </c>
      <c r="G22" s="11">
        <f t="shared" si="2"/>
        <v>169.84346846440155</v>
      </c>
      <c r="J22" s="32">
        <f t="shared" si="4"/>
        <v>1684</v>
      </c>
      <c r="K22" s="29">
        <v>234.62277456698922</v>
      </c>
    </row>
    <row r="23" spans="1:11">
      <c r="A23" s="1">
        <f t="shared" si="3"/>
        <v>1739</v>
      </c>
      <c r="B23">
        <v>19.5</v>
      </c>
      <c r="C23">
        <f t="shared" si="0"/>
        <v>2172.3000000000002</v>
      </c>
      <c r="E23" s="11">
        <f t="shared" si="1"/>
        <v>121.87500000000001</v>
      </c>
      <c r="F23" s="11">
        <v>89.19901597657109</v>
      </c>
      <c r="G23" s="11">
        <f t="shared" si="2"/>
        <v>136.63267320349314</v>
      </c>
      <c r="J23" s="32">
        <f t="shared" si="4"/>
        <v>1685</v>
      </c>
      <c r="K23" s="29">
        <v>252.40584263053057</v>
      </c>
    </row>
    <row r="24" spans="1:11">
      <c r="A24" s="1">
        <f t="shared" si="3"/>
        <v>1740</v>
      </c>
      <c r="B24">
        <v>20</v>
      </c>
      <c r="C24">
        <f t="shared" si="0"/>
        <v>2228</v>
      </c>
      <c r="E24" s="11">
        <f t="shared" si="1"/>
        <v>125</v>
      </c>
      <c r="F24" s="11">
        <v>85.173742227492056</v>
      </c>
      <c r="G24" s="11">
        <f t="shared" si="2"/>
        <v>146.75884460510761</v>
      </c>
      <c r="J24" s="32">
        <f t="shared" si="4"/>
        <v>1686</v>
      </c>
      <c r="K24" s="29">
        <v>270.450508805889</v>
      </c>
    </row>
    <row r="25" spans="1:11">
      <c r="A25" s="1">
        <f t="shared" si="3"/>
        <v>1741</v>
      </c>
      <c r="B25">
        <v>19.5</v>
      </c>
      <c r="C25">
        <f t="shared" si="0"/>
        <v>2172.3000000000002</v>
      </c>
      <c r="E25" s="11">
        <f t="shared" si="1"/>
        <v>121.87500000000001</v>
      </c>
      <c r="F25" s="11">
        <v>95.235276555850248</v>
      </c>
      <c r="G25" s="11">
        <f t="shared" si="2"/>
        <v>127.97253749615253</v>
      </c>
      <c r="J25" s="32">
        <f t="shared" si="4"/>
        <v>1687</v>
      </c>
      <c r="K25" s="29">
        <v>237.92395355173574</v>
      </c>
    </row>
    <row r="26" spans="1:11">
      <c r="A26" s="1">
        <f t="shared" si="3"/>
        <v>1742</v>
      </c>
      <c r="B26">
        <v>19.25</v>
      </c>
      <c r="C26">
        <f t="shared" si="0"/>
        <v>2144.4500000000003</v>
      </c>
      <c r="E26" s="11">
        <f t="shared" si="1"/>
        <v>120.31250000000001</v>
      </c>
      <c r="F26" s="11">
        <v>107.88554341557975</v>
      </c>
      <c r="G26" s="11">
        <f t="shared" si="2"/>
        <v>111.51864855196688</v>
      </c>
      <c r="J26" s="32">
        <f t="shared" si="4"/>
        <v>1688</v>
      </c>
      <c r="K26" s="29">
        <v>226.78670849176078</v>
      </c>
    </row>
    <row r="27" spans="1:11">
      <c r="A27" s="1">
        <f t="shared" si="3"/>
        <v>1743</v>
      </c>
      <c r="B27">
        <v>18</v>
      </c>
      <c r="C27">
        <f t="shared" si="0"/>
        <v>2005.2</v>
      </c>
      <c r="E27" s="11">
        <f t="shared" si="1"/>
        <v>112.5</v>
      </c>
      <c r="F27" s="11">
        <v>104.16324827804304</v>
      </c>
      <c r="G27" s="11">
        <f t="shared" si="2"/>
        <v>108.00354430163665</v>
      </c>
      <c r="J27" s="32">
        <f t="shared" si="4"/>
        <v>1689</v>
      </c>
      <c r="K27" s="29">
        <v>207.60776288965457</v>
      </c>
    </row>
    <row r="28" spans="1:11">
      <c r="A28" s="1">
        <f t="shared" si="3"/>
        <v>1744</v>
      </c>
      <c r="B28">
        <v>18.25</v>
      </c>
      <c r="C28">
        <f t="shared" si="0"/>
        <v>2033.0500000000002</v>
      </c>
      <c r="E28" s="11">
        <f t="shared" si="1"/>
        <v>114.06250000000001</v>
      </c>
      <c r="F28" s="11">
        <v>93.744004478720839</v>
      </c>
      <c r="G28" s="11">
        <f t="shared" si="2"/>
        <v>121.67444801858376</v>
      </c>
      <c r="J28" s="32">
        <f t="shared" si="4"/>
        <v>1690</v>
      </c>
      <c r="K28" s="29">
        <v>196.28815807592446</v>
      </c>
    </row>
    <row r="29" spans="1:11">
      <c r="A29" s="1">
        <f t="shared" si="3"/>
        <v>1745</v>
      </c>
      <c r="B29">
        <v>15</v>
      </c>
      <c r="C29">
        <f t="shared" si="0"/>
        <v>1671</v>
      </c>
      <c r="E29" s="11">
        <f t="shared" si="1"/>
        <v>93.75</v>
      </c>
      <c r="F29" s="11">
        <v>85.468120577252108</v>
      </c>
      <c r="G29" s="11">
        <f t="shared" si="2"/>
        <v>109.69002169090889</v>
      </c>
      <c r="J29" s="32">
        <f t="shared" si="4"/>
        <v>1691</v>
      </c>
      <c r="K29" s="29">
        <v>208.70241328726476</v>
      </c>
    </row>
    <row r="30" spans="1:11">
      <c r="A30" s="1">
        <f t="shared" si="3"/>
        <v>1746</v>
      </c>
      <c r="B30">
        <v>18</v>
      </c>
      <c r="C30">
        <f t="shared" si="0"/>
        <v>2005.2</v>
      </c>
      <c r="E30" s="11">
        <f t="shared" si="1"/>
        <v>112.5</v>
      </c>
      <c r="F30" s="11">
        <v>82.545608715375565</v>
      </c>
      <c r="G30" s="11">
        <f t="shared" si="2"/>
        <v>136.28829171023474</v>
      </c>
      <c r="J30" s="32">
        <f t="shared" si="4"/>
        <v>1692</v>
      </c>
      <c r="K30" s="29">
        <v>192.97778578862145</v>
      </c>
    </row>
    <row r="31" spans="1:11">
      <c r="A31" s="1">
        <f t="shared" si="3"/>
        <v>1747</v>
      </c>
      <c r="B31">
        <v>15</v>
      </c>
      <c r="C31">
        <f t="shared" si="0"/>
        <v>1671</v>
      </c>
      <c r="E31" s="11">
        <f t="shared" si="1"/>
        <v>93.75</v>
      </c>
      <c r="F31" s="11">
        <v>77.470212499091261</v>
      </c>
      <c r="G31" s="11">
        <f t="shared" si="2"/>
        <v>121.01425435111554</v>
      </c>
      <c r="H31" t="s">
        <v>101</v>
      </c>
      <c r="J31" s="32">
        <f t="shared" si="4"/>
        <v>1693</v>
      </c>
      <c r="K31" s="29">
        <v>212.94988577161752</v>
      </c>
    </row>
    <row r="32" spans="1:11">
      <c r="A32" s="1">
        <f t="shared" si="3"/>
        <v>1748</v>
      </c>
      <c r="B32">
        <v>15</v>
      </c>
      <c r="C32">
        <f t="shared" si="0"/>
        <v>1671</v>
      </c>
      <c r="E32" s="11">
        <f t="shared" si="1"/>
        <v>93.75</v>
      </c>
      <c r="F32" s="11">
        <v>88.134797283680427</v>
      </c>
      <c r="G32" s="11">
        <f t="shared" si="2"/>
        <v>106.37115292640415</v>
      </c>
      <c r="H32" s="29">
        <f>AVERAGE(E22:E46)</f>
        <v>125.5825</v>
      </c>
      <c r="J32" s="32">
        <f t="shared" si="4"/>
        <v>1694</v>
      </c>
      <c r="K32" s="29">
        <v>211.31230629298301</v>
      </c>
    </row>
    <row r="33" spans="1:12">
      <c r="A33" s="1">
        <f t="shared" si="3"/>
        <v>1749</v>
      </c>
      <c r="B33">
        <v>17.63</v>
      </c>
      <c r="C33">
        <f t="shared" si="0"/>
        <v>1963.982</v>
      </c>
      <c r="E33" s="11">
        <f t="shared" si="1"/>
        <v>110.1875</v>
      </c>
      <c r="F33" s="11">
        <v>107.65055777429407</v>
      </c>
      <c r="G33" s="11">
        <f t="shared" si="2"/>
        <v>102.35664568596572</v>
      </c>
      <c r="J33" s="32">
        <f t="shared" si="4"/>
        <v>1695</v>
      </c>
      <c r="K33" s="29">
        <v>215.27714493106504</v>
      </c>
    </row>
    <row r="34" spans="1:12">
      <c r="A34" s="1">
        <f t="shared" si="3"/>
        <v>1750</v>
      </c>
      <c r="B34">
        <v>20.28</v>
      </c>
      <c r="C34">
        <f t="shared" si="0"/>
        <v>2259.1920000000005</v>
      </c>
      <c r="E34" s="11">
        <f t="shared" si="1"/>
        <v>126.75000000000001</v>
      </c>
      <c r="F34" s="11">
        <v>94.420993980634989</v>
      </c>
      <c r="G34" s="11">
        <f t="shared" si="2"/>
        <v>134.23921381932863</v>
      </c>
      <c r="J34" s="32">
        <f t="shared" si="4"/>
        <v>1696</v>
      </c>
      <c r="K34" s="29">
        <v>250.39313065234973</v>
      </c>
    </row>
    <row r="35" spans="1:12">
      <c r="A35" s="1">
        <f t="shared" si="3"/>
        <v>1751</v>
      </c>
      <c r="B35">
        <v>22.93</v>
      </c>
      <c r="C35">
        <f t="shared" si="0"/>
        <v>2554.402</v>
      </c>
      <c r="E35" s="11">
        <f t="shared" si="1"/>
        <v>143.3125</v>
      </c>
      <c r="F35" s="11">
        <v>97.274221455155441</v>
      </c>
      <c r="G35" s="11">
        <f t="shared" si="2"/>
        <v>147.32834440218957</v>
      </c>
      <c r="J35" s="32">
        <f t="shared" si="4"/>
        <v>1697</v>
      </c>
      <c r="K35" s="29">
        <v>284.25269876851115</v>
      </c>
      <c r="L35" t="s">
        <v>99</v>
      </c>
    </row>
    <row r="36" spans="1:12">
      <c r="A36" s="1">
        <f t="shared" si="3"/>
        <v>1752</v>
      </c>
      <c r="B36">
        <v>25.5</v>
      </c>
      <c r="C36">
        <f t="shared" si="0"/>
        <v>2840.7000000000003</v>
      </c>
      <c r="E36" s="11">
        <f t="shared" si="1"/>
        <v>159.375</v>
      </c>
      <c r="F36" s="11">
        <v>83.304168884351782</v>
      </c>
      <c r="G36" s="11">
        <f t="shared" si="2"/>
        <v>191.31695584317592</v>
      </c>
      <c r="J36" s="32">
        <f t="shared" si="4"/>
        <v>1698</v>
      </c>
      <c r="K36" s="29">
        <v>260.50338062259198</v>
      </c>
      <c r="L36" s="29">
        <f>AVERAGE(K26:K50)</f>
        <v>209.51198180938735</v>
      </c>
    </row>
    <row r="37" spans="1:12">
      <c r="A37" s="1">
        <f t="shared" si="3"/>
        <v>1753</v>
      </c>
      <c r="B37">
        <v>20</v>
      </c>
      <c r="C37">
        <f t="shared" si="0"/>
        <v>2228</v>
      </c>
      <c r="E37" s="11">
        <f t="shared" si="1"/>
        <v>125</v>
      </c>
      <c r="F37" s="11">
        <v>91.963638805111515</v>
      </c>
      <c r="G37" s="11">
        <f t="shared" si="2"/>
        <v>135.92328622935293</v>
      </c>
      <c r="J37" s="32">
        <f t="shared" si="4"/>
        <v>1699</v>
      </c>
      <c r="K37" s="29">
        <v>249.14303330748447</v>
      </c>
    </row>
    <row r="38" spans="1:12">
      <c r="A38" s="1">
        <f t="shared" si="3"/>
        <v>1754</v>
      </c>
      <c r="B38">
        <v>25</v>
      </c>
      <c r="C38">
        <f t="shared" si="0"/>
        <v>2785</v>
      </c>
      <c r="E38" s="11">
        <f t="shared" si="1"/>
        <v>156.25</v>
      </c>
      <c r="F38" s="11">
        <v>86.485382049566539</v>
      </c>
      <c r="G38" s="11">
        <f t="shared" si="2"/>
        <v>180.66636961891425</v>
      </c>
      <c r="J38" s="32">
        <f t="shared" si="4"/>
        <v>1700</v>
      </c>
      <c r="K38" s="29">
        <v>320.6103007256612</v>
      </c>
    </row>
    <row r="39" spans="1:12">
      <c r="A39" s="1">
        <f t="shared" si="3"/>
        <v>1755</v>
      </c>
      <c r="B39">
        <v>26</v>
      </c>
      <c r="C39">
        <f t="shared" si="0"/>
        <v>2896.4</v>
      </c>
      <c r="E39" s="11">
        <f t="shared" si="1"/>
        <v>162.5</v>
      </c>
      <c r="F39" s="11">
        <v>88.126527117920062</v>
      </c>
      <c r="G39" s="11">
        <f t="shared" si="2"/>
        <v>184.39396775792892</v>
      </c>
      <c r="J39" s="32">
        <f t="shared" si="4"/>
        <v>1701</v>
      </c>
      <c r="K39" s="29">
        <v>232.86738654019311</v>
      </c>
    </row>
    <row r="40" spans="1:12">
      <c r="A40" s="1">
        <f t="shared" si="3"/>
        <v>1756</v>
      </c>
      <c r="B40">
        <v>20</v>
      </c>
      <c r="C40">
        <f t="shared" si="0"/>
        <v>2228</v>
      </c>
      <c r="E40" s="11">
        <f t="shared" si="1"/>
        <v>125</v>
      </c>
      <c r="F40" s="11">
        <v>90.044625470791942</v>
      </c>
      <c r="G40" s="11">
        <f t="shared" si="2"/>
        <v>138.82005655134481</v>
      </c>
      <c r="J40" s="32">
        <f t="shared" si="4"/>
        <v>1702</v>
      </c>
      <c r="K40" s="29">
        <v>273.68873523756406</v>
      </c>
    </row>
    <row r="41" spans="1:12">
      <c r="A41" s="1">
        <f t="shared" si="3"/>
        <v>1757</v>
      </c>
      <c r="B41">
        <v>19.5</v>
      </c>
      <c r="C41">
        <f t="shared" si="0"/>
        <v>2172.3000000000002</v>
      </c>
      <c r="E41" s="11">
        <f t="shared" si="1"/>
        <v>121.87500000000001</v>
      </c>
      <c r="F41" s="11">
        <v>80.013241992332766</v>
      </c>
      <c r="G41" s="11">
        <f t="shared" si="2"/>
        <v>152.31853748868048</v>
      </c>
      <c r="J41" s="32">
        <f t="shared" si="4"/>
        <v>1703</v>
      </c>
      <c r="K41" s="29">
        <v>130.24250925382159</v>
      </c>
    </row>
    <row r="42" spans="1:12">
      <c r="A42" s="1">
        <f t="shared" si="3"/>
        <v>1758</v>
      </c>
      <c r="B42">
        <v>16.5</v>
      </c>
      <c r="C42">
        <f t="shared" si="0"/>
        <v>1838.1000000000001</v>
      </c>
      <c r="E42" s="11">
        <f t="shared" si="1"/>
        <v>103.125</v>
      </c>
      <c r="F42" s="11">
        <v>86.856457716964968</v>
      </c>
      <c r="G42" s="11">
        <f t="shared" si="2"/>
        <v>118.73037734977468</v>
      </c>
      <c r="J42" s="32">
        <f t="shared" si="4"/>
        <v>1704</v>
      </c>
      <c r="K42" s="29">
        <v>247.49798608502127</v>
      </c>
    </row>
    <row r="43" spans="1:12">
      <c r="A43" s="1">
        <f t="shared" si="3"/>
        <v>1759</v>
      </c>
      <c r="B43">
        <v>19.329999999999998</v>
      </c>
      <c r="C43">
        <f t="shared" si="0"/>
        <v>2153.3620000000001</v>
      </c>
      <c r="E43" s="11">
        <f t="shared" si="1"/>
        <v>120.8125</v>
      </c>
      <c r="F43" s="11">
        <v>89.687238624040418</v>
      </c>
      <c r="G43" s="11">
        <f t="shared" si="2"/>
        <v>134.70422532065396</v>
      </c>
      <c r="J43" s="32">
        <f t="shared" si="4"/>
        <v>1705</v>
      </c>
      <c r="K43" s="29">
        <v>103.89101927464515</v>
      </c>
    </row>
    <row r="44" spans="1:12">
      <c r="A44" s="1">
        <f t="shared" si="3"/>
        <v>1760</v>
      </c>
      <c r="B44">
        <v>21.66</v>
      </c>
      <c r="C44">
        <f t="shared" si="0"/>
        <v>2412.924</v>
      </c>
      <c r="E44" s="11">
        <f t="shared" si="1"/>
        <v>135.375</v>
      </c>
      <c r="F44" s="11">
        <v>94.423072834539113</v>
      </c>
      <c r="G44" s="11">
        <f t="shared" si="2"/>
        <v>143.37067830573827</v>
      </c>
      <c r="J44" s="32">
        <f t="shared" si="4"/>
        <v>1706</v>
      </c>
      <c r="K44" s="29">
        <v>128.39848102374518</v>
      </c>
    </row>
    <row r="45" spans="1:12">
      <c r="A45" s="1">
        <f t="shared" si="3"/>
        <v>1761</v>
      </c>
      <c r="B45">
        <v>25</v>
      </c>
      <c r="C45">
        <f t="shared" si="0"/>
        <v>2785</v>
      </c>
      <c r="E45" s="11">
        <f t="shared" si="1"/>
        <v>156.25</v>
      </c>
      <c r="F45" s="11">
        <v>89.522456191200263</v>
      </c>
      <c r="G45" s="11">
        <f t="shared" si="2"/>
        <v>174.53721294943514</v>
      </c>
      <c r="J45" s="32">
        <f t="shared" si="4"/>
        <v>1707</v>
      </c>
      <c r="K45" s="29">
        <v>180.62010058840184</v>
      </c>
    </row>
    <row r="46" spans="1:12">
      <c r="A46" s="1">
        <f t="shared" si="3"/>
        <v>1762</v>
      </c>
      <c r="B46">
        <v>21</v>
      </c>
      <c r="C46">
        <f t="shared" si="0"/>
        <v>2339.4</v>
      </c>
      <c r="E46" s="11">
        <f t="shared" si="1"/>
        <v>131.25</v>
      </c>
      <c r="F46" s="11">
        <v>87.180951445682368</v>
      </c>
      <c r="G46" s="11">
        <f t="shared" si="2"/>
        <v>150.54894196902018</v>
      </c>
      <c r="J46" s="32">
        <f t="shared" si="4"/>
        <v>1708</v>
      </c>
      <c r="K46" s="29">
        <v>205.903756536831</v>
      </c>
    </row>
    <row r="47" spans="1:12">
      <c r="A47" s="1">
        <f t="shared" si="3"/>
        <v>1763</v>
      </c>
      <c r="B47">
        <v>20.75</v>
      </c>
      <c r="C47">
        <f t="shared" si="0"/>
        <v>2311.5500000000002</v>
      </c>
      <c r="E47" s="11">
        <f t="shared" si="1"/>
        <v>129.6875</v>
      </c>
      <c r="F47" s="11">
        <v>85.937346078083763</v>
      </c>
      <c r="G47" s="11">
        <f t="shared" si="2"/>
        <v>150.90936120154828</v>
      </c>
      <c r="J47" s="32">
        <f t="shared" si="4"/>
        <v>1709</v>
      </c>
      <c r="K47" s="29">
        <v>222.92990234964503</v>
      </c>
    </row>
    <row r="48" spans="1:12">
      <c r="A48" s="1">
        <f t="shared" si="3"/>
        <v>1764</v>
      </c>
      <c r="B48">
        <v>18.88</v>
      </c>
      <c r="C48">
        <f t="shared" si="0"/>
        <v>2103.232</v>
      </c>
      <c r="E48" s="11">
        <f t="shared" si="1"/>
        <v>118</v>
      </c>
      <c r="F48" s="11">
        <v>86.304361643569834</v>
      </c>
      <c r="G48" s="11">
        <f t="shared" si="2"/>
        <v>136.72541891605738</v>
      </c>
      <c r="J48" s="32">
        <f t="shared" si="4"/>
        <v>1710</v>
      </c>
      <c r="K48" s="29">
        <v>137.88131902259593</v>
      </c>
    </row>
    <row r="49" spans="1:12">
      <c r="A49" s="1">
        <f t="shared" si="3"/>
        <v>1765</v>
      </c>
      <c r="B49">
        <v>17</v>
      </c>
      <c r="C49">
        <f t="shared" si="0"/>
        <v>1893.8000000000002</v>
      </c>
      <c r="E49" s="11">
        <f t="shared" si="1"/>
        <v>106.25000000000001</v>
      </c>
      <c r="F49" s="11">
        <v>83.15513244863601</v>
      </c>
      <c r="G49" s="11">
        <f t="shared" si="2"/>
        <v>127.77323163501597</v>
      </c>
      <c r="J49" s="32">
        <f t="shared" si="4"/>
        <v>1711</v>
      </c>
      <c r="K49" s="29">
        <v>152.83918583683899</v>
      </c>
    </row>
    <row r="50" spans="1:12">
      <c r="A50" s="1">
        <f t="shared" si="3"/>
        <v>1766</v>
      </c>
      <c r="B50">
        <v>17.3</v>
      </c>
      <c r="C50">
        <f t="shared" si="0"/>
        <v>1927.2200000000003</v>
      </c>
      <c r="E50" s="11">
        <f t="shared" si="1"/>
        <v>108.12500000000001</v>
      </c>
      <c r="F50" s="11">
        <v>109.17096881330306</v>
      </c>
      <c r="G50" s="11">
        <f t="shared" si="2"/>
        <v>99.041898386839648</v>
      </c>
      <c r="J50" s="32">
        <f t="shared" si="4"/>
        <v>1712</v>
      </c>
      <c r="K50" s="29">
        <v>184.23445387989184</v>
      </c>
    </row>
    <row r="51" spans="1:12">
      <c r="A51" s="1">
        <f t="shared" si="3"/>
        <v>1767</v>
      </c>
      <c r="B51">
        <v>22.9</v>
      </c>
      <c r="C51">
        <f t="shared" si="0"/>
        <v>2551.06</v>
      </c>
      <c r="E51" s="11">
        <f t="shared" si="1"/>
        <v>143.125</v>
      </c>
      <c r="F51" s="11">
        <v>112.58388011918971</v>
      </c>
      <c r="G51" s="11">
        <f t="shared" si="2"/>
        <v>127.12743587134959</v>
      </c>
      <c r="H51" t="s">
        <v>102</v>
      </c>
      <c r="J51" s="32">
        <f t="shared" si="4"/>
        <v>1713</v>
      </c>
      <c r="K51" s="29">
        <v>134.87955901187235</v>
      </c>
    </row>
    <row r="52" spans="1:12">
      <c r="A52" s="1">
        <f t="shared" si="3"/>
        <v>1768</v>
      </c>
      <c r="B52">
        <v>28.5</v>
      </c>
      <c r="C52">
        <f t="shared" si="0"/>
        <v>3174.9</v>
      </c>
      <c r="E52" s="11">
        <f t="shared" si="1"/>
        <v>178.125</v>
      </c>
      <c r="F52" s="11">
        <v>103.70547002750101</v>
      </c>
      <c r="G52" s="11">
        <f t="shared" si="2"/>
        <v>171.76046736277667</v>
      </c>
      <c r="H52" s="29">
        <f>AVERAGE(E47:E58)</f>
        <v>138.83854166666666</v>
      </c>
      <c r="J52" s="32">
        <f t="shared" si="4"/>
        <v>1714</v>
      </c>
      <c r="K52" s="29">
        <v>163.69113839102678</v>
      </c>
    </row>
    <row r="53" spans="1:12">
      <c r="A53" s="1">
        <f t="shared" si="3"/>
        <v>1769</v>
      </c>
      <c r="B53">
        <v>27.25</v>
      </c>
      <c r="C53">
        <f t="shared" si="0"/>
        <v>3035.65</v>
      </c>
      <c r="E53" s="11">
        <f t="shared" si="1"/>
        <v>170.3125</v>
      </c>
      <c r="F53" s="11">
        <v>107.93024171316844</v>
      </c>
      <c r="G53" s="11">
        <f t="shared" si="2"/>
        <v>157.79868301658809</v>
      </c>
      <c r="J53" s="32">
        <f t="shared" si="4"/>
        <v>1715</v>
      </c>
      <c r="K53" s="29">
        <v>121.71024254562109</v>
      </c>
    </row>
    <row r="54" spans="1:12">
      <c r="A54" s="1">
        <f t="shared" si="3"/>
        <v>1770</v>
      </c>
      <c r="B54">
        <v>27</v>
      </c>
      <c r="C54">
        <f t="shared" si="0"/>
        <v>3007.8</v>
      </c>
      <c r="E54" s="11">
        <f t="shared" si="1"/>
        <v>168.75</v>
      </c>
      <c r="F54" s="11">
        <v>122.69784287346496</v>
      </c>
      <c r="G54" s="11">
        <f t="shared" si="2"/>
        <v>137.53298024483396</v>
      </c>
      <c r="J54" s="32">
        <f t="shared" si="4"/>
        <v>1716</v>
      </c>
      <c r="K54" s="29">
        <v>188.36642236267076</v>
      </c>
    </row>
    <row r="55" spans="1:12">
      <c r="A55" s="1">
        <f t="shared" si="3"/>
        <v>1771</v>
      </c>
      <c r="B55">
        <v>27.5</v>
      </c>
      <c r="C55">
        <f t="shared" si="0"/>
        <v>3063.5</v>
      </c>
      <c r="E55" s="11">
        <f t="shared" si="1"/>
        <v>171.875</v>
      </c>
      <c r="F55" s="11">
        <v>113.26708020526054</v>
      </c>
      <c r="G55" s="11">
        <f t="shared" si="2"/>
        <v>151.74311873187801</v>
      </c>
      <c r="J55" s="32">
        <f t="shared" si="4"/>
        <v>1717</v>
      </c>
      <c r="K55" s="29">
        <v>146.98517309748794</v>
      </c>
    </row>
    <row r="56" spans="1:12">
      <c r="A56" s="1">
        <f t="shared" si="3"/>
        <v>1772</v>
      </c>
      <c r="B56">
        <v>23.66</v>
      </c>
      <c r="C56">
        <f t="shared" si="0"/>
        <v>2635.7240000000002</v>
      </c>
      <c r="E56" s="11">
        <f t="shared" si="1"/>
        <v>147.875</v>
      </c>
      <c r="F56" s="11">
        <v>115.65761804979533</v>
      </c>
      <c r="G56" s="11">
        <f t="shared" si="2"/>
        <v>127.85582350168561</v>
      </c>
      <c r="J56" s="32">
        <f t="shared" si="4"/>
        <v>1718</v>
      </c>
      <c r="K56" s="29">
        <v>212.58177090951889</v>
      </c>
    </row>
    <row r="57" spans="1:12">
      <c r="A57" s="1">
        <f t="shared" si="3"/>
        <v>1773</v>
      </c>
      <c r="B57">
        <v>19.829999999999998</v>
      </c>
      <c r="C57">
        <f t="shared" si="0"/>
        <v>2209.0619999999999</v>
      </c>
      <c r="E57" s="11">
        <f t="shared" si="1"/>
        <v>123.93749999999999</v>
      </c>
      <c r="F57" s="11">
        <v>103.59576710830079</v>
      </c>
      <c r="G57" s="11">
        <f t="shared" si="2"/>
        <v>119.63567958373588</v>
      </c>
      <c r="J57" s="32">
        <f t="shared" si="4"/>
        <v>1719</v>
      </c>
      <c r="K57" s="29">
        <v>257.99577892284384</v>
      </c>
    </row>
    <row r="58" spans="1:12">
      <c r="A58" s="1">
        <f t="shared" si="3"/>
        <v>1774</v>
      </c>
      <c r="B58">
        <v>16</v>
      </c>
      <c r="C58">
        <f t="shared" si="0"/>
        <v>1782.4</v>
      </c>
      <c r="E58" s="11">
        <f t="shared" si="1"/>
        <v>100</v>
      </c>
      <c r="F58" s="11">
        <v>99.999991533361722</v>
      </c>
      <c r="G58" s="11">
        <f t="shared" si="2"/>
        <v>100.00000846663899</v>
      </c>
      <c r="J58" s="32">
        <f t="shared" si="4"/>
        <v>1720</v>
      </c>
      <c r="K58" s="29">
        <v>229.64173524908662</v>
      </c>
    </row>
    <row r="59" spans="1:12">
      <c r="F59" s="11"/>
      <c r="J59" s="32">
        <f t="shared" si="4"/>
        <v>1721</v>
      </c>
      <c r="K59" s="29">
        <v>214.30684856547055</v>
      </c>
    </row>
    <row r="60" spans="1:12">
      <c r="A60" s="57" t="s">
        <v>107</v>
      </c>
      <c r="J60" s="32">
        <f t="shared" si="4"/>
        <v>1722</v>
      </c>
      <c r="K60" s="29">
        <v>179.74713432956167</v>
      </c>
      <c r="L60" t="s">
        <v>100</v>
      </c>
    </row>
    <row r="61" spans="1:12">
      <c r="A61" t="s">
        <v>103</v>
      </c>
      <c r="J61" s="32">
        <f t="shared" si="4"/>
        <v>1723</v>
      </c>
      <c r="K61" s="29">
        <v>169.99867503243786</v>
      </c>
      <c r="L61" s="29">
        <f>AVERAGE(K51:K75)</f>
        <v>149.65225550710164</v>
      </c>
    </row>
    <row r="62" spans="1:12">
      <c r="A62" t="s">
        <v>104</v>
      </c>
      <c r="J62" s="32">
        <f t="shared" si="4"/>
        <v>1724</v>
      </c>
      <c r="K62" s="29">
        <v>148.38933333774418</v>
      </c>
    </row>
    <row r="63" spans="1:12">
      <c r="A63" t="s">
        <v>105</v>
      </c>
      <c r="J63" s="32">
        <f t="shared" si="4"/>
        <v>1725</v>
      </c>
      <c r="K63" s="29">
        <v>133.45007592219852</v>
      </c>
    </row>
    <row r="64" spans="1:12">
      <c r="A64" t="s">
        <v>106</v>
      </c>
      <c r="J64" s="32">
        <f t="shared" si="4"/>
        <v>1726</v>
      </c>
      <c r="K64" s="29">
        <v>165.62500000000003</v>
      </c>
    </row>
    <row r="65" spans="10:11">
      <c r="J65" s="32">
        <f t="shared" si="4"/>
        <v>1727</v>
      </c>
      <c r="K65" s="29">
        <v>178.125</v>
      </c>
    </row>
    <row r="66" spans="10:11">
      <c r="J66" s="32">
        <f t="shared" si="4"/>
        <v>1728</v>
      </c>
      <c r="K66" s="29">
        <v>165.62500000000003</v>
      </c>
    </row>
    <row r="67" spans="10:11">
      <c r="J67" s="32">
        <f t="shared" si="4"/>
        <v>1729</v>
      </c>
      <c r="K67" s="29">
        <v>145.8125</v>
      </c>
    </row>
    <row r="68" spans="10:11">
      <c r="J68" s="32">
        <f t="shared" si="4"/>
        <v>1730</v>
      </c>
      <c r="K68" s="29">
        <v>103.125</v>
      </c>
    </row>
    <row r="69" spans="10:11">
      <c r="J69" s="32">
        <f t="shared" si="4"/>
        <v>1731</v>
      </c>
      <c r="K69" s="29">
        <v>106.25000000000001</v>
      </c>
    </row>
    <row r="70" spans="10:11">
      <c r="J70" s="32">
        <f t="shared" si="4"/>
        <v>1732</v>
      </c>
      <c r="K70" s="29">
        <v>90.625000000000014</v>
      </c>
    </row>
    <row r="71" spans="10:11">
      <c r="J71" s="32">
        <f t="shared" si="4"/>
        <v>1733</v>
      </c>
      <c r="K71" s="29">
        <v>75.000000000000014</v>
      </c>
    </row>
    <row r="72" spans="10:11">
      <c r="J72" s="32">
        <f t="shared" si="4"/>
        <v>1734</v>
      </c>
      <c r="K72" s="29">
        <v>85.9375</v>
      </c>
    </row>
    <row r="73" spans="10:11">
      <c r="J73" s="32">
        <f t="shared" si="4"/>
        <v>1735</v>
      </c>
      <c r="K73" s="29">
        <v>96.875</v>
      </c>
    </row>
    <row r="74" spans="10:11">
      <c r="J74" s="32">
        <f t="shared" si="4"/>
        <v>1736</v>
      </c>
      <c r="K74" s="29">
        <v>107.8125</v>
      </c>
    </row>
    <row r="75" spans="10:11">
      <c r="J75" s="32">
        <f t="shared" si="4"/>
        <v>1737</v>
      </c>
      <c r="K75" s="29">
        <v>118.75</v>
      </c>
    </row>
  </sheetData>
  <mergeCells count="1">
    <mergeCell ref="B7:C7"/>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K24" sqref="K24"/>
    </sheetView>
  </sheetViews>
  <sheetFormatPr baseColWidth="10" defaultColWidth="8.83203125" defaultRowHeight="14" x14ac:dyDescent="0"/>
  <sheetData>
    <row r="1" spans="1:9">
      <c r="A1" t="s">
        <v>57</v>
      </c>
    </row>
    <row r="2" spans="1:9" ht="15" thickBot="1"/>
    <row r="3" spans="1:9">
      <c r="A3" s="15" t="s">
        <v>7</v>
      </c>
      <c r="B3" s="15"/>
    </row>
    <row r="4" spans="1:9">
      <c r="A4" s="12" t="s">
        <v>8</v>
      </c>
      <c r="B4" s="12">
        <v>0.58717891256375587</v>
      </c>
    </row>
    <row r="5" spans="1:9">
      <c r="A5" s="12" t="s">
        <v>9</v>
      </c>
      <c r="B5" s="12">
        <v>0.34477907535955488</v>
      </c>
    </row>
    <row r="6" spans="1:9">
      <c r="A6" s="12" t="s">
        <v>10</v>
      </c>
      <c r="B6" s="12">
        <v>0.32051163370620506</v>
      </c>
    </row>
    <row r="7" spans="1:9">
      <c r="A7" s="12" t="s">
        <v>11</v>
      </c>
      <c r="B7" s="12">
        <v>8.2067384767282991</v>
      </c>
    </row>
    <row r="8" spans="1:9" ht="15" thickBot="1">
      <c r="A8" s="13" t="s">
        <v>12</v>
      </c>
      <c r="B8" s="13">
        <v>29</v>
      </c>
    </row>
    <row r="10" spans="1:9" ht="15" thickBot="1">
      <c r="A10" t="s">
        <v>13</v>
      </c>
    </row>
    <row r="11" spans="1:9">
      <c r="A11" s="14"/>
      <c r="B11" s="14" t="s">
        <v>18</v>
      </c>
      <c r="C11" s="14" t="s">
        <v>19</v>
      </c>
      <c r="D11" s="14" t="s">
        <v>20</v>
      </c>
      <c r="E11" s="14" t="s">
        <v>21</v>
      </c>
      <c r="F11" s="14" t="s">
        <v>22</v>
      </c>
    </row>
    <row r="12" spans="1:9">
      <c r="A12" s="12" t="s">
        <v>14</v>
      </c>
      <c r="B12" s="12">
        <v>1</v>
      </c>
      <c r="C12" s="12">
        <v>956.88135984865744</v>
      </c>
      <c r="D12" s="12">
        <v>956.88135984865744</v>
      </c>
      <c r="E12" s="12">
        <v>14.207475195967451</v>
      </c>
      <c r="F12" s="12">
        <v>8.1219196607592767E-4</v>
      </c>
    </row>
    <row r="13" spans="1:9">
      <c r="A13" s="12" t="s">
        <v>15</v>
      </c>
      <c r="B13" s="12">
        <v>27</v>
      </c>
      <c r="C13" s="12">
        <v>1818.4650234861435</v>
      </c>
      <c r="D13" s="12">
        <v>67.350556425412719</v>
      </c>
      <c r="E13" s="12"/>
      <c r="F13" s="12"/>
    </row>
    <row r="14" spans="1:9" ht="15" thickBot="1">
      <c r="A14" s="13" t="s">
        <v>16</v>
      </c>
      <c r="B14" s="13">
        <v>28</v>
      </c>
      <c r="C14" s="13">
        <v>2775.346383334801</v>
      </c>
      <c r="D14" s="13"/>
      <c r="E14" s="13"/>
      <c r="F14" s="13"/>
    </row>
    <row r="15" spans="1:9" ht="15" thickBot="1"/>
    <row r="16" spans="1:9">
      <c r="A16" s="14"/>
      <c r="B16" s="14" t="s">
        <v>23</v>
      </c>
      <c r="C16" s="14" t="s">
        <v>11</v>
      </c>
      <c r="D16" s="14" t="s">
        <v>24</v>
      </c>
      <c r="E16" s="14" t="s">
        <v>25</v>
      </c>
      <c r="F16" s="14" t="s">
        <v>26</v>
      </c>
      <c r="G16" s="14" t="s">
        <v>27</v>
      </c>
      <c r="H16" s="14" t="s">
        <v>28</v>
      </c>
      <c r="I16" s="14" t="s">
        <v>29</v>
      </c>
    </row>
    <row r="17" spans="1:9">
      <c r="A17" s="12" t="s">
        <v>17</v>
      </c>
      <c r="B17" s="12">
        <v>152.28153967988203</v>
      </c>
      <c r="C17" s="12">
        <v>19.533207935683183</v>
      </c>
      <c r="D17" s="12">
        <v>7.7960333080617419</v>
      </c>
      <c r="E17" s="12">
        <v>2.2045530640996322E-8</v>
      </c>
      <c r="F17" s="12">
        <v>112.20270755269239</v>
      </c>
      <c r="G17" s="12">
        <v>192.36037180707166</v>
      </c>
      <c r="H17" s="12">
        <v>112.20270755269239</v>
      </c>
      <c r="I17" s="12">
        <v>192.36037180707166</v>
      </c>
    </row>
    <row r="18" spans="1:9" ht="15" thickBot="1">
      <c r="A18" s="13" t="s">
        <v>30</v>
      </c>
      <c r="B18" s="13">
        <v>-0.74002295510174265</v>
      </c>
      <c r="C18" s="13">
        <v>0.19633003240245622</v>
      </c>
      <c r="D18" s="13">
        <v>-3.7692804613039144</v>
      </c>
      <c r="E18" s="13">
        <v>8.1219196607592919E-4</v>
      </c>
      <c r="F18" s="13">
        <v>-1.1428589068866657</v>
      </c>
      <c r="G18" s="13">
        <v>-0.33718700331681961</v>
      </c>
      <c r="H18" s="13">
        <v>-1.1428589068866657</v>
      </c>
      <c r="I18" s="13">
        <v>-0.33718700331681961</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opLeftCell="A23" workbookViewId="0"/>
  </sheetViews>
  <sheetFormatPr baseColWidth="10" defaultColWidth="8.83203125" defaultRowHeight="14" x14ac:dyDescent="0"/>
  <cols>
    <col min="2" max="3" width="13.6640625" customWidth="1"/>
    <col min="4" max="5" width="11" customWidth="1"/>
    <col min="6" max="6" width="11.83203125" customWidth="1"/>
  </cols>
  <sheetData>
    <row r="1" spans="1:7">
      <c r="A1" t="s">
        <v>87</v>
      </c>
    </row>
    <row r="2" spans="1:7" ht="20">
      <c r="B2" s="18" t="s">
        <v>85</v>
      </c>
    </row>
    <row r="4" spans="1:7">
      <c r="A4" t="s">
        <v>37</v>
      </c>
    </row>
    <row r="6" spans="1:7">
      <c r="B6" s="8" t="s">
        <v>31</v>
      </c>
      <c r="C6" s="8" t="s">
        <v>31</v>
      </c>
      <c r="D6" s="8" t="s">
        <v>33</v>
      </c>
      <c r="E6" s="8" t="s">
        <v>33</v>
      </c>
      <c r="F6" s="8" t="s">
        <v>36</v>
      </c>
    </row>
    <row r="7" spans="1:7">
      <c r="B7" s="8" t="s">
        <v>32</v>
      </c>
      <c r="C7" s="8" t="s">
        <v>32</v>
      </c>
      <c r="D7" s="8" t="s">
        <v>34</v>
      </c>
      <c r="E7" s="8" t="s">
        <v>34</v>
      </c>
      <c r="F7" s="8" t="s">
        <v>32</v>
      </c>
    </row>
    <row r="8" spans="1:7">
      <c r="B8" s="8"/>
      <c r="C8" s="8" t="s">
        <v>38</v>
      </c>
      <c r="D8" s="8" t="s">
        <v>2</v>
      </c>
      <c r="E8" s="8" t="s">
        <v>38</v>
      </c>
      <c r="F8" s="8" t="s">
        <v>38</v>
      </c>
    </row>
    <row r="9" spans="1:7" ht="15">
      <c r="A9">
        <v>1649</v>
      </c>
      <c r="B9">
        <v>163</v>
      </c>
      <c r="C9">
        <f>B9*100/99</f>
        <v>164.64646464646464</v>
      </c>
      <c r="D9" s="4"/>
      <c r="F9" s="11"/>
    </row>
    <row r="10" spans="1:7" ht="15">
      <c r="A10">
        <f>A9+1</f>
        <v>1650</v>
      </c>
      <c r="B10" s="2">
        <f>B9-2.7</f>
        <v>160.30000000000001</v>
      </c>
      <c r="C10">
        <f t="shared" ref="C10:C60" si="0">B10*100/99</f>
        <v>161.91919191919195</v>
      </c>
      <c r="D10" s="16">
        <v>92.314567396925909</v>
      </c>
      <c r="E10" s="16">
        <f>D10*100/90.7</f>
        <v>101.7801184089591</v>
      </c>
      <c r="F10" s="11">
        <f>C10*100/E10</f>
        <v>159.08725048696658</v>
      </c>
      <c r="G10">
        <f>LOG10(F10)</f>
        <v>2.2016353759694898</v>
      </c>
    </row>
    <row r="11" spans="1:7" ht="15">
      <c r="A11">
        <f t="shared" ref="A11:A60" si="1">A10+1</f>
        <v>1651</v>
      </c>
      <c r="B11" s="2">
        <f t="shared" ref="B11:B18" si="2">B10-2.7</f>
        <v>157.60000000000002</v>
      </c>
      <c r="C11">
        <f t="shared" si="0"/>
        <v>159.1919191919192</v>
      </c>
      <c r="D11" s="16">
        <v>91.751482386742964</v>
      </c>
      <c r="E11" s="16">
        <f t="shared" ref="E11:E60" si="3">D11*100/90.7</f>
        <v>101.1592970085369</v>
      </c>
      <c r="F11" s="11">
        <f t="shared" ref="F11:F60" si="4">C11*100/E11</f>
        <v>157.3675617560736</v>
      </c>
      <c r="G11">
        <f t="shared" ref="G11:G60" si="5">LOG10(F11)</f>
        <v>2.1969152159379304</v>
      </c>
    </row>
    <row r="12" spans="1:7" ht="15">
      <c r="A12">
        <f t="shared" si="1"/>
        <v>1652</v>
      </c>
      <c r="B12" s="2">
        <f t="shared" si="2"/>
        <v>154.90000000000003</v>
      </c>
      <c r="C12">
        <f t="shared" si="0"/>
        <v>156.46464646464651</v>
      </c>
      <c r="D12" s="16">
        <v>92.314567396925909</v>
      </c>
      <c r="E12" s="16">
        <f t="shared" si="3"/>
        <v>101.7801184089591</v>
      </c>
      <c r="F12" s="11">
        <f t="shared" si="4"/>
        <v>153.72810418235261</v>
      </c>
      <c r="G12">
        <f t="shared" si="5"/>
        <v>2.1867532713745508</v>
      </c>
    </row>
    <row r="13" spans="1:7" ht="15">
      <c r="A13">
        <f t="shared" si="1"/>
        <v>1653</v>
      </c>
      <c r="B13" s="2">
        <f t="shared" si="2"/>
        <v>152.20000000000005</v>
      </c>
      <c r="C13">
        <f t="shared" si="0"/>
        <v>153.73737373737379</v>
      </c>
      <c r="D13" s="16">
        <v>91.613913970739048</v>
      </c>
      <c r="E13" s="16">
        <f t="shared" si="3"/>
        <v>101.00762290048407</v>
      </c>
      <c r="F13" s="11">
        <f t="shared" si="4"/>
        <v>152.20373405761737</v>
      </c>
      <c r="G13">
        <f t="shared" si="5"/>
        <v>2.1824253072356421</v>
      </c>
    </row>
    <row r="14" spans="1:7" ht="15">
      <c r="A14">
        <f t="shared" si="1"/>
        <v>1654</v>
      </c>
      <c r="B14" s="2">
        <f t="shared" si="2"/>
        <v>149.50000000000006</v>
      </c>
      <c r="C14">
        <f t="shared" si="0"/>
        <v>151.01010101010107</v>
      </c>
      <c r="D14" s="16">
        <v>82.458755010532556</v>
      </c>
      <c r="E14" s="16">
        <f t="shared" si="3"/>
        <v>90.913732095405237</v>
      </c>
      <c r="F14" s="11">
        <f t="shared" si="4"/>
        <v>166.10263106527236</v>
      </c>
      <c r="G14">
        <f t="shared" si="5"/>
        <v>2.2203765117294161</v>
      </c>
    </row>
    <row r="15" spans="1:7" ht="15">
      <c r="A15">
        <f t="shared" si="1"/>
        <v>1655</v>
      </c>
      <c r="B15" s="2">
        <f t="shared" si="2"/>
        <v>146.80000000000007</v>
      </c>
      <c r="C15">
        <f t="shared" si="0"/>
        <v>148.28282828282835</v>
      </c>
      <c r="D15" s="16">
        <v>83.092225646988368</v>
      </c>
      <c r="E15" s="16">
        <f t="shared" si="3"/>
        <v>91.612156170880226</v>
      </c>
      <c r="F15" s="11">
        <f t="shared" si="4"/>
        <v>161.85933666515035</v>
      </c>
      <c r="G15">
        <f t="shared" si="5"/>
        <v>2.2091377562267103</v>
      </c>
    </row>
    <row r="16" spans="1:7" ht="15">
      <c r="A16">
        <f t="shared" si="1"/>
        <v>1656</v>
      </c>
      <c r="B16" s="2">
        <f t="shared" si="2"/>
        <v>144.10000000000008</v>
      </c>
      <c r="C16">
        <f t="shared" si="0"/>
        <v>145.55555555555563</v>
      </c>
      <c r="D16" s="16">
        <v>81.191991294265293</v>
      </c>
      <c r="E16" s="16">
        <f t="shared" si="3"/>
        <v>89.517079707017956</v>
      </c>
      <c r="F16" s="11">
        <f t="shared" si="4"/>
        <v>162.60087575683545</v>
      </c>
      <c r="G16">
        <f t="shared" si="5"/>
        <v>2.2111228803437619</v>
      </c>
    </row>
    <row r="17" spans="1:10" ht="15">
      <c r="A17">
        <f t="shared" si="1"/>
        <v>1657</v>
      </c>
      <c r="B17" s="2">
        <f t="shared" si="2"/>
        <v>141.40000000000009</v>
      </c>
      <c r="C17">
        <f t="shared" si="0"/>
        <v>142.82828282828291</v>
      </c>
      <c r="D17" s="16">
        <v>80.814288506471129</v>
      </c>
      <c r="E17" s="16">
        <f t="shared" si="3"/>
        <v>89.100648849472023</v>
      </c>
      <c r="F17" s="11">
        <f t="shared" si="4"/>
        <v>160.2999357160453</v>
      </c>
      <c r="G17">
        <f t="shared" si="5"/>
        <v>2.2049333481921209</v>
      </c>
    </row>
    <row r="18" spans="1:10" ht="15">
      <c r="A18">
        <f t="shared" si="1"/>
        <v>1658</v>
      </c>
      <c r="B18" s="2">
        <f t="shared" si="2"/>
        <v>138.7000000000001</v>
      </c>
      <c r="C18">
        <f t="shared" si="0"/>
        <v>140.10101010101022</v>
      </c>
      <c r="D18" s="16">
        <v>164.62848676325439</v>
      </c>
      <c r="E18" s="16">
        <f t="shared" si="3"/>
        <v>181.50880569267298</v>
      </c>
      <c r="F18" s="11">
        <f t="shared" si="4"/>
        <v>77.186894358297081</v>
      </c>
      <c r="G18">
        <f t="shared" si="5"/>
        <v>1.8875435672910925</v>
      </c>
    </row>
    <row r="19" spans="1:10">
      <c r="A19">
        <f t="shared" si="1"/>
        <v>1659</v>
      </c>
      <c r="B19">
        <v>136</v>
      </c>
      <c r="C19">
        <f t="shared" si="0"/>
        <v>137.37373737373738</v>
      </c>
      <c r="D19" s="16">
        <v>122.46610206663534</v>
      </c>
      <c r="E19" s="16">
        <f t="shared" si="3"/>
        <v>135.02326578460347</v>
      </c>
      <c r="F19" s="11">
        <f t="shared" si="4"/>
        <v>101.74079005975423</v>
      </c>
      <c r="G19">
        <f t="shared" si="5"/>
        <v>2.0074951057865822</v>
      </c>
    </row>
    <row r="20" spans="1:10" ht="15">
      <c r="A20">
        <f t="shared" si="1"/>
        <v>1660</v>
      </c>
      <c r="B20" s="2">
        <f>B19-4.5</f>
        <v>131.5</v>
      </c>
      <c r="C20">
        <f t="shared" si="0"/>
        <v>132.82828282828282</v>
      </c>
      <c r="D20" s="16">
        <v>82.399898900658428</v>
      </c>
      <c r="E20" s="16">
        <f t="shared" si="3"/>
        <v>90.848841125312489</v>
      </c>
      <c r="F20" s="11">
        <f t="shared" si="4"/>
        <v>146.20801012207292</v>
      </c>
      <c r="G20">
        <f t="shared" si="5"/>
        <v>2.1649711664420934</v>
      </c>
    </row>
    <row r="21" spans="1:10" ht="15">
      <c r="A21">
        <f t="shared" si="1"/>
        <v>1661</v>
      </c>
      <c r="B21" s="2">
        <f t="shared" ref="B21:B28" si="6">B20-4.5</f>
        <v>127</v>
      </c>
      <c r="C21">
        <f t="shared" si="0"/>
        <v>128.28282828282829</v>
      </c>
      <c r="D21" s="16">
        <v>83.818525616143376</v>
      </c>
      <c r="E21" s="16">
        <f t="shared" si="3"/>
        <v>92.412927911955208</v>
      </c>
      <c r="F21" s="11">
        <f t="shared" si="4"/>
        <v>138.81480782109566</v>
      </c>
      <c r="G21">
        <f t="shared" si="5"/>
        <v>2.1424357961762812</v>
      </c>
    </row>
    <row r="22" spans="1:10" ht="15">
      <c r="A22">
        <f t="shared" si="1"/>
        <v>1662</v>
      </c>
      <c r="B22" s="2">
        <f t="shared" si="6"/>
        <v>122.5</v>
      </c>
      <c r="C22">
        <f t="shared" si="0"/>
        <v>123.73737373737374</v>
      </c>
      <c r="D22" s="16">
        <v>87.697102555511549</v>
      </c>
      <c r="E22" s="16">
        <f t="shared" si="3"/>
        <v>96.689197966385393</v>
      </c>
      <c r="F22" s="11">
        <f t="shared" si="4"/>
        <v>127.97435115801852</v>
      </c>
      <c r="G22">
        <f t="shared" si="5"/>
        <v>2.1071229363140467</v>
      </c>
    </row>
    <row r="23" spans="1:10" ht="15">
      <c r="A23">
        <f t="shared" si="1"/>
        <v>1663</v>
      </c>
      <c r="B23" s="2">
        <f t="shared" si="6"/>
        <v>118</v>
      </c>
      <c r="C23">
        <f t="shared" si="0"/>
        <v>119.1919191919192</v>
      </c>
      <c r="D23" s="16">
        <v>83.509763651483397</v>
      </c>
      <c r="E23" s="16">
        <f t="shared" si="3"/>
        <v>92.07250678223086</v>
      </c>
      <c r="F23" s="11">
        <f t="shared" si="4"/>
        <v>129.45440865841849</v>
      </c>
      <c r="G23">
        <f t="shared" si="5"/>
        <v>2.1121168452183294</v>
      </c>
    </row>
    <row r="24" spans="1:10" ht="15">
      <c r="A24">
        <f t="shared" si="1"/>
        <v>1664</v>
      </c>
      <c r="B24" s="2">
        <f t="shared" si="6"/>
        <v>113.5</v>
      </c>
      <c r="C24">
        <f t="shared" si="0"/>
        <v>114.64646464646465</v>
      </c>
      <c r="D24" s="16">
        <v>75.661897612156991</v>
      </c>
      <c r="E24" s="16">
        <f t="shared" si="3"/>
        <v>83.419953265884217</v>
      </c>
      <c r="F24" s="11">
        <f t="shared" si="4"/>
        <v>137.43290442881482</v>
      </c>
      <c r="G24">
        <f t="shared" si="5"/>
        <v>2.138090724725235</v>
      </c>
    </row>
    <row r="25" spans="1:10" ht="15">
      <c r="A25">
        <f t="shared" si="1"/>
        <v>1665</v>
      </c>
      <c r="B25" s="2">
        <f t="shared" si="6"/>
        <v>109</v>
      </c>
      <c r="C25">
        <f t="shared" si="0"/>
        <v>110.1010101010101</v>
      </c>
      <c r="D25" s="16">
        <v>66.31397579424096</v>
      </c>
      <c r="E25" s="16">
        <f t="shared" si="3"/>
        <v>73.113534503022009</v>
      </c>
      <c r="F25" s="11">
        <f t="shared" si="4"/>
        <v>150.58909523305741</v>
      </c>
      <c r="G25">
        <f t="shared" si="5"/>
        <v>2.1777935239790405</v>
      </c>
    </row>
    <row r="26" spans="1:10" ht="15">
      <c r="A26">
        <f t="shared" si="1"/>
        <v>1666</v>
      </c>
      <c r="B26" s="2">
        <f t="shared" si="6"/>
        <v>104.5</v>
      </c>
      <c r="C26">
        <f t="shared" si="0"/>
        <v>105.55555555555556</v>
      </c>
      <c r="D26" s="16">
        <v>62.560295303713261</v>
      </c>
      <c r="E26" s="16">
        <f t="shared" si="3"/>
        <v>68.974967258779785</v>
      </c>
      <c r="F26" s="11">
        <f t="shared" si="4"/>
        <v>153.0345859528037</v>
      </c>
      <c r="G26">
        <f t="shared" si="5"/>
        <v>2.1847895928503065</v>
      </c>
    </row>
    <row r="27" spans="1:10" ht="15">
      <c r="A27">
        <f t="shared" si="1"/>
        <v>1667</v>
      </c>
      <c r="B27" s="2">
        <f t="shared" si="6"/>
        <v>100</v>
      </c>
      <c r="C27">
        <f t="shared" si="0"/>
        <v>101.01010101010101</v>
      </c>
      <c r="D27" s="16">
        <v>66.31397579424096</v>
      </c>
      <c r="E27" s="16">
        <f t="shared" si="3"/>
        <v>73.113534503022009</v>
      </c>
      <c r="F27" s="11">
        <f t="shared" si="4"/>
        <v>138.15513324133707</v>
      </c>
      <c r="G27">
        <f t="shared" si="5"/>
        <v>2.1403670260384167</v>
      </c>
    </row>
    <row r="28" spans="1:10" ht="15">
      <c r="A28">
        <f t="shared" si="1"/>
        <v>1668</v>
      </c>
      <c r="B28" s="2">
        <f t="shared" si="6"/>
        <v>95.5</v>
      </c>
      <c r="C28">
        <f t="shared" si="0"/>
        <v>96.464646464646464</v>
      </c>
      <c r="D28" s="16">
        <v>79.788408765568889</v>
      </c>
      <c r="E28" s="16">
        <f t="shared" si="3"/>
        <v>87.969579675379151</v>
      </c>
      <c r="F28" s="11">
        <f t="shared" si="4"/>
        <v>109.65682321163222</v>
      </c>
      <c r="G28">
        <f t="shared" si="5"/>
        <v>2.0400356600989604</v>
      </c>
      <c r="J28" s="8" t="s">
        <v>54</v>
      </c>
    </row>
    <row r="29" spans="1:10">
      <c r="A29">
        <f t="shared" si="1"/>
        <v>1669</v>
      </c>
      <c r="B29">
        <v>91</v>
      </c>
      <c r="C29">
        <f t="shared" si="0"/>
        <v>91.919191919191917</v>
      </c>
      <c r="D29" s="16">
        <v>73.828375415010555</v>
      </c>
      <c r="E29" s="16">
        <f t="shared" si="3"/>
        <v>81.398429344002821</v>
      </c>
      <c r="F29" s="11">
        <f t="shared" si="4"/>
        <v>112.92501914346118</v>
      </c>
      <c r="G29">
        <f t="shared" si="5"/>
        <v>2.0527901728566227</v>
      </c>
      <c r="J29" s="8" t="s">
        <v>55</v>
      </c>
    </row>
    <row r="30" spans="1:10" ht="15">
      <c r="A30">
        <f t="shared" si="1"/>
        <v>1670</v>
      </c>
      <c r="B30" s="2">
        <f>B29-0.4</f>
        <v>90.6</v>
      </c>
      <c r="C30">
        <f t="shared" si="0"/>
        <v>91.515151515151516</v>
      </c>
      <c r="D30" s="16">
        <v>70.387262665863688</v>
      </c>
      <c r="E30" s="16">
        <f t="shared" si="3"/>
        <v>77.604479234689848</v>
      </c>
      <c r="F30" s="11">
        <f t="shared" si="4"/>
        <v>117.92508939901948</v>
      </c>
      <c r="G30">
        <f t="shared" si="5"/>
        <v>2.071606214156545</v>
      </c>
      <c r="J30" t="s">
        <v>38</v>
      </c>
    </row>
    <row r="31" spans="1:10" ht="15">
      <c r="A31">
        <f t="shared" si="1"/>
        <v>1671</v>
      </c>
      <c r="B31" s="2">
        <f t="shared" ref="B31:B38" si="7">B30-0.4</f>
        <v>90.199999999999989</v>
      </c>
      <c r="C31">
        <f t="shared" si="0"/>
        <v>91.111111111111086</v>
      </c>
      <c r="D31" s="16">
        <v>69.526984478576964</v>
      </c>
      <c r="E31" s="16">
        <f t="shared" si="3"/>
        <v>76.655991707361579</v>
      </c>
      <c r="F31" s="11">
        <f t="shared" si="4"/>
        <v>118.85712921037239</v>
      </c>
      <c r="G31">
        <f t="shared" si="5"/>
        <v>2.0750252364122579</v>
      </c>
    </row>
    <row r="32" spans="1:10" ht="15">
      <c r="A32">
        <f t="shared" si="1"/>
        <v>1672</v>
      </c>
      <c r="B32" s="2">
        <f t="shared" si="7"/>
        <v>89.799999999999983</v>
      </c>
      <c r="C32">
        <f t="shared" si="0"/>
        <v>90.707070707070685</v>
      </c>
      <c r="D32" s="16">
        <v>70.387262665863688</v>
      </c>
      <c r="E32" s="16">
        <f t="shared" si="3"/>
        <v>77.604479234689848</v>
      </c>
      <c r="F32" s="11">
        <f t="shared" si="4"/>
        <v>116.88380825642326</v>
      </c>
      <c r="G32">
        <f t="shared" si="5"/>
        <v>2.0677543531470359</v>
      </c>
      <c r="I32">
        <v>1.7963637158023444</v>
      </c>
      <c r="J32">
        <f>I32*100/2.123879</f>
        <v>84.579381207796885</v>
      </c>
    </row>
    <row r="33" spans="1:10" ht="15">
      <c r="A33">
        <f t="shared" si="1"/>
        <v>1673</v>
      </c>
      <c r="B33" s="2">
        <f t="shared" si="7"/>
        <v>89.399999999999977</v>
      </c>
      <c r="C33">
        <f t="shared" si="0"/>
        <v>90.303030303030283</v>
      </c>
      <c r="D33" s="16">
        <v>72.107819040437107</v>
      </c>
      <c r="E33" s="16">
        <f t="shared" si="3"/>
        <v>79.501454289346313</v>
      </c>
      <c r="F33" s="11">
        <f t="shared" si="4"/>
        <v>113.58663952783999</v>
      </c>
      <c r="G33">
        <f t="shared" si="5"/>
        <v>2.0553272510882943</v>
      </c>
      <c r="I33">
        <v>1.800940472477305</v>
      </c>
      <c r="J33">
        <f t="shared" ref="J33:J60" si="8">I33*100/2.123879</f>
        <v>84.794871670057717</v>
      </c>
    </row>
    <row r="34" spans="1:10" ht="15">
      <c r="A34">
        <f t="shared" si="1"/>
        <v>1674</v>
      </c>
      <c r="B34" s="2">
        <f t="shared" si="7"/>
        <v>88.999999999999972</v>
      </c>
      <c r="C34">
        <f t="shared" si="0"/>
        <v>89.898989898989868</v>
      </c>
      <c r="D34" s="16">
        <v>70.387262665863688</v>
      </c>
      <c r="E34" s="16">
        <f t="shared" si="3"/>
        <v>77.604479234689848</v>
      </c>
      <c r="F34" s="11">
        <f t="shared" si="4"/>
        <v>115.84252711382706</v>
      </c>
      <c r="G34">
        <f t="shared" si="5"/>
        <v>2.0638680231246447</v>
      </c>
      <c r="I34">
        <v>1.8053488280569723</v>
      </c>
      <c r="J34">
        <f t="shared" si="8"/>
        <v>85.002433192143826</v>
      </c>
    </row>
    <row r="35" spans="1:10" ht="15">
      <c r="A35">
        <f t="shared" si="1"/>
        <v>1675</v>
      </c>
      <c r="B35" s="2">
        <f t="shared" si="7"/>
        <v>88.599999999999966</v>
      </c>
      <c r="C35">
        <f t="shared" si="0"/>
        <v>89.494949494949452</v>
      </c>
      <c r="D35" s="16">
        <v>68.66670629129024</v>
      </c>
      <c r="E35" s="16">
        <f t="shared" si="3"/>
        <v>75.707504180033339</v>
      </c>
      <c r="F35" s="11">
        <f t="shared" si="4"/>
        <v>118.21146458893877</v>
      </c>
      <c r="G35">
        <f t="shared" si="5"/>
        <v>2.0726595980872351</v>
      </c>
      <c r="I35">
        <v>1.8098257266326265</v>
      </c>
      <c r="J35">
        <f t="shared" si="8"/>
        <v>85.21322196945431</v>
      </c>
    </row>
    <row r="36" spans="1:10" ht="15">
      <c r="A36">
        <f t="shared" si="1"/>
        <v>1676</v>
      </c>
      <c r="B36" s="2">
        <f t="shared" si="7"/>
        <v>88.19999999999996</v>
      </c>
      <c r="C36">
        <f t="shared" si="0"/>
        <v>89.090909090909051</v>
      </c>
      <c r="D36" s="16">
        <v>69.526984478576964</v>
      </c>
      <c r="E36" s="16">
        <f t="shared" si="3"/>
        <v>76.655991707361579</v>
      </c>
      <c r="F36" s="11">
        <f t="shared" si="4"/>
        <v>116.22171614584082</v>
      </c>
      <c r="G36">
        <f t="shared" si="5"/>
        <v>2.0652872840021357</v>
      </c>
      <c r="I36">
        <v>1.8129290005353216</v>
      </c>
      <c r="J36">
        <f t="shared" si="8"/>
        <v>85.359335467572379</v>
      </c>
    </row>
    <row r="37" spans="1:10" ht="15">
      <c r="A37">
        <f t="shared" si="1"/>
        <v>1677</v>
      </c>
      <c r="B37" s="2">
        <f t="shared" si="7"/>
        <v>87.799999999999955</v>
      </c>
      <c r="C37">
        <f t="shared" si="0"/>
        <v>88.68686868686865</v>
      </c>
      <c r="D37" s="16">
        <v>77.217350092200633</v>
      </c>
      <c r="E37" s="16">
        <f t="shared" si="3"/>
        <v>85.13489536075042</v>
      </c>
      <c r="F37" s="11">
        <f t="shared" si="4"/>
        <v>104.17217089545611</v>
      </c>
      <c r="G37">
        <f t="shared" si="5"/>
        <v>2.0177517147335777</v>
      </c>
      <c r="I37">
        <v>1.8705654840786035</v>
      </c>
      <c r="J37">
        <f t="shared" si="8"/>
        <v>88.073072151408027</v>
      </c>
    </row>
    <row r="38" spans="1:10" ht="15">
      <c r="A38">
        <f t="shared" si="1"/>
        <v>1678</v>
      </c>
      <c r="B38" s="2">
        <f t="shared" si="7"/>
        <v>87.399999999999949</v>
      </c>
      <c r="C38">
        <f t="shared" si="0"/>
        <v>88.282828282828234</v>
      </c>
      <c r="D38" s="16">
        <v>76.357071904913923</v>
      </c>
      <c r="E38" s="16">
        <f t="shared" si="3"/>
        <v>84.18640783342218</v>
      </c>
      <c r="F38" s="11">
        <f t="shared" si="4"/>
        <v>104.86589290935368</v>
      </c>
      <c r="G38">
        <f t="shared" si="5"/>
        <v>2.0206342591196931</v>
      </c>
      <c r="I38">
        <v>2.0989942253036693</v>
      </c>
      <c r="J38">
        <f t="shared" si="8"/>
        <v>98.828333690557201</v>
      </c>
    </row>
    <row r="39" spans="1:10">
      <c r="A39">
        <f t="shared" si="1"/>
        <v>1679</v>
      </c>
      <c r="B39">
        <v>87</v>
      </c>
      <c r="C39">
        <f t="shared" si="0"/>
        <v>87.878787878787875</v>
      </c>
      <c r="D39" s="16">
        <v>75.496793717627199</v>
      </c>
      <c r="E39" s="16">
        <f t="shared" si="3"/>
        <v>83.237920306093926</v>
      </c>
      <c r="F39" s="11">
        <f t="shared" si="4"/>
        <v>105.57542470502376</v>
      </c>
      <c r="G39">
        <f t="shared" si="5"/>
        <v>2.023562837164691</v>
      </c>
      <c r="I39">
        <v>1.8448551733741818</v>
      </c>
      <c r="J39">
        <f t="shared" si="8"/>
        <v>86.862536583966488</v>
      </c>
    </row>
    <row r="40" spans="1:10" ht="15">
      <c r="A40">
        <f t="shared" si="1"/>
        <v>1680</v>
      </c>
      <c r="B40" s="2">
        <f>B39+2.3</f>
        <v>89.3</v>
      </c>
      <c r="C40">
        <f t="shared" si="0"/>
        <v>90.202020202020208</v>
      </c>
      <c r="D40" s="16">
        <v>71.519817451146864</v>
      </c>
      <c r="E40" s="16">
        <f t="shared" si="3"/>
        <v>78.853161467637108</v>
      </c>
      <c r="F40" s="11">
        <f t="shared" si="4"/>
        <v>114.39239533730159</v>
      </c>
      <c r="G40">
        <f t="shared" si="5"/>
        <v>2.0583971540651991</v>
      </c>
      <c r="I40">
        <v>1.5711544430538174</v>
      </c>
      <c r="J40">
        <f t="shared" si="8"/>
        <v>73.975704032754095</v>
      </c>
    </row>
    <row r="41" spans="1:10" ht="15">
      <c r="A41">
        <f t="shared" si="1"/>
        <v>1681</v>
      </c>
      <c r="B41" s="2">
        <f t="shared" ref="B41:B48" si="9">B40+2.3</f>
        <v>91.6</v>
      </c>
      <c r="C41">
        <f t="shared" si="0"/>
        <v>92.525252525252526</v>
      </c>
      <c r="D41" s="16">
        <v>66.155389158705802</v>
      </c>
      <c r="E41" s="16">
        <f t="shared" si="3"/>
        <v>72.938687054802429</v>
      </c>
      <c r="F41" s="11">
        <f t="shared" si="4"/>
        <v>126.85346591957948</v>
      </c>
      <c r="G41">
        <f t="shared" si="5"/>
        <v>2.1033023376136013</v>
      </c>
      <c r="I41">
        <v>1.6314094481674526</v>
      </c>
      <c r="J41">
        <f t="shared" si="8"/>
        <v>76.812730299958346</v>
      </c>
    </row>
    <row r="42" spans="1:10" ht="15">
      <c r="A42">
        <f t="shared" si="1"/>
        <v>1682</v>
      </c>
      <c r="B42" s="2">
        <f t="shared" si="9"/>
        <v>93.899999999999991</v>
      </c>
      <c r="C42">
        <f t="shared" si="0"/>
        <v>94.848484848484844</v>
      </c>
      <c r="D42" s="16">
        <v>68.68698220816232</v>
      </c>
      <c r="E42" s="16">
        <f t="shared" si="3"/>
        <v>75.729859104919868</v>
      </c>
      <c r="F42" s="11">
        <f t="shared" si="4"/>
        <v>125.24582241342492</v>
      </c>
      <c r="G42">
        <f t="shared" si="5"/>
        <v>2.0977632488462294</v>
      </c>
      <c r="I42">
        <v>1.4628353929807218</v>
      </c>
      <c r="J42">
        <f t="shared" si="8"/>
        <v>68.875646540161739</v>
      </c>
    </row>
    <row r="43" spans="1:10" ht="15">
      <c r="A43">
        <f t="shared" si="1"/>
        <v>1683</v>
      </c>
      <c r="B43" s="2">
        <f t="shared" si="9"/>
        <v>96.199999999999989</v>
      </c>
      <c r="C43">
        <f t="shared" si="0"/>
        <v>97.171717171717148</v>
      </c>
      <c r="D43" s="16">
        <v>71.065057601301689</v>
      </c>
      <c r="E43" s="16">
        <f t="shared" si="3"/>
        <v>78.351772438039347</v>
      </c>
      <c r="F43" s="11">
        <f t="shared" si="4"/>
        <v>124.01980727182737</v>
      </c>
      <c r="G43">
        <f t="shared" si="5"/>
        <v>2.0934910521129564</v>
      </c>
      <c r="I43">
        <v>1.5759955069474423</v>
      </c>
      <c r="J43">
        <f t="shared" si="8"/>
        <v>74.203639046642593</v>
      </c>
    </row>
    <row r="44" spans="1:10" ht="15">
      <c r="A44">
        <f t="shared" si="1"/>
        <v>1684</v>
      </c>
      <c r="B44" s="2">
        <f t="shared" si="9"/>
        <v>98.499999999999986</v>
      </c>
      <c r="C44">
        <f t="shared" si="0"/>
        <v>99.494949494949481</v>
      </c>
      <c r="D44" s="16">
        <v>70.561056239052917</v>
      </c>
      <c r="E44" s="16">
        <f t="shared" si="3"/>
        <v>77.79609287657432</v>
      </c>
      <c r="F44" s="11">
        <f t="shared" si="4"/>
        <v>127.89196194312871</v>
      </c>
      <c r="G44">
        <f t="shared" si="5"/>
        <v>2.106843249768382</v>
      </c>
      <c r="I44">
        <v>1.6891376098363708</v>
      </c>
      <c r="J44">
        <f t="shared" si="8"/>
        <v>79.530783525632614</v>
      </c>
    </row>
    <row r="45" spans="1:10" ht="15">
      <c r="A45">
        <f t="shared" si="1"/>
        <v>1685</v>
      </c>
      <c r="B45" s="2">
        <f t="shared" si="9"/>
        <v>100.79999999999998</v>
      </c>
      <c r="C45">
        <f t="shared" si="0"/>
        <v>101.8181818181818</v>
      </c>
      <c r="D45" s="16">
        <v>77.443281737346652</v>
      </c>
      <c r="E45" s="16">
        <f t="shared" si="3"/>
        <v>85.383993095200267</v>
      </c>
      <c r="F45" s="11">
        <f t="shared" si="4"/>
        <v>119.24738833033724</v>
      </c>
      <c r="G45">
        <f t="shared" si="5"/>
        <v>2.076448876214092</v>
      </c>
      <c r="I45">
        <v>1.8023090989985522</v>
      </c>
      <c r="J45">
        <f t="shared" si="8"/>
        <v>84.859311617966569</v>
      </c>
    </row>
    <row r="46" spans="1:10" ht="15">
      <c r="A46">
        <f t="shared" si="1"/>
        <v>1686</v>
      </c>
      <c r="B46" s="2">
        <f t="shared" si="9"/>
        <v>103.09999999999998</v>
      </c>
      <c r="C46">
        <f t="shared" si="0"/>
        <v>104.14141414141412</v>
      </c>
      <c r="D46" s="16">
        <v>74.708929519169345</v>
      </c>
      <c r="E46" s="16">
        <f t="shared" si="3"/>
        <v>82.369271796217575</v>
      </c>
      <c r="F46" s="11">
        <f t="shared" si="4"/>
        <v>126.43235987209046</v>
      </c>
      <c r="G46">
        <f t="shared" si="5"/>
        <v>2.1018582441618232</v>
      </c>
      <c r="I46">
        <v>1.9154738940517719</v>
      </c>
      <c r="J46">
        <f t="shared" si="8"/>
        <v>90.187524527139814</v>
      </c>
    </row>
    <row r="47" spans="1:10" ht="15">
      <c r="A47">
        <f t="shared" si="1"/>
        <v>1687</v>
      </c>
      <c r="B47" s="2">
        <f t="shared" si="9"/>
        <v>105.39999999999998</v>
      </c>
      <c r="C47">
        <f t="shared" si="0"/>
        <v>106.46464646464645</v>
      </c>
      <c r="D47" s="16">
        <v>69.393742739131895</v>
      </c>
      <c r="E47" s="16">
        <f t="shared" si="3"/>
        <v>76.509087915250163</v>
      </c>
      <c r="F47" s="11">
        <f t="shared" si="4"/>
        <v>139.15294165129552</v>
      </c>
      <c r="G47">
        <f t="shared" si="5"/>
        <v>2.1434923916217095</v>
      </c>
      <c r="I47">
        <v>1.6782580386657315</v>
      </c>
      <c r="J47">
        <f t="shared" si="8"/>
        <v>79.018533478871987</v>
      </c>
    </row>
    <row r="48" spans="1:10" ht="15">
      <c r="A48">
        <f t="shared" si="1"/>
        <v>1688</v>
      </c>
      <c r="B48" s="2">
        <f t="shared" si="9"/>
        <v>107.69999999999997</v>
      </c>
      <c r="C48">
        <f t="shared" si="0"/>
        <v>108.78787878787877</v>
      </c>
      <c r="D48" s="16">
        <v>66.89401184476003</v>
      </c>
      <c r="E48" s="16">
        <f t="shared" si="3"/>
        <v>73.753045032811485</v>
      </c>
      <c r="F48" s="11">
        <f t="shared" si="4"/>
        <v>147.5028980016769</v>
      </c>
      <c r="G48">
        <f t="shared" si="5"/>
        <v>2.1688005530177272</v>
      </c>
      <c r="I48">
        <v>1.5868664819790346</v>
      </c>
      <c r="J48">
        <f t="shared" si="8"/>
        <v>74.715484355701733</v>
      </c>
    </row>
    <row r="49" spans="1:10">
      <c r="A49">
        <f t="shared" si="1"/>
        <v>1689</v>
      </c>
      <c r="B49">
        <v>110</v>
      </c>
      <c r="C49">
        <f t="shared" si="0"/>
        <v>111.11111111111111</v>
      </c>
      <c r="D49" s="16">
        <v>64.313177282899886</v>
      </c>
      <c r="E49" s="16">
        <f t="shared" si="3"/>
        <v>70.90758245082678</v>
      </c>
      <c r="F49" s="11">
        <f t="shared" si="4"/>
        <v>156.69849016240937</v>
      </c>
      <c r="G49">
        <f t="shared" si="5"/>
        <v>2.1950648119293867</v>
      </c>
      <c r="I49">
        <v>1.441064325583916</v>
      </c>
      <c r="J49">
        <f t="shared" si="8"/>
        <v>67.85058497136211</v>
      </c>
    </row>
    <row r="50" spans="1:10" ht="15">
      <c r="A50">
        <f t="shared" si="1"/>
        <v>1690</v>
      </c>
      <c r="B50" s="2">
        <f>B49-1</f>
        <v>109</v>
      </c>
      <c r="C50">
        <f t="shared" si="0"/>
        <v>110.1010101010101</v>
      </c>
      <c r="D50" s="16">
        <v>63.452899095613176</v>
      </c>
      <c r="E50" s="16">
        <f t="shared" si="3"/>
        <v>69.95909492349854</v>
      </c>
      <c r="F50" s="11">
        <f t="shared" si="4"/>
        <v>157.37912307385827</v>
      </c>
      <c r="G50">
        <f t="shared" si="5"/>
        <v>2.196947121065207</v>
      </c>
      <c r="I50">
        <v>1.357098683687793</v>
      </c>
      <c r="J50">
        <f t="shared" si="8"/>
        <v>63.897175106858391</v>
      </c>
    </row>
    <row r="51" spans="1:10" ht="15">
      <c r="A51">
        <f t="shared" si="1"/>
        <v>1691</v>
      </c>
      <c r="B51" s="2">
        <f t="shared" ref="B51:B58" si="10">B50-1</f>
        <v>108</v>
      </c>
      <c r="C51">
        <f t="shared" si="0"/>
        <v>109.09090909090909</v>
      </c>
      <c r="D51" s="16">
        <v>81.637283066665191</v>
      </c>
      <c r="E51" s="16">
        <f t="shared" si="3"/>
        <v>90.008029841968224</v>
      </c>
      <c r="F51" s="11">
        <f t="shared" si="4"/>
        <v>121.20130757494157</v>
      </c>
      <c r="G51">
        <f t="shared" si="5"/>
        <v>2.0835073052223345</v>
      </c>
      <c r="I51">
        <v>1.4315539848122552</v>
      </c>
      <c r="J51">
        <f t="shared" si="8"/>
        <v>67.402803305285047</v>
      </c>
    </row>
    <row r="52" spans="1:10" ht="15">
      <c r="A52">
        <f t="shared" si="1"/>
        <v>1692</v>
      </c>
      <c r="B52" s="2">
        <f t="shared" si="10"/>
        <v>107</v>
      </c>
      <c r="C52">
        <f t="shared" si="0"/>
        <v>108.08080808080808</v>
      </c>
      <c r="D52" s="16">
        <v>82.497561253951915</v>
      </c>
      <c r="E52" s="16">
        <f t="shared" si="3"/>
        <v>90.956517369296492</v>
      </c>
      <c r="F52" s="11">
        <f t="shared" si="4"/>
        <v>118.82689795826782</v>
      </c>
      <c r="G52">
        <f t="shared" si="5"/>
        <v>2.0749147597748729</v>
      </c>
      <c r="I52">
        <v>1.3133581009737594</v>
      </c>
      <c r="J52">
        <f t="shared" si="8"/>
        <v>61.837708314539547</v>
      </c>
    </row>
    <row r="53" spans="1:10" ht="15">
      <c r="A53">
        <f t="shared" si="1"/>
        <v>1693</v>
      </c>
      <c r="B53" s="2">
        <f t="shared" si="10"/>
        <v>106</v>
      </c>
      <c r="C53">
        <f t="shared" si="0"/>
        <v>107.07070707070707</v>
      </c>
      <c r="D53" s="16">
        <v>76.475613942944904</v>
      </c>
      <c r="E53" s="16">
        <f t="shared" si="3"/>
        <v>84.317104677998785</v>
      </c>
      <c r="F53" s="11">
        <f t="shared" si="4"/>
        <v>126.98574919004005</v>
      </c>
      <c r="G53">
        <f t="shared" si="5"/>
        <v>2.1037549855591524</v>
      </c>
      <c r="I53">
        <v>1.4380543770695364</v>
      </c>
      <c r="J53">
        <f t="shared" si="8"/>
        <v>67.708865574241116</v>
      </c>
    </row>
    <row r="54" spans="1:10" ht="15">
      <c r="A54">
        <f t="shared" si="1"/>
        <v>1694</v>
      </c>
      <c r="B54" s="2">
        <f t="shared" si="10"/>
        <v>105</v>
      </c>
      <c r="C54">
        <f t="shared" si="0"/>
        <v>106.06060606060606</v>
      </c>
      <c r="D54" s="16">
        <v>73.40815737615489</v>
      </c>
      <c r="E54" s="16">
        <f t="shared" si="3"/>
        <v>80.935123898737473</v>
      </c>
      <c r="F54" s="11">
        <f t="shared" si="4"/>
        <v>131.0439781290809</v>
      </c>
      <c r="G54">
        <f t="shared" si="5"/>
        <v>2.1174170685836518</v>
      </c>
      <c r="I54">
        <v>1.4160246723207401</v>
      </c>
      <c r="J54">
        <f t="shared" si="8"/>
        <v>66.671626411897293</v>
      </c>
    </row>
    <row r="55" spans="1:10" ht="15">
      <c r="A55">
        <f t="shared" si="1"/>
        <v>1695</v>
      </c>
      <c r="B55" s="2">
        <f t="shared" si="10"/>
        <v>104</v>
      </c>
      <c r="C55">
        <f t="shared" si="0"/>
        <v>105.05050505050505</v>
      </c>
      <c r="D55" s="16">
        <v>77.335892130231599</v>
      </c>
      <c r="E55" s="16">
        <f t="shared" si="3"/>
        <v>85.26559220532701</v>
      </c>
      <c r="F55" s="11">
        <f t="shared" si="4"/>
        <v>123.20386492775918</v>
      </c>
      <c r="G55">
        <f t="shared" si="5"/>
        <v>2.0906243319393711</v>
      </c>
      <c r="I55">
        <v>1.4370581313551194</v>
      </c>
      <c r="J55">
        <f t="shared" si="8"/>
        <v>67.661958678207156</v>
      </c>
    </row>
    <row r="56" spans="1:10" ht="15">
      <c r="A56">
        <f t="shared" si="1"/>
        <v>1696</v>
      </c>
      <c r="B56" s="2">
        <f t="shared" si="10"/>
        <v>103</v>
      </c>
      <c r="C56">
        <f t="shared" si="0"/>
        <v>104.04040404040404</v>
      </c>
      <c r="D56" s="16">
        <v>77.254788462743292</v>
      </c>
      <c r="E56" s="16">
        <f t="shared" si="3"/>
        <v>85.176172505780912</v>
      </c>
      <c r="F56" s="11">
        <f t="shared" si="4"/>
        <v>122.14731066172622</v>
      </c>
      <c r="G56">
        <f t="shared" si="5"/>
        <v>2.0868839094786753</v>
      </c>
      <c r="I56">
        <v>1.6587274320103604</v>
      </c>
      <c r="J56">
        <f t="shared" si="8"/>
        <v>78.098961005328476</v>
      </c>
    </row>
    <row r="57" spans="1:10" ht="15">
      <c r="A57">
        <f t="shared" si="1"/>
        <v>1697</v>
      </c>
      <c r="B57" s="2">
        <f t="shared" si="10"/>
        <v>102</v>
      </c>
      <c r="C57">
        <f t="shared" si="0"/>
        <v>103.03030303030303</v>
      </c>
      <c r="D57" s="16">
        <v>82.72349289909792</v>
      </c>
      <c r="E57" s="16">
        <f t="shared" si="3"/>
        <v>91.205615103746339</v>
      </c>
      <c r="F57" s="11">
        <f t="shared" si="4"/>
        <v>112.96486835060114</v>
      </c>
      <c r="G57">
        <f t="shared" si="5"/>
        <v>2.0529434005299874</v>
      </c>
      <c r="I57">
        <v>1.8738613958147547</v>
      </c>
      <c r="J57">
        <f t="shared" si="8"/>
        <v>88.228255744077444</v>
      </c>
    </row>
    <row r="58" spans="1:10" ht="15">
      <c r="A58">
        <f t="shared" si="1"/>
        <v>1698</v>
      </c>
      <c r="B58" s="2">
        <f t="shared" si="10"/>
        <v>101</v>
      </c>
      <c r="C58">
        <f t="shared" si="0"/>
        <v>102.02020202020202</v>
      </c>
      <c r="D58" s="16">
        <v>84.585642985373468</v>
      </c>
      <c r="E58" s="16">
        <f t="shared" si="3"/>
        <v>93.258702299198973</v>
      </c>
      <c r="F58" s="11">
        <f t="shared" si="4"/>
        <v>109.39483340964128</v>
      </c>
      <c r="G58">
        <f t="shared" si="5"/>
        <v>2.0389968112600378</v>
      </c>
      <c r="I58">
        <v>1.7133004645870864</v>
      </c>
      <c r="J58">
        <f t="shared" si="8"/>
        <v>80.668459200692993</v>
      </c>
    </row>
    <row r="59" spans="1:10">
      <c r="A59">
        <f t="shared" si="1"/>
        <v>1699</v>
      </c>
      <c r="B59">
        <v>100</v>
      </c>
      <c r="C59">
        <f t="shared" si="0"/>
        <v>101.01010101010101</v>
      </c>
      <c r="D59" s="16">
        <v>91.215867802542817</v>
      </c>
      <c r="E59" s="16">
        <f t="shared" si="3"/>
        <v>100.56876273709241</v>
      </c>
      <c r="F59" s="11">
        <f t="shared" si="4"/>
        <v>100.43884230152294</v>
      </c>
      <c r="G59">
        <f t="shared" si="5"/>
        <v>2.0019016982169311</v>
      </c>
      <c r="I59">
        <v>1.6268024922256283</v>
      </c>
      <c r="J59">
        <f t="shared" si="8"/>
        <v>76.595817945637592</v>
      </c>
    </row>
    <row r="60" spans="1:10" ht="15">
      <c r="A60">
        <f t="shared" si="1"/>
        <v>1700</v>
      </c>
      <c r="B60" s="2">
        <v>99</v>
      </c>
      <c r="C60">
        <f t="shared" si="0"/>
        <v>100</v>
      </c>
      <c r="D60" s="16">
        <v>90.74655437207268</v>
      </c>
      <c r="E60" s="16">
        <f t="shared" si="3"/>
        <v>100.05132786336569</v>
      </c>
      <c r="F60" s="11">
        <f t="shared" si="4"/>
        <v>99.948698468614253</v>
      </c>
      <c r="G60">
        <f t="shared" si="5"/>
        <v>1.9997771431106723</v>
      </c>
      <c r="I60">
        <v>2.1238794922771067</v>
      </c>
      <c r="J60">
        <f t="shared" si="8"/>
        <v>100.00002317820868</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topLeftCell="I1" workbookViewId="0">
      <selection activeCell="W18" sqref="W18"/>
    </sheetView>
  </sheetViews>
  <sheetFormatPr baseColWidth="10" defaultColWidth="8.83203125" defaultRowHeight="14" x14ac:dyDescent="0"/>
  <sheetData>
    <row r="1" spans="1:30" s="3" customFormat="1" ht="18">
      <c r="A1" s="3" t="s">
        <v>67</v>
      </c>
      <c r="K1" s="3" t="s">
        <v>74</v>
      </c>
      <c r="V1" s="3" t="s">
        <v>73</v>
      </c>
    </row>
    <row r="2" spans="1:30" ht="15" thickBot="1"/>
    <row r="3" spans="1:30">
      <c r="A3" s="15" t="s">
        <v>7</v>
      </c>
      <c r="B3" s="15"/>
      <c r="K3" s="15" t="s">
        <v>7</v>
      </c>
      <c r="L3" s="15"/>
      <c r="V3" s="15" t="s">
        <v>7</v>
      </c>
      <c r="W3" s="15"/>
    </row>
    <row r="4" spans="1:30">
      <c r="A4" s="12" t="s">
        <v>8</v>
      </c>
      <c r="B4" s="12">
        <v>0.55341306491229425</v>
      </c>
      <c r="K4" s="12" t="s">
        <v>8</v>
      </c>
      <c r="L4" s="12">
        <v>0.50212541154795609</v>
      </c>
      <c r="V4" s="12" t="s">
        <v>8</v>
      </c>
      <c r="W4" s="12">
        <v>0.36760745312053045</v>
      </c>
    </row>
    <row r="5" spans="1:30">
      <c r="A5" s="12" t="s">
        <v>9</v>
      </c>
      <c r="B5" s="12">
        <v>0.30626602041561918</v>
      </c>
      <c r="K5" s="12" t="s">
        <v>9</v>
      </c>
      <c r="L5" s="12">
        <v>0.25212992892220432</v>
      </c>
      <c r="V5" s="12" t="s">
        <v>9</v>
      </c>
      <c r="W5" s="12">
        <v>0.13513523958976301</v>
      </c>
    </row>
    <row r="6" spans="1:30">
      <c r="A6" s="12" t="s">
        <v>10</v>
      </c>
      <c r="B6" s="12">
        <v>0.28057216931990137</v>
      </c>
      <c r="K6" s="12" t="s">
        <v>10</v>
      </c>
      <c r="L6" s="12">
        <v>0.22443103740080447</v>
      </c>
      <c r="V6" s="12" t="s">
        <v>10</v>
      </c>
      <c r="W6" s="12">
        <v>0.10310321142642088</v>
      </c>
    </row>
    <row r="7" spans="1:30">
      <c r="A7" s="12" t="s">
        <v>11</v>
      </c>
      <c r="B7" s="12">
        <v>2.9567655399727805E-2</v>
      </c>
      <c r="K7" s="12" t="s">
        <v>11</v>
      </c>
      <c r="L7" s="12">
        <v>3.2420962634897986E-2</v>
      </c>
      <c r="V7" s="12" t="s">
        <v>11</v>
      </c>
      <c r="W7" s="12">
        <v>4.3252387954369732E-2</v>
      </c>
    </row>
    <row r="8" spans="1:30" ht="15" thickBot="1">
      <c r="A8" s="13" t="s">
        <v>12</v>
      </c>
      <c r="B8" s="13">
        <v>29</v>
      </c>
      <c r="K8" s="13" t="s">
        <v>12</v>
      </c>
      <c r="L8" s="13">
        <v>29</v>
      </c>
      <c r="V8" s="13" t="s">
        <v>12</v>
      </c>
      <c r="W8" s="13">
        <v>29</v>
      </c>
    </row>
    <row r="10" spans="1:30" ht="15" thickBot="1">
      <c r="A10" t="s">
        <v>13</v>
      </c>
      <c r="K10" t="s">
        <v>13</v>
      </c>
      <c r="V10" t="s">
        <v>13</v>
      </c>
    </row>
    <row r="11" spans="1:30">
      <c r="A11" s="14"/>
      <c r="B11" s="14" t="s">
        <v>18</v>
      </c>
      <c r="C11" s="14" t="s">
        <v>19</v>
      </c>
      <c r="D11" s="14" t="s">
        <v>20</v>
      </c>
      <c r="E11" s="14" t="s">
        <v>21</v>
      </c>
      <c r="F11" s="14" t="s">
        <v>22</v>
      </c>
      <c r="K11" s="14"/>
      <c r="L11" s="14" t="s">
        <v>18</v>
      </c>
      <c r="M11" s="14" t="s">
        <v>19</v>
      </c>
      <c r="N11" s="14" t="s">
        <v>20</v>
      </c>
      <c r="O11" s="14" t="s">
        <v>21</v>
      </c>
      <c r="P11" s="14" t="s">
        <v>22</v>
      </c>
      <c r="V11" s="14"/>
      <c r="W11" s="14" t="s">
        <v>18</v>
      </c>
      <c r="X11" s="14" t="s">
        <v>19</v>
      </c>
      <c r="Y11" s="14" t="s">
        <v>20</v>
      </c>
      <c r="Z11" s="14" t="s">
        <v>21</v>
      </c>
      <c r="AA11" s="14" t="s">
        <v>22</v>
      </c>
    </row>
    <row r="12" spans="1:30">
      <c r="A12" s="12" t="s">
        <v>14</v>
      </c>
      <c r="B12" s="12">
        <v>1</v>
      </c>
      <c r="C12" s="12">
        <v>1.0420855852956715E-2</v>
      </c>
      <c r="D12" s="12">
        <v>1.0420855852956715E-2</v>
      </c>
      <c r="E12" s="12">
        <v>11.91981767445761</v>
      </c>
      <c r="F12" s="12">
        <v>1.8452405091392047E-3</v>
      </c>
      <c r="K12" s="12" t="s">
        <v>14</v>
      </c>
      <c r="L12" s="12">
        <v>1</v>
      </c>
      <c r="M12" s="12">
        <v>9.5678382187284819E-3</v>
      </c>
      <c r="N12" s="12">
        <v>9.5678382187284819E-3</v>
      </c>
      <c r="O12" s="12">
        <v>9.1025277573801713</v>
      </c>
      <c r="P12" s="12">
        <v>5.5104120654835814E-3</v>
      </c>
      <c r="V12" s="12" t="s">
        <v>14</v>
      </c>
      <c r="W12" s="12">
        <v>1</v>
      </c>
      <c r="X12" s="12">
        <v>7.8923140413882931E-3</v>
      </c>
      <c r="Y12" s="12">
        <v>7.8923140413882931E-3</v>
      </c>
      <c r="Z12" s="12">
        <v>4.2187537704656997</v>
      </c>
      <c r="AA12" s="12">
        <v>4.9778983523020591E-2</v>
      </c>
    </row>
    <row r="13" spans="1:30">
      <c r="A13" s="12" t="s">
        <v>15</v>
      </c>
      <c r="B13" s="12">
        <v>27</v>
      </c>
      <c r="C13" s="12">
        <v>2.3604648637600426E-2</v>
      </c>
      <c r="D13" s="12">
        <v>8.7424624583705283E-4</v>
      </c>
      <c r="E13" s="12"/>
      <c r="F13" s="12"/>
      <c r="K13" s="12" t="s">
        <v>15</v>
      </c>
      <c r="L13" s="12">
        <v>27</v>
      </c>
      <c r="M13" s="12">
        <v>2.8380208090683187E-2</v>
      </c>
      <c r="N13" s="12">
        <v>1.0511188181734513E-3</v>
      </c>
      <c r="O13" s="12"/>
      <c r="P13" s="12"/>
      <c r="V13" s="12" t="s">
        <v>15</v>
      </c>
      <c r="W13" s="12">
        <v>27</v>
      </c>
      <c r="X13" s="12">
        <v>5.051076472139332E-2</v>
      </c>
      <c r="Y13" s="12">
        <v>1.8707690637553081E-3</v>
      </c>
      <c r="Z13" s="12"/>
      <c r="AA13" s="12"/>
    </row>
    <row r="14" spans="1:30" ht="15" thickBot="1">
      <c r="A14" s="13" t="s">
        <v>16</v>
      </c>
      <c r="B14" s="13">
        <v>28</v>
      </c>
      <c r="C14" s="13">
        <v>3.4025504490557142E-2</v>
      </c>
      <c r="D14" s="13"/>
      <c r="E14" s="13"/>
      <c r="F14" s="13"/>
      <c r="K14" s="13" t="s">
        <v>16</v>
      </c>
      <c r="L14" s="13">
        <v>28</v>
      </c>
      <c r="M14" s="13">
        <v>3.7948046309411669E-2</v>
      </c>
      <c r="N14" s="13"/>
      <c r="O14" s="13"/>
      <c r="P14" s="13"/>
      <c r="V14" s="13" t="s">
        <v>16</v>
      </c>
      <c r="W14" s="13">
        <v>28</v>
      </c>
      <c r="X14" s="13">
        <v>5.8403078762781613E-2</v>
      </c>
      <c r="Y14" s="13"/>
      <c r="Z14" s="13"/>
      <c r="AA14" s="13"/>
    </row>
    <row r="15" spans="1:30" ht="15" thickBot="1"/>
    <row r="16" spans="1:30">
      <c r="A16" s="14"/>
      <c r="B16" s="14" t="s">
        <v>23</v>
      </c>
      <c r="C16" s="14" t="s">
        <v>11</v>
      </c>
      <c r="D16" s="14" t="s">
        <v>24</v>
      </c>
      <c r="E16" s="14" t="s">
        <v>25</v>
      </c>
      <c r="F16" s="14" t="s">
        <v>26</v>
      </c>
      <c r="G16" s="14" t="s">
        <v>27</v>
      </c>
      <c r="H16" s="14" t="s">
        <v>28</v>
      </c>
      <c r="I16" s="14" t="s">
        <v>29</v>
      </c>
      <c r="K16" s="14"/>
      <c r="L16" s="14" t="s">
        <v>23</v>
      </c>
      <c r="M16" s="14" t="s">
        <v>11</v>
      </c>
      <c r="N16" s="14" t="s">
        <v>24</v>
      </c>
      <c r="O16" s="14" t="s">
        <v>25</v>
      </c>
      <c r="P16" s="14" t="s">
        <v>26</v>
      </c>
      <c r="Q16" s="14" t="s">
        <v>27</v>
      </c>
      <c r="R16" s="14" t="s">
        <v>28</v>
      </c>
      <c r="S16" s="14" t="s">
        <v>29</v>
      </c>
      <c r="V16" s="14"/>
      <c r="W16" s="14" t="s">
        <v>23</v>
      </c>
      <c r="X16" s="14" t="s">
        <v>11</v>
      </c>
      <c r="Y16" s="14" t="s">
        <v>24</v>
      </c>
      <c r="Z16" s="14" t="s">
        <v>25</v>
      </c>
      <c r="AA16" s="14" t="s">
        <v>26</v>
      </c>
      <c r="AB16" s="14" t="s">
        <v>27</v>
      </c>
      <c r="AC16" s="14" t="s">
        <v>28</v>
      </c>
      <c r="AD16" s="14" t="s">
        <v>29</v>
      </c>
    </row>
    <row r="17" spans="1:30">
      <c r="A17" s="12" t="s">
        <v>17</v>
      </c>
      <c r="B17" s="12">
        <v>6.0677600695038993</v>
      </c>
      <c r="C17" s="12">
        <v>1.1064499834364938</v>
      </c>
      <c r="D17" s="12">
        <v>5.4839894801735216</v>
      </c>
      <c r="E17" s="12">
        <v>8.3223726811503437E-6</v>
      </c>
      <c r="F17" s="12">
        <v>3.7975122285297944</v>
      </c>
      <c r="G17" s="12">
        <v>8.3380079104780052</v>
      </c>
      <c r="H17" s="12">
        <v>3.7975122285297944</v>
      </c>
      <c r="I17" s="12">
        <v>8.3380079104780052</v>
      </c>
      <c r="K17" s="12" t="s">
        <v>17</v>
      </c>
      <c r="L17" s="12">
        <v>5.8116170013752928</v>
      </c>
      <c r="M17" s="12">
        <v>1.2132234729273901</v>
      </c>
      <c r="N17" s="12">
        <v>4.7902279596951969</v>
      </c>
      <c r="O17" s="12">
        <v>5.3523683805068933E-5</v>
      </c>
      <c r="P17" s="12">
        <v>3.3222880563126798</v>
      </c>
      <c r="Q17" s="12">
        <v>8.3009459464379063</v>
      </c>
      <c r="R17" s="12">
        <v>3.3222880563126798</v>
      </c>
      <c r="S17" s="12">
        <v>8.3009459464379063</v>
      </c>
      <c r="V17" s="12" t="s">
        <v>17</v>
      </c>
      <c r="W17" s="12">
        <v>5.7803202967381289</v>
      </c>
      <c r="X17" s="12">
        <v>1.6185457821637681</v>
      </c>
      <c r="Y17" s="12">
        <v>3.5713047850958244</v>
      </c>
      <c r="Z17" s="12">
        <v>1.3592072773081828E-3</v>
      </c>
      <c r="AA17" s="12">
        <v>2.4593386685740564</v>
      </c>
      <c r="AB17" s="12">
        <v>9.1013019249022022</v>
      </c>
      <c r="AC17" s="12">
        <v>2.4593386685740564</v>
      </c>
      <c r="AD17" s="12">
        <v>9.1013019249022022</v>
      </c>
    </row>
    <row r="18" spans="1:30" ht="15" thickBot="1">
      <c r="A18" s="13" t="s">
        <v>30</v>
      </c>
      <c r="B18" s="13">
        <v>-2.265706628968126E-3</v>
      </c>
      <c r="C18" s="13">
        <v>6.5624932402951006E-4</v>
      </c>
      <c r="D18" s="13">
        <v>-3.452508895637723</v>
      </c>
      <c r="E18" s="13">
        <v>1.8452405091392008E-3</v>
      </c>
      <c r="F18" s="13">
        <v>-3.6122190184314342E-3</v>
      </c>
      <c r="G18" s="13">
        <v>-9.191942395048178E-4</v>
      </c>
      <c r="H18" s="13">
        <v>-3.6122190184314342E-3</v>
      </c>
      <c r="I18" s="13">
        <v>-9.191942395048178E-4</v>
      </c>
      <c r="K18" s="13" t="s">
        <v>30</v>
      </c>
      <c r="L18" s="13">
        <v>-2.170995347162954E-3</v>
      </c>
      <c r="M18" s="13">
        <v>7.1957801610924048E-4</v>
      </c>
      <c r="N18" s="13">
        <v>-3.0170395684147349</v>
      </c>
      <c r="O18" s="13">
        <v>5.5104120654835796E-3</v>
      </c>
      <c r="P18" s="13">
        <v>-3.6474474796042364E-3</v>
      </c>
      <c r="Q18" s="13">
        <v>-6.9454321472167159E-4</v>
      </c>
      <c r="R18" s="13">
        <v>-3.6474474796042364E-3</v>
      </c>
      <c r="S18" s="13">
        <v>-6.9454321472167159E-4</v>
      </c>
      <c r="V18" s="13" t="s">
        <v>30</v>
      </c>
      <c r="W18" s="13">
        <v>-1.9717604898301724E-3</v>
      </c>
      <c r="X18" s="13">
        <v>9.5997974726053396E-4</v>
      </c>
      <c r="Y18" s="13">
        <v>-2.0539605084971089</v>
      </c>
      <c r="Z18" s="13">
        <v>4.9778983523020466E-2</v>
      </c>
      <c r="AA18" s="13">
        <v>-3.9414762304623681E-3</v>
      </c>
      <c r="AB18" s="13">
        <v>-2.0447491979767515E-6</v>
      </c>
      <c r="AC18" s="13">
        <v>-3.9414762304623681E-3</v>
      </c>
      <c r="AD18" s="13">
        <v>-2.0447491979767515E-6</v>
      </c>
    </row>
    <row r="20" spans="1:30" s="3" customFormat="1" ht="18">
      <c r="A20" s="3" t="s">
        <v>68</v>
      </c>
      <c r="K20" s="3" t="s">
        <v>75</v>
      </c>
      <c r="V20" s="3" t="s">
        <v>70</v>
      </c>
    </row>
    <row r="21" spans="1:30" ht="15" thickBot="1"/>
    <row r="22" spans="1:30">
      <c r="A22" s="15" t="s">
        <v>7</v>
      </c>
      <c r="B22" s="15"/>
      <c r="K22" s="15" t="s">
        <v>7</v>
      </c>
      <c r="L22" s="15"/>
      <c r="V22" s="15" t="s">
        <v>7</v>
      </c>
      <c r="W22" s="15"/>
    </row>
    <row r="23" spans="1:30">
      <c r="A23" s="12" t="s">
        <v>8</v>
      </c>
      <c r="B23" s="12">
        <v>0.67255945253912619</v>
      </c>
      <c r="K23" s="12" t="s">
        <v>8</v>
      </c>
      <c r="L23" s="12">
        <v>0.19708766143488479</v>
      </c>
      <c r="V23" s="12" t="s">
        <v>8</v>
      </c>
      <c r="W23" s="12">
        <v>0.5720542412102344</v>
      </c>
    </row>
    <row r="24" spans="1:30">
      <c r="A24" s="12" t="s">
        <v>9</v>
      </c>
      <c r="B24" s="12">
        <v>0.45233621719972916</v>
      </c>
      <c r="K24" s="12" t="s">
        <v>9</v>
      </c>
      <c r="L24" s="12">
        <v>3.8843546289871779E-2</v>
      </c>
      <c r="V24" s="12" t="s">
        <v>9</v>
      </c>
      <c r="W24" s="12">
        <v>0.32724605488661701</v>
      </c>
    </row>
    <row r="25" spans="1:30">
      <c r="A25" s="12" t="s">
        <v>10</v>
      </c>
      <c r="B25" s="12">
        <v>0.44483397359972543</v>
      </c>
      <c r="K25" s="12" t="s">
        <v>10</v>
      </c>
      <c r="L25" s="12">
        <v>2.5677019526719341E-2</v>
      </c>
      <c r="V25" s="12" t="s">
        <v>10</v>
      </c>
      <c r="W25" s="12">
        <v>0.31803024741931041</v>
      </c>
    </row>
    <row r="26" spans="1:30">
      <c r="A26" s="12" t="s">
        <v>11</v>
      </c>
      <c r="B26" s="12">
        <v>4.7400676611907042E-2</v>
      </c>
      <c r="K26" s="12" t="s">
        <v>11</v>
      </c>
      <c r="L26" s="12">
        <v>5.5514525140936626E-2</v>
      </c>
      <c r="V26" s="12" t="s">
        <v>11</v>
      </c>
      <c r="W26" s="12">
        <v>0.10388581455796071</v>
      </c>
    </row>
    <row r="27" spans="1:30" ht="15" thickBot="1">
      <c r="A27" s="13" t="s">
        <v>12</v>
      </c>
      <c r="B27" s="13">
        <v>75</v>
      </c>
      <c r="K27" s="13" t="s">
        <v>12</v>
      </c>
      <c r="L27" s="13">
        <v>75</v>
      </c>
      <c r="V27" s="13" t="s">
        <v>12</v>
      </c>
      <c r="W27" s="13">
        <v>75</v>
      </c>
    </row>
    <row r="29" spans="1:30" ht="15" thickBot="1">
      <c r="A29" t="s">
        <v>13</v>
      </c>
      <c r="K29" t="s">
        <v>13</v>
      </c>
      <c r="V29" t="s">
        <v>13</v>
      </c>
    </row>
    <row r="30" spans="1:30">
      <c r="A30" s="14"/>
      <c r="B30" s="14" t="s">
        <v>18</v>
      </c>
      <c r="C30" s="14" t="s">
        <v>19</v>
      </c>
      <c r="D30" s="14" t="s">
        <v>20</v>
      </c>
      <c r="E30" s="14" t="s">
        <v>21</v>
      </c>
      <c r="F30" s="14" t="s">
        <v>22</v>
      </c>
      <c r="K30" s="14"/>
      <c r="L30" s="14" t="s">
        <v>18</v>
      </c>
      <c r="M30" s="14" t="s">
        <v>19</v>
      </c>
      <c r="N30" s="14" t="s">
        <v>20</v>
      </c>
      <c r="O30" s="14" t="s">
        <v>21</v>
      </c>
      <c r="P30" s="14" t="s">
        <v>22</v>
      </c>
      <c r="V30" s="14"/>
      <c r="W30" s="14" t="s">
        <v>18</v>
      </c>
      <c r="X30" s="14" t="s">
        <v>19</v>
      </c>
      <c r="Y30" s="14" t="s">
        <v>20</v>
      </c>
      <c r="Z30" s="14" t="s">
        <v>21</v>
      </c>
      <c r="AA30" s="14" t="s">
        <v>22</v>
      </c>
    </row>
    <row r="31" spans="1:30">
      <c r="A31" s="12" t="s">
        <v>14</v>
      </c>
      <c r="B31" s="12">
        <v>1</v>
      </c>
      <c r="C31" s="12">
        <v>0.13546879945057097</v>
      </c>
      <c r="D31" s="12">
        <v>0.13546879945057097</v>
      </c>
      <c r="E31" s="12">
        <v>60.293459039307322</v>
      </c>
      <c r="F31" s="12">
        <v>3.8910517702339528E-11</v>
      </c>
      <c r="K31" s="12" t="s">
        <v>14</v>
      </c>
      <c r="L31" s="12">
        <v>1</v>
      </c>
      <c r="M31" s="12">
        <v>9.0920309428799972E-3</v>
      </c>
      <c r="N31" s="12">
        <v>9.0920309428799972E-3</v>
      </c>
      <c r="O31" s="12">
        <v>2.9501741035136533</v>
      </c>
      <c r="P31" s="12">
        <v>9.0107910960158827E-2</v>
      </c>
      <c r="V31" s="12" t="s">
        <v>14</v>
      </c>
      <c r="W31" s="12">
        <v>1</v>
      </c>
      <c r="X31" s="12">
        <v>0.38322472859266377</v>
      </c>
      <c r="Y31" s="12">
        <v>0.38322472859266377</v>
      </c>
      <c r="Z31" s="12">
        <v>35.509211324947195</v>
      </c>
      <c r="AA31" s="12">
        <v>8.2586194204886561E-8</v>
      </c>
    </row>
    <row r="32" spans="1:30">
      <c r="A32" s="12" t="s">
        <v>15</v>
      </c>
      <c r="B32" s="12">
        <v>73</v>
      </c>
      <c r="C32" s="12">
        <v>0.16401816245846115</v>
      </c>
      <c r="D32" s="12">
        <v>2.246824143266591E-3</v>
      </c>
      <c r="E32" s="12"/>
      <c r="F32" s="12"/>
      <c r="K32" s="12" t="s">
        <v>15</v>
      </c>
      <c r="L32" s="12">
        <v>73</v>
      </c>
      <c r="M32" s="12">
        <v>0.22497596261852895</v>
      </c>
      <c r="N32" s="12">
        <v>3.0818625016236843E-3</v>
      </c>
      <c r="O32" s="12"/>
      <c r="P32" s="12"/>
      <c r="V32" s="12" t="s">
        <v>15</v>
      </c>
      <c r="W32" s="12">
        <v>73</v>
      </c>
      <c r="X32" s="12">
        <v>0.78783516004508325</v>
      </c>
      <c r="Y32" s="12">
        <v>1.0792262466371003E-2</v>
      </c>
      <c r="Z32" s="12"/>
      <c r="AA32" s="12"/>
    </row>
    <row r="33" spans="1:30" ht="15" thickBot="1">
      <c r="A33" s="13" t="s">
        <v>16</v>
      </c>
      <c r="B33" s="13">
        <v>74</v>
      </c>
      <c r="C33" s="13">
        <v>0.29948696190903212</v>
      </c>
      <c r="D33" s="13"/>
      <c r="E33" s="13"/>
      <c r="F33" s="13"/>
      <c r="K33" s="13" t="s">
        <v>16</v>
      </c>
      <c r="L33" s="13">
        <v>74</v>
      </c>
      <c r="M33" s="13">
        <v>0.23406799356140895</v>
      </c>
      <c r="N33" s="13"/>
      <c r="O33" s="13"/>
      <c r="P33" s="13"/>
      <c r="V33" s="13" t="s">
        <v>16</v>
      </c>
      <c r="W33" s="13">
        <v>74</v>
      </c>
      <c r="X33" s="13">
        <v>1.171059888637747</v>
      </c>
      <c r="Y33" s="13"/>
      <c r="Z33" s="13"/>
      <c r="AA33" s="13"/>
    </row>
    <row r="34" spans="1:30" ht="15" thickBot="1"/>
    <row r="35" spans="1:30">
      <c r="A35" s="14"/>
      <c r="B35" s="14" t="s">
        <v>23</v>
      </c>
      <c r="C35" s="14" t="s">
        <v>11</v>
      </c>
      <c r="D35" s="14" t="s">
        <v>24</v>
      </c>
      <c r="E35" s="14" t="s">
        <v>25</v>
      </c>
      <c r="F35" s="14" t="s">
        <v>26</v>
      </c>
      <c r="G35" s="14" t="s">
        <v>27</v>
      </c>
      <c r="H35" s="14" t="s">
        <v>28</v>
      </c>
      <c r="I35" s="14" t="s">
        <v>29</v>
      </c>
      <c r="K35" s="14"/>
      <c r="L35" s="14" t="s">
        <v>23</v>
      </c>
      <c r="M35" s="14" t="s">
        <v>11</v>
      </c>
      <c r="N35" s="14" t="s">
        <v>24</v>
      </c>
      <c r="O35" s="14" t="s">
        <v>25</v>
      </c>
      <c r="P35" s="14" t="s">
        <v>26</v>
      </c>
      <c r="Q35" s="14" t="s">
        <v>27</v>
      </c>
      <c r="R35" s="14" t="s">
        <v>28</v>
      </c>
      <c r="S35" s="14" t="s">
        <v>29</v>
      </c>
      <c r="V35" s="14"/>
      <c r="W35" s="14" t="s">
        <v>23</v>
      </c>
      <c r="X35" s="14" t="s">
        <v>11</v>
      </c>
      <c r="Y35" s="14" t="s">
        <v>24</v>
      </c>
      <c r="Z35" s="14" t="s">
        <v>25</v>
      </c>
      <c r="AA35" s="14" t="s">
        <v>26</v>
      </c>
      <c r="AB35" s="14" t="s">
        <v>27</v>
      </c>
      <c r="AC35" s="14" t="s">
        <v>28</v>
      </c>
      <c r="AD35" s="14" t="s">
        <v>29</v>
      </c>
    </row>
    <row r="36" spans="1:30">
      <c r="A36" s="12" t="s">
        <v>17</v>
      </c>
      <c r="B36" s="12">
        <v>5.5149457554049954</v>
      </c>
      <c r="C36" s="12">
        <v>0.43919301288069706</v>
      </c>
      <c r="D36" s="12">
        <v>12.556997934079343</v>
      </c>
      <c r="E36" s="12">
        <v>6.4611869568006875E-20</v>
      </c>
      <c r="F36" s="12">
        <v>4.6396353430228592</v>
      </c>
      <c r="G36" s="12">
        <v>6.3902561677871317</v>
      </c>
      <c r="H36" s="12">
        <v>4.6396353430228592</v>
      </c>
      <c r="I36" s="12">
        <v>6.3902561677871317</v>
      </c>
      <c r="K36" s="12" t="s">
        <v>17</v>
      </c>
      <c r="L36" s="12">
        <v>2.9244074073277289</v>
      </c>
      <c r="M36" s="12">
        <v>0.51437222626405521</v>
      </c>
      <c r="N36" s="12">
        <v>5.6853913528108562</v>
      </c>
      <c r="O36" s="12">
        <v>2.5243128132238109E-7</v>
      </c>
      <c r="P36" s="12">
        <v>1.8992650387458998</v>
      </c>
      <c r="Q36" s="12">
        <v>3.9495497759095581</v>
      </c>
      <c r="R36" s="12">
        <v>1.8992650387458998</v>
      </c>
      <c r="S36" s="12">
        <v>3.9495497759095581</v>
      </c>
      <c r="V36" s="12" t="s">
        <v>17</v>
      </c>
      <c r="W36" s="12">
        <v>7.9298386498617219</v>
      </c>
      <c r="X36" s="12">
        <v>0.96255849393961868</v>
      </c>
      <c r="Y36" s="12">
        <v>8.2382927373130226</v>
      </c>
      <c r="Z36" s="12">
        <v>5.021181690360107E-12</v>
      </c>
      <c r="AA36" s="12">
        <v>6.0114623379391929</v>
      </c>
      <c r="AB36" s="12">
        <v>9.8482149617842509</v>
      </c>
      <c r="AC36" s="12">
        <v>6.0114623379391929</v>
      </c>
      <c r="AD36" s="12">
        <v>9.8482149617842509</v>
      </c>
    </row>
    <row r="37" spans="1:30" ht="15" thickBot="1">
      <c r="A37" s="13" t="s">
        <v>30</v>
      </c>
      <c r="B37" s="13">
        <v>-1.963165784904704E-3</v>
      </c>
      <c r="C37" s="13">
        <v>2.5282608302534766E-4</v>
      </c>
      <c r="D37" s="13">
        <v>-7.7648862863088466</v>
      </c>
      <c r="E37" s="13">
        <v>3.8910517702340646E-11</v>
      </c>
      <c r="F37" s="13">
        <v>-2.4670474417242119E-3</v>
      </c>
      <c r="G37" s="13">
        <v>-1.4592841280851958E-3</v>
      </c>
      <c r="H37" s="13">
        <v>-2.4670474417242119E-3</v>
      </c>
      <c r="I37" s="13">
        <v>-1.4592841280851958E-3</v>
      </c>
      <c r="K37" s="13" t="s">
        <v>30</v>
      </c>
      <c r="L37" s="13">
        <v>-5.0858996619009835E-4</v>
      </c>
      <c r="M37" s="13">
        <v>2.9610378892501872E-4</v>
      </c>
      <c r="N37" s="13">
        <v>-1.7176070864763122</v>
      </c>
      <c r="O37" s="13">
        <v>9.0107910960159299E-2</v>
      </c>
      <c r="P37" s="13">
        <v>-1.0987239664827573E-3</v>
      </c>
      <c r="Q37" s="13">
        <v>8.1544034102560745E-5</v>
      </c>
      <c r="R37" s="13">
        <v>-1.0987239664827573E-3</v>
      </c>
      <c r="S37" s="13">
        <v>8.1544034102560745E-5</v>
      </c>
      <c r="V37" s="13" t="s">
        <v>30</v>
      </c>
      <c r="W37" s="13">
        <v>-3.3019013815964323E-3</v>
      </c>
      <c r="X37" s="13">
        <v>5.5410693378138561E-4</v>
      </c>
      <c r="Y37" s="13">
        <v>-5.9589605909879246</v>
      </c>
      <c r="Z37" s="13">
        <v>8.2586194204887633E-8</v>
      </c>
      <c r="AA37" s="13">
        <v>-4.4062349080583752E-3</v>
      </c>
      <c r="AB37" s="13">
        <v>-2.1975678551344894E-3</v>
      </c>
      <c r="AC37" s="13">
        <v>-4.4062349080583752E-3</v>
      </c>
      <c r="AD37" s="13">
        <v>-2.1975678551344894E-3</v>
      </c>
    </row>
    <row r="39" spans="1:30" s="3" customFormat="1" ht="18"/>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7"/>
  <sheetViews>
    <sheetView workbookViewId="0">
      <pane xSplit="9740" ySplit="8400" topLeftCell="W65" activePane="topRight"/>
      <selection activeCell="A14" sqref="A14:A116"/>
      <selection pane="topRight" activeCell="AA12" sqref="AA12:AA72"/>
      <selection pane="bottomLeft" activeCell="A33" sqref="A33"/>
      <selection pane="bottomRight" activeCell="V33" sqref="V33"/>
    </sheetView>
  </sheetViews>
  <sheetFormatPr baseColWidth="10" defaultColWidth="8.83203125" defaultRowHeight="14" x14ac:dyDescent="0"/>
  <cols>
    <col min="1" max="1" width="8.83203125" style="32"/>
    <col min="2" max="2" width="11.6640625" style="32" customWidth="1"/>
    <col min="3" max="3" width="12" style="32" customWidth="1"/>
    <col min="4" max="4" width="8.83203125" style="38"/>
    <col min="5" max="5" width="11.5" style="38" customWidth="1"/>
    <col min="6" max="6" width="11.1640625" style="38" customWidth="1"/>
    <col min="7" max="7" width="12.6640625" style="71" customWidth="1"/>
    <col min="8" max="8" width="8.83203125" style="32"/>
    <col min="9" max="9" width="11.83203125" style="32" customWidth="1"/>
    <col min="10" max="10" width="10.83203125" style="32" customWidth="1"/>
    <col min="11" max="11" width="8.83203125" style="32"/>
    <col min="12" max="12" width="10.5" style="32" customWidth="1"/>
    <col min="13" max="13" width="10" style="32" customWidth="1"/>
    <col min="14" max="14" width="10.5" style="32" customWidth="1"/>
    <col min="15" max="15" width="8.83203125" style="32"/>
    <col min="16" max="16" width="11.5" style="32" customWidth="1"/>
    <col min="17" max="17" width="10.5" style="32" customWidth="1"/>
    <col min="18" max="18" width="8.83203125" style="32"/>
    <col min="19" max="19" width="11.33203125" style="32" customWidth="1"/>
    <col min="20" max="20" width="10.1640625" style="32" customWidth="1"/>
    <col min="21" max="21" width="9.6640625" style="32" customWidth="1"/>
    <col min="22" max="22" width="3.83203125" style="32" customWidth="1"/>
    <col min="23" max="23" width="9.6640625" style="32" customWidth="1"/>
    <col min="24" max="25" width="12.6640625" style="38" customWidth="1"/>
    <col min="26" max="26" width="13" style="38" customWidth="1"/>
    <col min="27" max="27" width="13" style="76" customWidth="1"/>
    <col min="28" max="28" width="13" style="41" customWidth="1"/>
    <col min="29" max="34" width="13" style="27" customWidth="1"/>
    <col min="35" max="35" width="8.83203125" style="27"/>
    <col min="36" max="36" width="11.6640625" style="27" customWidth="1"/>
    <col min="37" max="37" width="12.1640625" style="27" customWidth="1"/>
    <col min="38" max="38" width="8.83203125" style="27"/>
    <col min="39" max="39" width="13" style="27" customWidth="1"/>
    <col min="40" max="16384" width="8.83203125" style="32"/>
  </cols>
  <sheetData>
    <row r="1" spans="1:39">
      <c r="A1" s="32" t="s">
        <v>87</v>
      </c>
    </row>
    <row r="2" spans="1:39" ht="20">
      <c r="B2" s="33" t="s">
        <v>81</v>
      </c>
    </row>
    <row r="4" spans="1:39" ht="15">
      <c r="A4" s="34" t="s">
        <v>82</v>
      </c>
    </row>
    <row r="5" spans="1:39" ht="15">
      <c r="A5" s="34" t="s">
        <v>83</v>
      </c>
    </row>
    <row r="6" spans="1:39" ht="15">
      <c r="A6" s="34" t="s">
        <v>108</v>
      </c>
    </row>
    <row r="7" spans="1:39" ht="15">
      <c r="A7" s="34" t="s">
        <v>109</v>
      </c>
    </row>
    <row r="8" spans="1:39" ht="15">
      <c r="A8" s="34" t="s">
        <v>110</v>
      </c>
    </row>
    <row r="9" spans="1:39" ht="15">
      <c r="A9" s="34"/>
    </row>
    <row r="10" spans="1:39" ht="15">
      <c r="A10" s="34" t="s">
        <v>0</v>
      </c>
    </row>
    <row r="11" spans="1:39">
      <c r="B11" s="44" t="s">
        <v>47</v>
      </c>
      <c r="C11" s="45"/>
      <c r="D11" s="69"/>
      <c r="E11" s="69"/>
      <c r="F11" s="69"/>
      <c r="G11" s="72"/>
      <c r="H11" s="43"/>
      <c r="I11" s="46" t="s">
        <v>48</v>
      </c>
      <c r="J11" s="47"/>
      <c r="K11" s="47"/>
      <c r="L11" s="47"/>
      <c r="M11" s="47"/>
      <c r="N11" s="48"/>
      <c r="P11" s="46" t="s">
        <v>49</v>
      </c>
      <c r="Q11" s="47"/>
      <c r="R11" s="47"/>
      <c r="S11" s="47"/>
      <c r="T11" s="47"/>
      <c r="U11" s="48"/>
      <c r="V11" s="35"/>
      <c r="W11" s="35"/>
      <c r="X11" s="49" t="s">
        <v>52</v>
      </c>
      <c r="Y11" s="50"/>
      <c r="Z11" s="51"/>
      <c r="AA11" s="77"/>
      <c r="AB11" s="52"/>
      <c r="AC11" s="56"/>
      <c r="AD11" s="54" t="s">
        <v>96</v>
      </c>
      <c r="AE11" s="54"/>
      <c r="AF11" s="54"/>
      <c r="AG11" s="53"/>
      <c r="AH11" s="55"/>
      <c r="AM11" s="11" t="s">
        <v>41</v>
      </c>
    </row>
    <row r="12" spans="1:39" ht="15">
      <c r="B12" s="35" t="s">
        <v>41</v>
      </c>
      <c r="C12" s="35" t="s">
        <v>41</v>
      </c>
      <c r="F12" s="39" t="s">
        <v>46</v>
      </c>
      <c r="G12" s="73" t="s">
        <v>45</v>
      </c>
      <c r="I12" s="35" t="s">
        <v>41</v>
      </c>
      <c r="J12" s="35"/>
      <c r="M12" s="35" t="s">
        <v>46</v>
      </c>
      <c r="N12" s="35" t="s">
        <v>45</v>
      </c>
      <c r="P12" s="35" t="s">
        <v>41</v>
      </c>
      <c r="Q12" s="35"/>
      <c r="T12" s="35" t="s">
        <v>46</v>
      </c>
      <c r="U12" s="35" t="s">
        <v>45</v>
      </c>
      <c r="V12" s="35"/>
      <c r="W12" s="35"/>
      <c r="Z12" s="39"/>
      <c r="AA12" s="74" t="s">
        <v>45</v>
      </c>
      <c r="AB12" s="42" t="s">
        <v>41</v>
      </c>
      <c r="AC12" s="75" t="s">
        <v>117</v>
      </c>
      <c r="AD12" s="30" t="s">
        <v>56</v>
      </c>
      <c r="AE12" s="42" t="s">
        <v>41</v>
      </c>
      <c r="AF12" s="75" t="s">
        <v>118</v>
      </c>
      <c r="AG12" s="11" t="s">
        <v>33</v>
      </c>
      <c r="AH12" s="11" t="s">
        <v>36</v>
      </c>
      <c r="AJ12" s="11" t="s">
        <v>50</v>
      </c>
      <c r="AK12" s="11" t="s">
        <v>50</v>
      </c>
      <c r="AM12" s="11" t="s">
        <v>40</v>
      </c>
    </row>
    <row r="13" spans="1:39" ht="15">
      <c r="B13" s="35" t="s">
        <v>39</v>
      </c>
      <c r="C13" s="35" t="s">
        <v>40</v>
      </c>
      <c r="D13" s="39" t="s">
        <v>42</v>
      </c>
      <c r="E13" s="39" t="s">
        <v>43</v>
      </c>
      <c r="F13" s="39" t="s">
        <v>44</v>
      </c>
      <c r="G13" s="73" t="s">
        <v>43</v>
      </c>
      <c r="I13" s="35" t="s">
        <v>39</v>
      </c>
      <c r="J13" s="35" t="s">
        <v>40</v>
      </c>
      <c r="K13" s="35" t="s">
        <v>42</v>
      </c>
      <c r="L13" s="35" t="s">
        <v>43</v>
      </c>
      <c r="M13" s="35" t="s">
        <v>44</v>
      </c>
      <c r="N13" s="35" t="s">
        <v>43</v>
      </c>
      <c r="P13" s="35" t="s">
        <v>39</v>
      </c>
      <c r="Q13" s="35" t="s">
        <v>40</v>
      </c>
      <c r="R13" s="35" t="s">
        <v>42</v>
      </c>
      <c r="S13" s="35" t="s">
        <v>43</v>
      </c>
      <c r="T13" s="35" t="s">
        <v>44</v>
      </c>
      <c r="U13" s="35" t="s">
        <v>43</v>
      </c>
      <c r="V13" s="35"/>
      <c r="W13" s="35"/>
      <c r="X13" s="39" t="s">
        <v>51</v>
      </c>
      <c r="Y13" s="39" t="s">
        <v>42</v>
      </c>
      <c r="Z13" s="39" t="s">
        <v>41</v>
      </c>
      <c r="AA13" s="74" t="s">
        <v>53</v>
      </c>
      <c r="AB13" s="42" t="s">
        <v>39</v>
      </c>
      <c r="AC13" s="30" t="s">
        <v>2</v>
      </c>
      <c r="AD13" s="30" t="s">
        <v>2</v>
      </c>
      <c r="AE13" s="42" t="s">
        <v>116</v>
      </c>
      <c r="AF13" s="30" t="s">
        <v>2</v>
      </c>
      <c r="AG13" s="11" t="s">
        <v>59</v>
      </c>
      <c r="AH13" s="11" t="s">
        <v>2</v>
      </c>
      <c r="AJ13" s="11" t="s">
        <v>51</v>
      </c>
      <c r="AK13" s="11" t="s">
        <v>41</v>
      </c>
      <c r="AM13" s="11" t="s">
        <v>58</v>
      </c>
    </row>
    <row r="14" spans="1:39" ht="15">
      <c r="A14" s="78">
        <v>1672</v>
      </c>
      <c r="B14" s="36">
        <v>4.8499999999999996</v>
      </c>
      <c r="C14" s="36">
        <v>2.13</v>
      </c>
      <c r="D14" s="40">
        <v>6616</v>
      </c>
      <c r="E14" s="40">
        <v>15064</v>
      </c>
      <c r="F14" s="40">
        <f>E14*C14</f>
        <v>32086.32</v>
      </c>
      <c r="G14" s="17">
        <f>D14/E14</f>
        <v>0.43919277748274033</v>
      </c>
      <c r="I14" s="37">
        <f t="shared" ref="I14:I16" si="0">I15*0.9949</f>
        <v>4.3795072194241653</v>
      </c>
      <c r="J14" s="37">
        <f t="shared" ref="J14:J16" si="1">J15*0.9965</f>
        <v>2.1101969233111348</v>
      </c>
      <c r="K14" s="37">
        <f>K15*0.97066</f>
        <v>8776.4144836139985</v>
      </c>
      <c r="L14" s="37">
        <f t="shared" ref="L14:L16" si="2">L15*0.9647398</f>
        <v>18053.413764955058</v>
      </c>
      <c r="M14" s="36">
        <f>L14*J14</f>
        <v>38096.258182071055</v>
      </c>
      <c r="N14" s="36">
        <f>K14/L14</f>
        <v>0.48613600717724681</v>
      </c>
      <c r="P14" s="37">
        <f t="shared" ref="P14:P16" si="3">P15*0.9949</f>
        <v>1.9889037260472158</v>
      </c>
      <c r="Q14" s="37">
        <f t="shared" ref="Q14:Q17" si="4">Q15*0.9965</f>
        <v>0.74941572977404769</v>
      </c>
      <c r="R14" s="37">
        <f>R15*0.9767814</f>
        <v>4033.9428475158393</v>
      </c>
      <c r="S14" s="37">
        <f>S15*0.9571092</f>
        <v>10212.214815038287</v>
      </c>
      <c r="T14" s="36">
        <f>S14*Q14</f>
        <v>7653.1944182212592</v>
      </c>
      <c r="U14" s="36">
        <f>R14/S14</f>
        <v>0.39501155435699825</v>
      </c>
      <c r="V14" s="36"/>
      <c r="W14" s="78">
        <v>1672</v>
      </c>
      <c r="X14" s="40">
        <f>E14+L14+S14</f>
        <v>43329.628579993339</v>
      </c>
      <c r="Y14" s="40">
        <f>D14+K14+R14</f>
        <v>19426.357331129839</v>
      </c>
      <c r="Z14" s="40">
        <f>F14+M14+T14</f>
        <v>77835.772600292315</v>
      </c>
      <c r="AA14" s="42">
        <f>Y14/X14</f>
        <v>0.44833888421789064</v>
      </c>
      <c r="AB14" s="7">
        <f>Z14/Y14</f>
        <v>4.006709609709695</v>
      </c>
      <c r="AC14" s="5">
        <f t="shared" ref="AC14:AC65" si="5">(AB14/AB15)*AC15</f>
        <v>229.97034550638122</v>
      </c>
      <c r="AD14" s="5"/>
      <c r="AE14" s="5"/>
      <c r="AF14" s="5"/>
      <c r="AG14" s="6">
        <v>77.604479234689848</v>
      </c>
      <c r="AH14" s="5">
        <f>AC14*100/AG14</f>
        <v>296.33643286350741</v>
      </c>
      <c r="AJ14" s="5">
        <f>S14*100/X14</f>
        <v>23.568664559828676</v>
      </c>
      <c r="AK14" s="5">
        <f>T14*100/Z14</f>
        <v>9.8324898212579921</v>
      </c>
      <c r="AM14" s="5">
        <f>Q14*100/AB14</f>
        <v>18.704019077348271</v>
      </c>
    </row>
    <row r="15" spans="1:39" ht="15">
      <c r="A15" s="78">
        <v>1673</v>
      </c>
      <c r="B15" s="37">
        <f>B14+0.025</f>
        <v>4.875</v>
      </c>
      <c r="C15" s="37">
        <f>C14+0.0075</f>
        <v>2.1374999999999997</v>
      </c>
      <c r="D15" s="70">
        <v>6819</v>
      </c>
      <c r="E15" s="70">
        <f>E14+581.5</f>
        <v>15645.5</v>
      </c>
      <c r="F15" s="40">
        <f t="shared" ref="F15:F72" si="6">E15*C15</f>
        <v>33442.256249999999</v>
      </c>
      <c r="G15" s="17">
        <f t="shared" ref="G15:G72" si="7">D15/E15</f>
        <v>0.43584417244575119</v>
      </c>
      <c r="I15" s="37">
        <f t="shared" si="0"/>
        <v>4.4019572011500303</v>
      </c>
      <c r="J15" s="37">
        <f t="shared" si="1"/>
        <v>2.1176085532475009</v>
      </c>
      <c r="K15" s="37">
        <f>K16*0.97066</f>
        <v>9041.6978999999992</v>
      </c>
      <c r="L15" s="37">
        <f t="shared" si="2"/>
        <v>18713.246582088825</v>
      </c>
      <c r="M15" s="36">
        <f t="shared" ref="M15:M72" si="8">L15*J15</f>
        <v>39627.331021260856</v>
      </c>
      <c r="N15" s="36">
        <f t="shared" ref="N15:N72" si="9">K15/L15</f>
        <v>0.48317099121935153</v>
      </c>
      <c r="P15" s="37">
        <f t="shared" si="3"/>
        <v>1.9990991316184699</v>
      </c>
      <c r="Q15" s="37">
        <f t="shared" si="4"/>
        <v>0.75204789741500011</v>
      </c>
      <c r="R15" s="37">
        <f>R16*0.9767814</f>
        <v>4129.8317592000003</v>
      </c>
      <c r="S15" s="37">
        <f>S16*0.9571092</f>
        <v>10669.8533616</v>
      </c>
      <c r="T15" s="36">
        <f t="shared" ref="T15:T72" si="10">S15*Q15</f>
        <v>8024.2407863176513</v>
      </c>
      <c r="U15" s="36">
        <f t="shared" ref="U15:U72" si="11">R15/S15</f>
        <v>0.38705609339140068</v>
      </c>
      <c r="V15" s="36"/>
      <c r="W15" s="78">
        <v>1673</v>
      </c>
      <c r="X15" s="40">
        <f t="shared" ref="X15:X72" si="12">E15+L15+S15</f>
        <v>45028.599943688823</v>
      </c>
      <c r="Y15" s="40">
        <f t="shared" ref="Y15:Y72" si="13">D15+K15+R15</f>
        <v>19990.529659200001</v>
      </c>
      <c r="Z15" s="40">
        <f t="shared" ref="Z15:Z72" si="14">F15+M15+T15</f>
        <v>81093.828057578503</v>
      </c>
      <c r="AA15" s="42">
        <f t="shared" ref="AA15:AA72" si="15">Y15/X15</f>
        <v>0.44395183692585272</v>
      </c>
      <c r="AB15" s="7">
        <f t="shared" ref="AB15:AB72" si="16">Z15/Y15</f>
        <v>4.0566122779171918</v>
      </c>
      <c r="AC15" s="5">
        <f t="shared" si="5"/>
        <v>232.83457450404993</v>
      </c>
      <c r="AD15" s="5"/>
      <c r="AE15" s="5"/>
      <c r="AF15" s="5"/>
      <c r="AG15" s="6">
        <v>79.501454289346313</v>
      </c>
      <c r="AH15" s="5">
        <f t="shared" ref="AH15:AH78" si="17">AC15*100/AG15</f>
        <v>292.86832119654849</v>
      </c>
      <c r="AJ15" s="5">
        <f t="shared" ref="AJ15:AJ72" si="18">S15*100/X15</f>
        <v>23.695725327776881</v>
      </c>
      <c r="AK15" s="5">
        <f t="shared" ref="AK15:AK72" si="19">T15*100/Z15</f>
        <v>9.8950080154315234</v>
      </c>
      <c r="AM15" s="5">
        <f t="shared" ref="AM15:AM72" si="20">Q15*100/AB15</f>
        <v>18.53881628049324</v>
      </c>
    </row>
    <row r="16" spans="1:39" ht="15">
      <c r="A16" s="78">
        <v>1674</v>
      </c>
      <c r="B16" s="37">
        <f t="shared" ref="B16:B17" si="21">B15+0.025</f>
        <v>4.9000000000000004</v>
      </c>
      <c r="C16" s="37">
        <f t="shared" ref="C16:C17" si="22">C15+0.0075</f>
        <v>2.1449999999999996</v>
      </c>
      <c r="D16" s="40">
        <v>7022</v>
      </c>
      <c r="E16" s="70">
        <f t="shared" ref="E16:E18" si="23">E15+581.5</f>
        <v>16227</v>
      </c>
      <c r="F16" s="40">
        <f t="shared" si="6"/>
        <v>34806.914999999994</v>
      </c>
      <c r="G16" s="17">
        <f t="shared" si="7"/>
        <v>0.43273556418315151</v>
      </c>
      <c r="I16" s="37">
        <f t="shared" si="0"/>
        <v>4.4245222647000002</v>
      </c>
      <c r="J16" s="37">
        <f t="shared" si="1"/>
        <v>2.1250462150000007</v>
      </c>
      <c r="K16" s="36">
        <v>9315</v>
      </c>
      <c r="L16" s="37">
        <f t="shared" si="2"/>
        <v>19397.195577593899</v>
      </c>
      <c r="M16" s="36">
        <f t="shared" si="8"/>
        <v>41219.937043780665</v>
      </c>
      <c r="N16" s="36">
        <f t="shared" si="9"/>
        <v>0.48022405933566753</v>
      </c>
      <c r="P16" s="37">
        <f t="shared" si="3"/>
        <v>2.0093468002999999</v>
      </c>
      <c r="Q16" s="37">
        <f t="shared" si="4"/>
        <v>0.75468931000000006</v>
      </c>
      <c r="R16" s="36">
        <v>4228</v>
      </c>
      <c r="S16" s="36">
        <v>11148</v>
      </c>
      <c r="T16" s="36">
        <f t="shared" si="10"/>
        <v>8413.2764278800005</v>
      </c>
      <c r="U16" s="36">
        <f t="shared" si="11"/>
        <v>0.37926085396483672</v>
      </c>
      <c r="V16" s="36"/>
      <c r="W16" s="78">
        <v>1674</v>
      </c>
      <c r="X16" s="40">
        <f t="shared" si="12"/>
        <v>46772.195577593899</v>
      </c>
      <c r="Y16" s="40">
        <f t="shared" si="13"/>
        <v>20565</v>
      </c>
      <c r="Z16" s="40">
        <f t="shared" si="14"/>
        <v>84440.128471660661</v>
      </c>
      <c r="AA16" s="42">
        <f t="shared" si="15"/>
        <v>0.43968429846067802</v>
      </c>
      <c r="AB16" s="7">
        <f t="shared" si="16"/>
        <v>4.1060115959961418</v>
      </c>
      <c r="AC16" s="5">
        <f t="shared" si="5"/>
        <v>235.66991306186944</v>
      </c>
      <c r="AD16" s="5"/>
      <c r="AE16" s="5"/>
      <c r="AF16" s="5"/>
      <c r="AG16" s="6">
        <v>77.604479234689848</v>
      </c>
      <c r="AH16" s="5">
        <f t="shared" si="17"/>
        <v>303.6808124814051</v>
      </c>
      <c r="AJ16" s="5">
        <f t="shared" si="18"/>
        <v>23.83467327614704</v>
      </c>
      <c r="AK16" s="5">
        <f t="shared" si="19"/>
        <v>9.9635997483158949</v>
      </c>
      <c r="AM16" s="5">
        <f t="shared" si="20"/>
        <v>18.380106640125263</v>
      </c>
    </row>
    <row r="17" spans="1:39" ht="15">
      <c r="A17" s="78">
        <v>1675</v>
      </c>
      <c r="B17" s="37">
        <f t="shared" si="21"/>
        <v>4.9250000000000007</v>
      </c>
      <c r="C17" s="37">
        <f t="shared" si="22"/>
        <v>2.1524999999999994</v>
      </c>
      <c r="D17" s="40">
        <v>7234</v>
      </c>
      <c r="E17" s="70">
        <f t="shared" si="23"/>
        <v>16808.5</v>
      </c>
      <c r="F17" s="40">
        <f t="shared" si="6"/>
        <v>36180.296249999992</v>
      </c>
      <c r="G17" s="17">
        <f t="shared" si="7"/>
        <v>0.43037748758068833</v>
      </c>
      <c r="I17" s="37">
        <f>I18*0.9949</f>
        <v>4.447203</v>
      </c>
      <c r="J17" s="37">
        <f>J18*0.9965</f>
        <v>2.1325100000000003</v>
      </c>
      <c r="K17" s="36">
        <v>9597</v>
      </c>
      <c r="L17" s="37">
        <f>L18*0.9647398</f>
        <v>20106.142171800002</v>
      </c>
      <c r="M17" s="36">
        <f t="shared" si="8"/>
        <v>42876.54924278523</v>
      </c>
      <c r="N17" s="36">
        <f t="shared" si="9"/>
        <v>0.4773168277632262</v>
      </c>
      <c r="P17" s="37">
        <f>P18*0.9949</f>
        <v>2.019647</v>
      </c>
      <c r="Q17" s="37">
        <f t="shared" si="4"/>
        <v>0.75734000000000001</v>
      </c>
      <c r="R17" s="36">
        <v>4446</v>
      </c>
      <c r="S17" s="36">
        <v>11637</v>
      </c>
      <c r="T17" s="36">
        <f t="shared" si="10"/>
        <v>8813.1655800000008</v>
      </c>
      <c r="U17" s="36">
        <f t="shared" si="11"/>
        <v>0.38205723124516627</v>
      </c>
      <c r="V17" s="36"/>
      <c r="W17" s="78">
        <v>1675</v>
      </c>
      <c r="X17" s="40">
        <f t="shared" si="12"/>
        <v>48551.642171800006</v>
      </c>
      <c r="Y17" s="40">
        <f t="shared" si="13"/>
        <v>21277</v>
      </c>
      <c r="Z17" s="40">
        <f t="shared" si="14"/>
        <v>87870.011072785215</v>
      </c>
      <c r="AA17" s="42">
        <f t="shared" si="15"/>
        <v>0.43823440461007118</v>
      </c>
      <c r="AB17" s="7">
        <f t="shared" si="16"/>
        <v>4.1298120539918797</v>
      </c>
      <c r="AC17" s="5">
        <f t="shared" si="5"/>
        <v>237.03597151921957</v>
      </c>
      <c r="AD17" s="5"/>
      <c r="AE17" s="5"/>
      <c r="AF17" s="5"/>
      <c r="AG17" s="6">
        <v>75.707504180033339</v>
      </c>
      <c r="AH17" s="5">
        <f t="shared" si="17"/>
        <v>313.09442054191248</v>
      </c>
      <c r="AJ17" s="5">
        <f t="shared" si="18"/>
        <v>23.968293304729983</v>
      </c>
      <c r="AK17" s="5">
        <f t="shared" si="19"/>
        <v>10.02977633939275</v>
      </c>
      <c r="AM17" s="5">
        <f t="shared" si="20"/>
        <v>18.338364799627008</v>
      </c>
    </row>
    <row r="18" spans="1:39">
      <c r="A18" s="78">
        <v>1676</v>
      </c>
      <c r="B18" s="36">
        <v>4.95</v>
      </c>
      <c r="C18" s="36">
        <v>2.16</v>
      </c>
      <c r="D18" s="40">
        <v>7567</v>
      </c>
      <c r="E18" s="40">
        <f t="shared" si="23"/>
        <v>17390</v>
      </c>
      <c r="F18" s="40">
        <f t="shared" si="6"/>
        <v>37562.400000000001</v>
      </c>
      <c r="G18" s="17">
        <f t="shared" si="7"/>
        <v>0.43513513513513513</v>
      </c>
      <c r="I18" s="36">
        <v>4.47</v>
      </c>
      <c r="J18" s="36">
        <v>2.14</v>
      </c>
      <c r="K18" s="36">
        <v>9980</v>
      </c>
      <c r="L18" s="36">
        <v>20841</v>
      </c>
      <c r="M18" s="36">
        <f t="shared" si="8"/>
        <v>44599.740000000005</v>
      </c>
      <c r="N18" s="36">
        <f t="shared" si="9"/>
        <v>0.47886377812964831</v>
      </c>
      <c r="P18" s="36">
        <v>2.0299999999999998</v>
      </c>
      <c r="Q18" s="36">
        <v>0.76</v>
      </c>
      <c r="R18" s="36">
        <v>4574</v>
      </c>
      <c r="S18" s="36">
        <v>12206</v>
      </c>
      <c r="T18" s="36">
        <f t="shared" si="10"/>
        <v>9276.56</v>
      </c>
      <c r="U18" s="36">
        <f t="shared" si="11"/>
        <v>0.37473373750614453</v>
      </c>
      <c r="V18" s="36"/>
      <c r="W18" s="78">
        <v>1676</v>
      </c>
      <c r="X18" s="40">
        <f t="shared" si="12"/>
        <v>50437</v>
      </c>
      <c r="Y18" s="40">
        <f t="shared" si="13"/>
        <v>22121</v>
      </c>
      <c r="Z18" s="40">
        <f t="shared" si="14"/>
        <v>91438.700000000012</v>
      </c>
      <c r="AA18" s="42">
        <f t="shared" si="15"/>
        <v>0.43858675178936096</v>
      </c>
      <c r="AB18" s="7">
        <f t="shared" si="16"/>
        <v>4.1335699109443524</v>
      </c>
      <c r="AC18" s="5">
        <f t="shared" si="5"/>
        <v>237.25165864054964</v>
      </c>
      <c r="AD18" s="5"/>
      <c r="AE18" s="5"/>
      <c r="AF18" s="5"/>
      <c r="AG18" s="6">
        <v>76.655991707361579</v>
      </c>
      <c r="AH18" s="5">
        <f t="shared" si="17"/>
        <v>309.50177977772535</v>
      </c>
      <c r="AJ18" s="5">
        <f t="shared" si="18"/>
        <v>24.200487737177074</v>
      </c>
      <c r="AK18" s="5">
        <f t="shared" si="19"/>
        <v>10.145113611632709</v>
      </c>
      <c r="AM18" s="5">
        <f t="shared" si="20"/>
        <v>18.386044421016479</v>
      </c>
    </row>
    <row r="19" spans="1:39">
      <c r="A19" s="78">
        <v>1677</v>
      </c>
      <c r="B19" s="36">
        <v>5.39</v>
      </c>
      <c r="C19" s="36">
        <v>2.34</v>
      </c>
      <c r="D19" s="40">
        <v>7901</v>
      </c>
      <c r="E19" s="40">
        <v>18212</v>
      </c>
      <c r="F19" s="40">
        <f t="shared" si="6"/>
        <v>42616.079999999994</v>
      </c>
      <c r="G19" s="17">
        <f t="shared" si="7"/>
        <v>0.43383483417526908</v>
      </c>
      <c r="I19" s="36">
        <v>4.43</v>
      </c>
      <c r="J19" s="36">
        <v>2.1</v>
      </c>
      <c r="K19" s="36">
        <v>10349</v>
      </c>
      <c r="L19" s="36">
        <v>21827</v>
      </c>
      <c r="M19" s="36">
        <f t="shared" si="8"/>
        <v>45836.700000000004</v>
      </c>
      <c r="N19" s="36">
        <f t="shared" si="9"/>
        <v>0.47413753607916798</v>
      </c>
      <c r="P19" s="36">
        <v>2.21</v>
      </c>
      <c r="Q19" s="36">
        <v>0.81</v>
      </c>
      <c r="R19" s="36">
        <v>4716</v>
      </c>
      <c r="S19" s="36">
        <v>12783</v>
      </c>
      <c r="T19" s="36">
        <f t="shared" si="10"/>
        <v>10354.230000000001</v>
      </c>
      <c r="U19" s="36">
        <f t="shared" si="11"/>
        <v>0.36892748181178125</v>
      </c>
      <c r="V19" s="36"/>
      <c r="W19" s="78">
        <v>1677</v>
      </c>
      <c r="X19" s="40">
        <f t="shared" si="12"/>
        <v>52822</v>
      </c>
      <c r="Y19" s="40">
        <f t="shared" si="13"/>
        <v>22966</v>
      </c>
      <c r="Z19" s="40">
        <f t="shared" si="14"/>
        <v>98807.01</v>
      </c>
      <c r="AA19" s="42">
        <f t="shared" si="15"/>
        <v>0.43478096247775549</v>
      </c>
      <c r="AB19" s="7">
        <f t="shared" si="16"/>
        <v>4.30231690324828</v>
      </c>
      <c r="AC19" s="5">
        <f t="shared" si="5"/>
        <v>246.93711326627397</v>
      </c>
      <c r="AD19" s="5"/>
      <c r="AE19" s="5"/>
      <c r="AF19" s="5"/>
      <c r="AG19" s="6">
        <v>85.13489536075042</v>
      </c>
      <c r="AH19" s="5">
        <f t="shared" si="17"/>
        <v>290.05393407709397</v>
      </c>
      <c r="AJ19" s="5">
        <f t="shared" si="18"/>
        <v>24.20014387944417</v>
      </c>
      <c r="AK19" s="5">
        <f t="shared" si="19"/>
        <v>10.479246361164053</v>
      </c>
      <c r="AM19" s="5">
        <f t="shared" si="20"/>
        <v>18.827065002776624</v>
      </c>
    </row>
    <row r="20" spans="1:39">
      <c r="A20" s="78">
        <v>1678</v>
      </c>
      <c r="B20" s="36">
        <v>5.92</v>
      </c>
      <c r="C20" s="36">
        <v>2.56</v>
      </c>
      <c r="D20" s="40">
        <v>8235</v>
      </c>
      <c r="E20" s="40">
        <v>19046</v>
      </c>
      <c r="F20" s="40">
        <f t="shared" si="6"/>
        <v>48757.760000000002</v>
      </c>
      <c r="G20" s="17">
        <f t="shared" si="7"/>
        <v>0.43237425181140399</v>
      </c>
      <c r="I20" s="36">
        <v>5.13</v>
      </c>
      <c r="J20" s="36">
        <v>2.44</v>
      </c>
      <c r="K20" s="36">
        <v>10835</v>
      </c>
      <c r="L20" s="36">
        <v>22826</v>
      </c>
      <c r="M20" s="36">
        <f t="shared" si="8"/>
        <v>55695.44</v>
      </c>
      <c r="N20" s="36">
        <f t="shared" si="9"/>
        <v>0.47467799877332867</v>
      </c>
      <c r="P20" s="36">
        <v>2.41</v>
      </c>
      <c r="Q20" s="36">
        <v>0.86</v>
      </c>
      <c r="R20" s="36">
        <v>4741</v>
      </c>
      <c r="S20" s="36">
        <v>13369</v>
      </c>
      <c r="T20" s="36">
        <f t="shared" si="10"/>
        <v>11497.34</v>
      </c>
      <c r="U20" s="36">
        <f t="shared" si="11"/>
        <v>0.35462637444835066</v>
      </c>
      <c r="V20" s="36"/>
      <c r="W20" s="78">
        <v>1678</v>
      </c>
      <c r="X20" s="40">
        <f t="shared" si="12"/>
        <v>55241</v>
      </c>
      <c r="Y20" s="40">
        <f t="shared" si="13"/>
        <v>23811</v>
      </c>
      <c r="Z20" s="40">
        <f t="shared" si="14"/>
        <v>115950.54000000001</v>
      </c>
      <c r="AA20" s="42">
        <f t="shared" si="15"/>
        <v>0.43103854021469562</v>
      </c>
      <c r="AB20" s="7">
        <f t="shared" si="16"/>
        <v>4.8696207635126623</v>
      </c>
      <c r="AC20" s="5">
        <f t="shared" si="5"/>
        <v>279.49826130553919</v>
      </c>
      <c r="AD20" s="5"/>
      <c r="AE20" s="5"/>
      <c r="AF20" s="5"/>
      <c r="AG20" s="6">
        <v>84.18640783342218</v>
      </c>
      <c r="AH20" s="5">
        <f t="shared" si="17"/>
        <v>331.99927220861633</v>
      </c>
      <c r="AJ20" s="5">
        <f t="shared" si="18"/>
        <v>24.201227349251461</v>
      </c>
      <c r="AK20" s="5">
        <f t="shared" si="19"/>
        <v>9.9157278612070279</v>
      </c>
      <c r="AM20" s="5">
        <f t="shared" si="20"/>
        <v>17.660512835903997</v>
      </c>
    </row>
    <row r="21" spans="1:39">
      <c r="A21" s="78">
        <v>1679</v>
      </c>
      <c r="B21" s="36">
        <v>4.88</v>
      </c>
      <c r="C21" s="36">
        <v>2.11</v>
      </c>
      <c r="D21" s="40">
        <v>8569</v>
      </c>
      <c r="E21" s="40">
        <v>19807</v>
      </c>
      <c r="F21" s="40">
        <f t="shared" si="6"/>
        <v>41792.769999999997</v>
      </c>
      <c r="G21" s="17">
        <f t="shared" si="7"/>
        <v>0.43262482960569498</v>
      </c>
      <c r="I21" s="36">
        <v>4.8499999999999996</v>
      </c>
      <c r="J21" s="36">
        <v>2.2999999999999998</v>
      </c>
      <c r="K21" s="36">
        <v>11270</v>
      </c>
      <c r="L21" s="36">
        <v>23738</v>
      </c>
      <c r="M21" s="36">
        <f t="shared" si="8"/>
        <v>54597.399999999994</v>
      </c>
      <c r="N21" s="36">
        <f t="shared" si="9"/>
        <v>0.4747661976577639</v>
      </c>
      <c r="P21" s="36">
        <v>1.98</v>
      </c>
      <c r="Q21" s="36">
        <v>0.69</v>
      </c>
      <c r="R21" s="36">
        <v>4817</v>
      </c>
      <c r="S21" s="36">
        <v>13903</v>
      </c>
      <c r="T21" s="36">
        <f t="shared" si="10"/>
        <v>9593.07</v>
      </c>
      <c r="U21" s="36">
        <f t="shared" si="11"/>
        <v>0.3464719844637848</v>
      </c>
      <c r="V21" s="36"/>
      <c r="W21" s="78">
        <v>1679</v>
      </c>
      <c r="X21" s="40">
        <f t="shared" si="12"/>
        <v>57448</v>
      </c>
      <c r="Y21" s="40">
        <f t="shared" si="13"/>
        <v>24656</v>
      </c>
      <c r="Z21" s="40">
        <f t="shared" si="14"/>
        <v>105983.23999999999</v>
      </c>
      <c r="AA21" s="42">
        <f t="shared" si="15"/>
        <v>0.42918813535719258</v>
      </c>
      <c r="AB21" s="7">
        <f t="shared" si="16"/>
        <v>4.2984766385463979</v>
      </c>
      <c r="AC21" s="5">
        <f t="shared" si="5"/>
        <v>246.71669624423984</v>
      </c>
      <c r="AD21" s="5"/>
      <c r="AE21" s="5"/>
      <c r="AF21" s="5"/>
      <c r="AG21" s="6">
        <v>83.237920306093926</v>
      </c>
      <c r="AH21" s="5">
        <f t="shared" si="17"/>
        <v>296.39939986124023</v>
      </c>
      <c r="AJ21" s="5">
        <f t="shared" si="18"/>
        <v>24.201016571508145</v>
      </c>
      <c r="AK21" s="5">
        <f t="shared" si="19"/>
        <v>9.0514971989910862</v>
      </c>
      <c r="AM21" s="5">
        <f t="shared" si="20"/>
        <v>16.05219844194233</v>
      </c>
    </row>
    <row r="22" spans="1:39">
      <c r="A22" s="78">
        <v>1680</v>
      </c>
      <c r="B22" s="36">
        <v>4.63</v>
      </c>
      <c r="C22" s="36">
        <v>1.99</v>
      </c>
      <c r="D22" s="40">
        <v>8903</v>
      </c>
      <c r="E22" s="40">
        <v>20661</v>
      </c>
      <c r="F22" s="40">
        <f t="shared" si="6"/>
        <v>41115.39</v>
      </c>
      <c r="G22" s="17">
        <f t="shared" si="7"/>
        <v>0.43090847490440926</v>
      </c>
      <c r="I22" s="36">
        <v>3.98</v>
      </c>
      <c r="J22" s="36">
        <v>1.89</v>
      </c>
      <c r="K22" s="36">
        <v>11729</v>
      </c>
      <c r="L22" s="36">
        <v>24762</v>
      </c>
      <c r="M22" s="36">
        <f t="shared" si="8"/>
        <v>46800.18</v>
      </c>
      <c r="N22" s="36">
        <f t="shared" si="9"/>
        <v>0.47366933204103062</v>
      </c>
      <c r="P22" s="36">
        <v>1.29</v>
      </c>
      <c r="Q22" s="36">
        <v>0.43</v>
      </c>
      <c r="R22" s="36">
        <v>4868</v>
      </c>
      <c r="S22" s="36">
        <v>14502</v>
      </c>
      <c r="T22" s="36">
        <f t="shared" si="10"/>
        <v>6235.86</v>
      </c>
      <c r="U22" s="36">
        <f t="shared" si="11"/>
        <v>0.33567783753964969</v>
      </c>
      <c r="V22" s="36"/>
      <c r="W22" s="78">
        <v>1680</v>
      </c>
      <c r="X22" s="40">
        <f t="shared" si="12"/>
        <v>59925</v>
      </c>
      <c r="Y22" s="40">
        <f t="shared" si="13"/>
        <v>25500</v>
      </c>
      <c r="Z22" s="40">
        <f t="shared" si="14"/>
        <v>94151.430000000008</v>
      </c>
      <c r="AA22" s="42">
        <f t="shared" si="15"/>
        <v>0.42553191489361702</v>
      </c>
      <c r="AB22" s="7">
        <f t="shared" si="16"/>
        <v>3.692212941176471</v>
      </c>
      <c r="AC22" s="5">
        <f t="shared" si="5"/>
        <v>211.91939732987203</v>
      </c>
      <c r="AD22" s="5"/>
      <c r="AE22" s="5"/>
      <c r="AF22" s="5"/>
      <c r="AG22" s="6">
        <v>78.853161467637108</v>
      </c>
      <c r="AH22" s="5">
        <f t="shared" si="17"/>
        <v>268.75193509755206</v>
      </c>
      <c r="AJ22" s="5">
        <f t="shared" si="18"/>
        <v>24.200250312891114</v>
      </c>
      <c r="AK22" s="5">
        <f t="shared" si="19"/>
        <v>6.623223885181563</v>
      </c>
      <c r="AM22" s="5">
        <f t="shared" si="20"/>
        <v>11.646132193637419</v>
      </c>
    </row>
    <row r="23" spans="1:39">
      <c r="A23" s="78">
        <v>1681</v>
      </c>
      <c r="B23" s="36">
        <v>4.6900000000000004</v>
      </c>
      <c r="C23" s="36">
        <v>1.99</v>
      </c>
      <c r="D23" s="40">
        <v>8858</v>
      </c>
      <c r="E23" s="40">
        <v>20837</v>
      </c>
      <c r="F23" s="40">
        <f t="shared" si="6"/>
        <v>41465.629999999997</v>
      </c>
      <c r="G23" s="17">
        <f t="shared" si="7"/>
        <v>0.42510918078418197</v>
      </c>
      <c r="I23" s="36">
        <v>4.34</v>
      </c>
      <c r="J23" s="36">
        <v>2.0299999999999998</v>
      </c>
      <c r="K23" s="36">
        <v>11716</v>
      </c>
      <c r="L23" s="36">
        <v>24972</v>
      </c>
      <c r="M23" s="36">
        <f t="shared" si="8"/>
        <v>50693.159999999996</v>
      </c>
      <c r="N23" s="36">
        <f t="shared" si="9"/>
        <v>0.46916546532115971</v>
      </c>
      <c r="P23" s="36">
        <v>1.31</v>
      </c>
      <c r="Q23" s="36">
        <v>0.44</v>
      </c>
      <c r="R23" s="36">
        <v>4926</v>
      </c>
      <c r="S23" s="36">
        <v>14626</v>
      </c>
      <c r="T23" s="36">
        <f t="shared" si="10"/>
        <v>6435.44</v>
      </c>
      <c r="U23" s="36">
        <f t="shared" si="11"/>
        <v>0.33679748393272257</v>
      </c>
      <c r="V23" s="36"/>
      <c r="W23" s="78">
        <v>1681</v>
      </c>
      <c r="X23" s="40">
        <f t="shared" si="12"/>
        <v>60435</v>
      </c>
      <c r="Y23" s="40">
        <f t="shared" si="13"/>
        <v>25500</v>
      </c>
      <c r="Z23" s="40">
        <f t="shared" si="14"/>
        <v>98594.23</v>
      </c>
      <c r="AA23" s="42">
        <f t="shared" si="15"/>
        <v>0.4219409282700422</v>
      </c>
      <c r="AB23" s="7">
        <f t="shared" si="16"/>
        <v>3.8664403921568624</v>
      </c>
      <c r="AC23" s="5">
        <f t="shared" si="5"/>
        <v>221.91941005891024</v>
      </c>
      <c r="AD23" s="5"/>
      <c r="AE23" s="5"/>
      <c r="AF23" s="5"/>
      <c r="AG23" s="6">
        <v>72.938687054802429</v>
      </c>
      <c r="AH23" s="5">
        <f t="shared" si="17"/>
        <v>304.25473643660638</v>
      </c>
      <c r="AJ23" s="5">
        <f t="shared" si="18"/>
        <v>24.201207909324069</v>
      </c>
      <c r="AK23" s="5">
        <f t="shared" si="19"/>
        <v>6.5271973826460234</v>
      </c>
      <c r="AM23" s="5">
        <f t="shared" si="20"/>
        <v>11.379976292730316</v>
      </c>
    </row>
    <row r="24" spans="1:39">
      <c r="A24" s="78">
        <v>1682</v>
      </c>
      <c r="B24" s="36">
        <v>3.98</v>
      </c>
      <c r="C24" s="36">
        <v>1.67</v>
      </c>
      <c r="D24" s="40">
        <v>8814</v>
      </c>
      <c r="E24" s="40">
        <v>20925</v>
      </c>
      <c r="F24" s="40">
        <f t="shared" si="6"/>
        <v>34944.75</v>
      </c>
      <c r="G24" s="17">
        <f t="shared" si="7"/>
        <v>0.42121863799283155</v>
      </c>
      <c r="I24" s="36">
        <v>4.13</v>
      </c>
      <c r="J24" s="36">
        <v>1.93</v>
      </c>
      <c r="K24" s="36">
        <v>11751</v>
      </c>
      <c r="L24" s="36">
        <v>25078</v>
      </c>
      <c r="M24" s="36">
        <f t="shared" si="8"/>
        <v>48400.54</v>
      </c>
      <c r="N24" s="36">
        <f t="shared" si="9"/>
        <v>0.46857803652603874</v>
      </c>
      <c r="P24" s="36">
        <v>1.1100000000000001</v>
      </c>
      <c r="Q24" s="36">
        <v>0.37</v>
      </c>
      <c r="R24" s="36">
        <v>4936</v>
      </c>
      <c r="S24" s="36">
        <v>14687</v>
      </c>
      <c r="T24" s="36">
        <f t="shared" si="10"/>
        <v>5434.19</v>
      </c>
      <c r="U24" s="36">
        <f t="shared" si="11"/>
        <v>0.33607952611152719</v>
      </c>
      <c r="V24" s="36"/>
      <c r="W24" s="78">
        <v>1682</v>
      </c>
      <c r="X24" s="40">
        <f t="shared" si="12"/>
        <v>60690</v>
      </c>
      <c r="Y24" s="40">
        <f t="shared" si="13"/>
        <v>25501</v>
      </c>
      <c r="Z24" s="40">
        <f t="shared" si="14"/>
        <v>88779.48000000001</v>
      </c>
      <c r="AA24" s="42">
        <f t="shared" si="15"/>
        <v>0.42018454440599767</v>
      </c>
      <c r="AB24" s="7">
        <f t="shared" si="16"/>
        <v>3.4814117093447319</v>
      </c>
      <c r="AC24" s="5">
        <f t="shared" si="5"/>
        <v>199.82018454938097</v>
      </c>
      <c r="AD24" s="5"/>
      <c r="AE24" s="5"/>
      <c r="AF24" s="5"/>
      <c r="AG24" s="6">
        <v>75.729859104919868</v>
      </c>
      <c r="AH24" s="5">
        <f t="shared" si="17"/>
        <v>263.85917907564078</v>
      </c>
      <c r="AJ24" s="5">
        <f t="shared" si="18"/>
        <v>24.200032954358214</v>
      </c>
      <c r="AK24" s="5">
        <f t="shared" si="19"/>
        <v>6.1209977801176567</v>
      </c>
      <c r="AM24" s="5">
        <f t="shared" si="20"/>
        <v>10.627872566949028</v>
      </c>
    </row>
    <row r="25" spans="1:39" ht="15">
      <c r="A25" s="78">
        <v>1683</v>
      </c>
      <c r="B25" s="37">
        <f>B24+0.5</f>
        <v>4.4800000000000004</v>
      </c>
      <c r="C25" s="37">
        <f>C24+0.2025</f>
        <v>1.8725000000000001</v>
      </c>
      <c r="D25" s="40">
        <v>9046</v>
      </c>
      <c r="E25" s="40">
        <v>21563</v>
      </c>
      <c r="F25" s="40">
        <f t="shared" si="6"/>
        <v>40376.717499999999</v>
      </c>
      <c r="G25" s="17">
        <f t="shared" si="7"/>
        <v>0.41951490979919304</v>
      </c>
      <c r="I25" s="37">
        <f>I24+0.23</f>
        <v>4.3600000000000003</v>
      </c>
      <c r="J25" s="37">
        <f>J24+0.08</f>
        <v>2.0099999999999998</v>
      </c>
      <c r="K25" s="36">
        <v>11927</v>
      </c>
      <c r="L25" s="36">
        <v>25843</v>
      </c>
      <c r="M25" s="36">
        <f t="shared" si="8"/>
        <v>51944.429999999993</v>
      </c>
      <c r="N25" s="36">
        <f t="shared" si="9"/>
        <v>0.46151762566265525</v>
      </c>
      <c r="P25" s="37">
        <f>P24+0.1425</f>
        <v>1.2525000000000002</v>
      </c>
      <c r="Q25" s="37">
        <f>Q24+0.0425</f>
        <v>0.41249999999999998</v>
      </c>
      <c r="R25" s="36">
        <v>5086</v>
      </c>
      <c r="S25" s="36">
        <v>15135</v>
      </c>
      <c r="T25" s="36">
        <f t="shared" si="10"/>
        <v>6243.1875</v>
      </c>
      <c r="U25" s="36">
        <f t="shared" si="11"/>
        <v>0.33604228609184011</v>
      </c>
      <c r="V25" s="36"/>
      <c r="W25" s="78">
        <v>1683</v>
      </c>
      <c r="X25" s="40">
        <f t="shared" si="12"/>
        <v>62541</v>
      </c>
      <c r="Y25" s="40">
        <f t="shared" si="13"/>
        <v>26059</v>
      </c>
      <c r="Z25" s="40">
        <f t="shared" si="14"/>
        <v>98564.334999999992</v>
      </c>
      <c r="AA25" s="42">
        <f t="shared" si="15"/>
        <v>0.41667066404438691</v>
      </c>
      <c r="AB25" s="7">
        <f t="shared" si="16"/>
        <v>3.782352929889865</v>
      </c>
      <c r="AC25" s="5">
        <f t="shared" si="5"/>
        <v>217.09310003548498</v>
      </c>
      <c r="AD25" s="5"/>
      <c r="AE25" s="5"/>
      <c r="AF25" s="5"/>
      <c r="AG25" s="6">
        <v>78.351772438039347</v>
      </c>
      <c r="AH25" s="5">
        <f t="shared" si="17"/>
        <v>277.07490625966682</v>
      </c>
      <c r="AJ25" s="5">
        <f t="shared" si="18"/>
        <v>24.20012471818487</v>
      </c>
      <c r="AK25" s="5">
        <f t="shared" si="19"/>
        <v>6.3341243057136243</v>
      </c>
      <c r="AM25" s="5">
        <f t="shared" si="20"/>
        <v>10.905909830366127</v>
      </c>
    </row>
    <row r="26" spans="1:39" ht="15">
      <c r="A26" s="78">
        <v>1684</v>
      </c>
      <c r="B26" s="37">
        <f t="shared" ref="B26:B27" si="24">B25+0.5</f>
        <v>4.9800000000000004</v>
      </c>
      <c r="C26" s="37">
        <f t="shared" ref="C26:C27" si="25">C25+0.2025</f>
        <v>2.0750000000000002</v>
      </c>
      <c r="D26" s="40">
        <v>9277</v>
      </c>
      <c r="E26" s="40">
        <v>22209</v>
      </c>
      <c r="F26" s="40">
        <f t="shared" si="6"/>
        <v>46083.675000000003</v>
      </c>
      <c r="G26" s="17">
        <f t="shared" si="7"/>
        <v>0.41771353955603585</v>
      </c>
      <c r="I26" s="37">
        <f t="shared" ref="I26:I27" si="26">I25+0.23</f>
        <v>4.5900000000000007</v>
      </c>
      <c r="J26" s="37">
        <f t="shared" ref="J26:J27" si="27">J25+0.08</f>
        <v>2.09</v>
      </c>
      <c r="K26" s="36">
        <v>12206</v>
      </c>
      <c r="L26" s="36">
        <v>26616</v>
      </c>
      <c r="M26" s="36">
        <f t="shared" si="8"/>
        <v>55627.439999999995</v>
      </c>
      <c r="N26" s="36">
        <f t="shared" si="9"/>
        <v>0.45859633303276226</v>
      </c>
      <c r="P26" s="37">
        <f t="shared" ref="P26:P27" si="28">P25+0.1425</f>
        <v>1.3950000000000002</v>
      </c>
      <c r="Q26" s="37">
        <f t="shared" ref="Q26:Q27" si="29">Q25+0.0425</f>
        <v>0.45499999999999996</v>
      </c>
      <c r="R26" s="36">
        <v>5134</v>
      </c>
      <c r="S26" s="36">
        <v>15589</v>
      </c>
      <c r="T26" s="36">
        <f t="shared" si="10"/>
        <v>7092.994999999999</v>
      </c>
      <c r="U26" s="36">
        <f t="shared" si="11"/>
        <v>0.3293347873500545</v>
      </c>
      <c r="V26" s="36"/>
      <c r="W26" s="78">
        <v>1684</v>
      </c>
      <c r="X26" s="40">
        <f t="shared" si="12"/>
        <v>64414</v>
      </c>
      <c r="Y26" s="40">
        <f t="shared" si="13"/>
        <v>26617</v>
      </c>
      <c r="Z26" s="40">
        <f t="shared" si="14"/>
        <v>108804.10999999999</v>
      </c>
      <c r="AA26" s="42">
        <f t="shared" si="15"/>
        <v>0.41321762349799734</v>
      </c>
      <c r="AB26" s="7">
        <f t="shared" si="16"/>
        <v>4.0877675921403611</v>
      </c>
      <c r="AC26" s="5">
        <f t="shared" si="5"/>
        <v>234.62277456698922</v>
      </c>
      <c r="AD26" s="5"/>
      <c r="AE26" s="5"/>
      <c r="AF26" s="5"/>
      <c r="AG26" s="6">
        <v>77.79609287657432</v>
      </c>
      <c r="AH26" s="5">
        <f t="shared" si="17"/>
        <v>301.58683539445201</v>
      </c>
      <c r="AJ26" s="5">
        <f t="shared" si="18"/>
        <v>24.201260595522712</v>
      </c>
      <c r="AK26" s="5">
        <f t="shared" si="19"/>
        <v>6.5190506130696715</v>
      </c>
      <c r="AM26" s="5">
        <f t="shared" si="20"/>
        <v>11.130769784339947</v>
      </c>
    </row>
    <row r="27" spans="1:39" ht="15">
      <c r="A27" s="78">
        <v>1685</v>
      </c>
      <c r="B27" s="37">
        <f t="shared" si="24"/>
        <v>5.48</v>
      </c>
      <c r="C27" s="37">
        <f t="shared" si="25"/>
        <v>2.2775000000000003</v>
      </c>
      <c r="D27" s="40">
        <v>9509</v>
      </c>
      <c r="E27" s="40">
        <v>22861</v>
      </c>
      <c r="F27" s="40">
        <f t="shared" si="6"/>
        <v>52065.927500000005</v>
      </c>
      <c r="G27" s="17">
        <f t="shared" si="7"/>
        <v>0.41594855868072261</v>
      </c>
      <c r="I27" s="37">
        <f t="shared" si="26"/>
        <v>4.8200000000000012</v>
      </c>
      <c r="J27" s="37">
        <f t="shared" si="27"/>
        <v>2.17</v>
      </c>
      <c r="K27" s="36">
        <v>12404</v>
      </c>
      <c r="L27" s="36">
        <v>27397</v>
      </c>
      <c r="M27" s="36">
        <f t="shared" si="8"/>
        <v>59451.49</v>
      </c>
      <c r="N27" s="36">
        <f t="shared" si="9"/>
        <v>0.45275030112786069</v>
      </c>
      <c r="P27" s="37">
        <f t="shared" si="28"/>
        <v>1.5375000000000003</v>
      </c>
      <c r="Q27" s="37">
        <f t="shared" si="29"/>
        <v>0.49749999999999994</v>
      </c>
      <c r="R27" s="36">
        <v>5261</v>
      </c>
      <c r="S27" s="36">
        <v>16046</v>
      </c>
      <c r="T27" s="36">
        <f t="shared" si="10"/>
        <v>7982.8849999999993</v>
      </c>
      <c r="U27" s="36">
        <f t="shared" si="11"/>
        <v>0.32786987411192819</v>
      </c>
      <c r="V27" s="36"/>
      <c r="W27" s="78">
        <v>1685</v>
      </c>
      <c r="X27" s="40">
        <f t="shared" si="12"/>
        <v>66304</v>
      </c>
      <c r="Y27" s="40">
        <f t="shared" si="13"/>
        <v>27174</v>
      </c>
      <c r="Z27" s="40">
        <f t="shared" si="14"/>
        <v>119500.30250000001</v>
      </c>
      <c r="AA27" s="42">
        <f t="shared" si="15"/>
        <v>0.40983952702702703</v>
      </c>
      <c r="AB27" s="7">
        <f t="shared" si="16"/>
        <v>4.3975970596894092</v>
      </c>
      <c r="AC27" s="5">
        <f t="shared" si="5"/>
        <v>252.40584263053057</v>
      </c>
      <c r="AD27" s="5"/>
      <c r="AE27" s="5"/>
      <c r="AF27" s="5"/>
      <c r="AG27" s="6">
        <v>85.383993095200267</v>
      </c>
      <c r="AH27" s="5">
        <f t="shared" si="17"/>
        <v>295.61260077062286</v>
      </c>
      <c r="AJ27" s="5">
        <f t="shared" si="18"/>
        <v>24.200651544401545</v>
      </c>
      <c r="AK27" s="5">
        <f t="shared" si="19"/>
        <v>6.6802215835395051</v>
      </c>
      <c r="AM27" s="5">
        <f t="shared" si="20"/>
        <v>11.312996467100991</v>
      </c>
    </row>
    <row r="28" spans="1:39">
      <c r="A28" s="78">
        <v>1686</v>
      </c>
      <c r="B28" s="36">
        <v>5.98</v>
      </c>
      <c r="C28" s="36">
        <v>2.48</v>
      </c>
      <c r="D28" s="40">
        <v>9741</v>
      </c>
      <c r="E28" s="40">
        <v>23522</v>
      </c>
      <c r="F28" s="40">
        <f t="shared" si="6"/>
        <v>58334.559999999998</v>
      </c>
      <c r="G28" s="17">
        <f t="shared" si="7"/>
        <v>0.41412294872884958</v>
      </c>
      <c r="I28" s="36">
        <v>5.05</v>
      </c>
      <c r="J28" s="36">
        <v>2.25</v>
      </c>
      <c r="K28" s="36">
        <v>12571</v>
      </c>
      <c r="L28" s="36">
        <v>28190</v>
      </c>
      <c r="M28" s="36">
        <f t="shared" si="8"/>
        <v>63427.5</v>
      </c>
      <c r="N28" s="36">
        <f t="shared" si="9"/>
        <v>0.44593827598439162</v>
      </c>
      <c r="P28" s="36">
        <v>1.68</v>
      </c>
      <c r="Q28" s="36">
        <v>0.54</v>
      </c>
      <c r="R28" s="36">
        <v>5421</v>
      </c>
      <c r="S28" s="36">
        <v>16510</v>
      </c>
      <c r="T28" s="36">
        <f t="shared" si="10"/>
        <v>8915.4000000000015</v>
      </c>
      <c r="U28" s="36">
        <f t="shared" si="11"/>
        <v>0.3283464566929134</v>
      </c>
      <c r="V28" s="36"/>
      <c r="W28" s="78">
        <v>1686</v>
      </c>
      <c r="X28" s="40">
        <f t="shared" si="12"/>
        <v>68222</v>
      </c>
      <c r="Y28" s="40">
        <f t="shared" si="13"/>
        <v>27733</v>
      </c>
      <c r="Z28" s="40">
        <f t="shared" si="14"/>
        <v>130677.45999999999</v>
      </c>
      <c r="AA28" s="42">
        <f t="shared" si="15"/>
        <v>0.40651109612734893</v>
      </c>
      <c r="AB28" s="7">
        <f t="shared" si="16"/>
        <v>4.7119842786571953</v>
      </c>
      <c r="AC28" s="5">
        <f t="shared" si="5"/>
        <v>270.450508805889</v>
      </c>
      <c r="AD28" s="5"/>
      <c r="AE28" s="5"/>
      <c r="AF28" s="5"/>
      <c r="AG28" s="6">
        <v>82.369271796217575</v>
      </c>
      <c r="AH28" s="5">
        <f t="shared" si="17"/>
        <v>328.33907949919279</v>
      </c>
      <c r="AJ28" s="5">
        <f t="shared" si="18"/>
        <v>24.200404561578377</v>
      </c>
      <c r="AK28" s="5">
        <f t="shared" si="19"/>
        <v>6.8224466560644821</v>
      </c>
      <c r="AM28" s="5">
        <f t="shared" si="20"/>
        <v>11.460140103733268</v>
      </c>
    </row>
    <row r="29" spans="1:39">
      <c r="A29" s="78">
        <v>1687</v>
      </c>
      <c r="B29" s="36">
        <v>4.91</v>
      </c>
      <c r="C29" s="36">
        <v>2.0299999999999998</v>
      </c>
      <c r="D29" s="40">
        <v>9974</v>
      </c>
      <c r="E29" s="40">
        <v>24094</v>
      </c>
      <c r="F29" s="40">
        <f t="shared" si="6"/>
        <v>48910.819999999992</v>
      </c>
      <c r="G29" s="17">
        <f t="shared" si="7"/>
        <v>0.41396198223624137</v>
      </c>
      <c r="I29" s="36">
        <v>4.78</v>
      </c>
      <c r="J29" s="36">
        <v>2.11</v>
      </c>
      <c r="K29" s="36">
        <v>12759</v>
      </c>
      <c r="L29" s="36">
        <v>28875</v>
      </c>
      <c r="M29" s="36">
        <f t="shared" si="8"/>
        <v>60926.25</v>
      </c>
      <c r="N29" s="36">
        <f t="shared" si="9"/>
        <v>0.44187012987012986</v>
      </c>
      <c r="P29" s="36">
        <v>1.35</v>
      </c>
      <c r="Q29" s="36">
        <v>0.44</v>
      </c>
      <c r="R29" s="36">
        <v>5559</v>
      </c>
      <c r="S29" s="36">
        <v>16912</v>
      </c>
      <c r="T29" s="36">
        <f t="shared" si="10"/>
        <v>7441.28</v>
      </c>
      <c r="U29" s="36">
        <f t="shared" si="11"/>
        <v>0.32870151371806999</v>
      </c>
      <c r="V29" s="36"/>
      <c r="W29" s="78">
        <v>1687</v>
      </c>
      <c r="X29" s="40">
        <f t="shared" si="12"/>
        <v>69881</v>
      </c>
      <c r="Y29" s="40">
        <f t="shared" si="13"/>
        <v>28292</v>
      </c>
      <c r="Z29" s="40">
        <f t="shared" si="14"/>
        <v>117278.34999999999</v>
      </c>
      <c r="AA29" s="42">
        <f t="shared" si="15"/>
        <v>0.40485969004450423</v>
      </c>
      <c r="AB29" s="7">
        <f t="shared" si="16"/>
        <v>4.1452831189028698</v>
      </c>
      <c r="AC29" s="5">
        <f t="shared" si="5"/>
        <v>237.92395355173574</v>
      </c>
      <c r="AD29" s="5"/>
      <c r="AE29" s="5"/>
      <c r="AF29" s="5"/>
      <c r="AG29" s="6">
        <v>76.509087915250163</v>
      </c>
      <c r="AH29" s="5">
        <f t="shared" si="17"/>
        <v>310.97476134506576</v>
      </c>
      <c r="AJ29" s="5">
        <f t="shared" si="18"/>
        <v>24.201141941300211</v>
      </c>
      <c r="AK29" s="5">
        <f t="shared" si="19"/>
        <v>6.3449733049620844</v>
      </c>
      <c r="AM29" s="5">
        <f t="shared" si="20"/>
        <v>10.614474026962352</v>
      </c>
    </row>
    <row r="30" spans="1:39">
      <c r="A30" s="78">
        <v>1688</v>
      </c>
      <c r="B30" s="36">
        <v>4.37</v>
      </c>
      <c r="C30" s="36">
        <v>1.8</v>
      </c>
      <c r="D30" s="40">
        <v>10205</v>
      </c>
      <c r="E30" s="40">
        <v>24767</v>
      </c>
      <c r="F30" s="40">
        <f t="shared" si="6"/>
        <v>44580.6</v>
      </c>
      <c r="G30" s="17">
        <f t="shared" si="7"/>
        <v>0.41204021480195424</v>
      </c>
      <c r="I30" s="36">
        <v>4.82</v>
      </c>
      <c r="J30" s="36">
        <v>2.11</v>
      </c>
      <c r="K30" s="36">
        <v>13013</v>
      </c>
      <c r="L30" s="36">
        <v>29682</v>
      </c>
      <c r="M30" s="36">
        <f t="shared" si="8"/>
        <v>62629.02</v>
      </c>
      <c r="N30" s="36">
        <f t="shared" si="9"/>
        <v>0.43841385351391415</v>
      </c>
      <c r="P30" s="36">
        <v>1.21</v>
      </c>
      <c r="Q30" s="36">
        <v>0.39</v>
      </c>
      <c r="R30" s="36">
        <v>5631</v>
      </c>
      <c r="S30" s="36">
        <v>17384</v>
      </c>
      <c r="T30" s="36">
        <f t="shared" si="10"/>
        <v>6779.76</v>
      </c>
      <c r="U30" s="36">
        <f t="shared" si="11"/>
        <v>0.32391854578923146</v>
      </c>
      <c r="V30" s="36"/>
      <c r="W30" s="78">
        <v>1688</v>
      </c>
      <c r="X30" s="40">
        <f t="shared" si="12"/>
        <v>71833</v>
      </c>
      <c r="Y30" s="40">
        <f t="shared" si="13"/>
        <v>28849</v>
      </c>
      <c r="Z30" s="40">
        <f t="shared" si="14"/>
        <v>113989.37999999999</v>
      </c>
      <c r="AA30" s="42">
        <f t="shared" si="15"/>
        <v>0.40161207244581182</v>
      </c>
      <c r="AB30" s="7">
        <f t="shared" si="16"/>
        <v>3.9512419841242328</v>
      </c>
      <c r="AC30" s="5">
        <f t="shared" si="5"/>
        <v>226.78670849176078</v>
      </c>
      <c r="AD30" s="5"/>
      <c r="AE30" s="5"/>
      <c r="AF30" s="5"/>
      <c r="AG30" s="6">
        <v>73.753045032811485</v>
      </c>
      <c r="AH30" s="5">
        <f t="shared" si="17"/>
        <v>307.49470532486788</v>
      </c>
      <c r="AJ30" s="5">
        <f t="shared" si="18"/>
        <v>24.200576336781147</v>
      </c>
      <c r="AK30" s="5">
        <f t="shared" si="19"/>
        <v>5.9477119710625681</v>
      </c>
      <c r="AM30" s="5">
        <f t="shared" si="20"/>
        <v>9.8703142345365862</v>
      </c>
    </row>
    <row r="31" spans="1:39">
      <c r="A31" s="78">
        <v>1689</v>
      </c>
      <c r="B31" s="36">
        <v>3.84</v>
      </c>
      <c r="C31" s="36">
        <v>1.58</v>
      </c>
      <c r="D31" s="40">
        <v>10441</v>
      </c>
      <c r="E31" s="40">
        <v>25449</v>
      </c>
      <c r="F31" s="40">
        <f t="shared" si="6"/>
        <v>40209.42</v>
      </c>
      <c r="G31" s="17">
        <f t="shared" si="7"/>
        <v>0.41027152343903495</v>
      </c>
      <c r="I31" s="36">
        <v>4.54</v>
      </c>
      <c r="J31" s="36">
        <v>1.97</v>
      </c>
      <c r="K31" s="36">
        <v>13236</v>
      </c>
      <c r="L31" s="36">
        <v>30500</v>
      </c>
      <c r="M31" s="36">
        <f t="shared" si="8"/>
        <v>60085</v>
      </c>
      <c r="N31" s="36">
        <f t="shared" si="9"/>
        <v>0.43396721311475411</v>
      </c>
      <c r="P31" s="36">
        <v>1.06</v>
      </c>
      <c r="Q31" s="36">
        <v>0.34</v>
      </c>
      <c r="R31" s="36">
        <v>5730</v>
      </c>
      <c r="S31" s="36">
        <v>17863</v>
      </c>
      <c r="T31" s="36">
        <f t="shared" si="10"/>
        <v>6073.42</v>
      </c>
      <c r="U31" s="36">
        <f t="shared" si="11"/>
        <v>0.32077478587023456</v>
      </c>
      <c r="V31" s="36"/>
      <c r="W31" s="78">
        <v>1689</v>
      </c>
      <c r="X31" s="40">
        <f t="shared" si="12"/>
        <v>73812</v>
      </c>
      <c r="Y31" s="40">
        <f t="shared" si="13"/>
        <v>29407</v>
      </c>
      <c r="Z31" s="40">
        <f t="shared" si="14"/>
        <v>106367.84</v>
      </c>
      <c r="AA31" s="42">
        <f t="shared" si="15"/>
        <v>0.3984040535414296</v>
      </c>
      <c r="AB31" s="7">
        <f t="shared" si="16"/>
        <v>3.617092528989696</v>
      </c>
      <c r="AC31" s="5">
        <f t="shared" si="5"/>
        <v>207.60776288965457</v>
      </c>
      <c r="AD31" s="5"/>
      <c r="AE31" s="5"/>
      <c r="AF31" s="5"/>
      <c r="AG31" s="6">
        <v>70.90758245082678</v>
      </c>
      <c r="AH31" s="5">
        <f t="shared" si="17"/>
        <v>292.78640691723916</v>
      </c>
      <c r="AJ31" s="5">
        <f t="shared" si="18"/>
        <v>24.200671977456238</v>
      </c>
      <c r="AK31" s="5">
        <f t="shared" si="19"/>
        <v>5.7098273312685492</v>
      </c>
      <c r="AM31" s="5">
        <f t="shared" si="20"/>
        <v>9.3998148312497474</v>
      </c>
    </row>
    <row r="32" spans="1:39">
      <c r="A32" s="78">
        <v>1690</v>
      </c>
      <c r="B32" s="36">
        <v>3.94</v>
      </c>
      <c r="C32" s="36">
        <v>1.62</v>
      </c>
      <c r="D32" s="40">
        <v>10695</v>
      </c>
      <c r="E32" s="40">
        <v>26036</v>
      </c>
      <c r="F32" s="40">
        <f t="shared" si="6"/>
        <v>42178.32</v>
      </c>
      <c r="G32" s="17">
        <f t="shared" si="7"/>
        <v>0.41077738515901058</v>
      </c>
      <c r="I32" s="36">
        <v>3.96</v>
      </c>
      <c r="J32" s="36">
        <v>1.71</v>
      </c>
      <c r="K32" s="36">
        <v>13456</v>
      </c>
      <c r="L32" s="36">
        <v>31203</v>
      </c>
      <c r="M32" s="36">
        <f t="shared" si="8"/>
        <v>53357.13</v>
      </c>
      <c r="N32" s="36">
        <f t="shared" si="9"/>
        <v>0.43124058584110503</v>
      </c>
      <c r="P32" s="36">
        <v>1.19</v>
      </c>
      <c r="Q32" s="36">
        <v>0.38</v>
      </c>
      <c r="R32" s="36">
        <v>5815</v>
      </c>
      <c r="S32" s="36">
        <v>18275</v>
      </c>
      <c r="T32" s="36">
        <f t="shared" si="10"/>
        <v>6944.5</v>
      </c>
      <c r="U32" s="36">
        <f t="shared" si="11"/>
        <v>0.31819425444596444</v>
      </c>
      <c r="V32" s="36"/>
      <c r="W32" s="78">
        <v>1690</v>
      </c>
      <c r="X32" s="40">
        <f t="shared" si="12"/>
        <v>75514</v>
      </c>
      <c r="Y32" s="40">
        <f t="shared" si="13"/>
        <v>29966</v>
      </c>
      <c r="Z32" s="40">
        <f t="shared" si="14"/>
        <v>102479.95</v>
      </c>
      <c r="AA32" s="42">
        <f t="shared" si="15"/>
        <v>0.39682707842254417</v>
      </c>
      <c r="AB32" s="7">
        <f t="shared" si="16"/>
        <v>3.4198741907495158</v>
      </c>
      <c r="AC32" s="5">
        <f t="shared" si="5"/>
        <v>196.28815807592446</v>
      </c>
      <c r="AD32" s="5"/>
      <c r="AE32" s="5"/>
      <c r="AF32" s="5"/>
      <c r="AG32" s="6">
        <v>69.95909492349854</v>
      </c>
      <c r="AH32" s="5">
        <f t="shared" si="17"/>
        <v>280.57561106324897</v>
      </c>
      <c r="AJ32" s="5">
        <f t="shared" si="18"/>
        <v>24.200810445745159</v>
      </c>
      <c r="AK32" s="5">
        <f t="shared" si="19"/>
        <v>6.7764474904603293</v>
      </c>
      <c r="AM32" s="5">
        <f t="shared" si="20"/>
        <v>11.11151986315372</v>
      </c>
    </row>
    <row r="33" spans="1:39">
      <c r="A33" s="78">
        <v>1691</v>
      </c>
      <c r="B33" s="36">
        <v>4.2</v>
      </c>
      <c r="C33" s="36">
        <v>1.7</v>
      </c>
      <c r="D33" s="40">
        <v>10630</v>
      </c>
      <c r="E33" s="40">
        <v>26243</v>
      </c>
      <c r="F33" s="40">
        <f t="shared" si="6"/>
        <v>44613.1</v>
      </c>
      <c r="G33" s="17">
        <f t="shared" si="7"/>
        <v>0.40506039705826313</v>
      </c>
      <c r="I33" s="36">
        <v>4.25</v>
      </c>
      <c r="J33" s="36">
        <v>1.8</v>
      </c>
      <c r="K33" s="36">
        <v>13331</v>
      </c>
      <c r="L33" s="36">
        <v>31451</v>
      </c>
      <c r="M33" s="36">
        <f t="shared" si="8"/>
        <v>56611.8</v>
      </c>
      <c r="N33" s="36">
        <f t="shared" si="9"/>
        <v>0.42386569584432926</v>
      </c>
      <c r="P33" s="36">
        <v>1.27</v>
      </c>
      <c r="Q33" s="36">
        <v>0.42</v>
      </c>
      <c r="R33" s="36">
        <v>6005</v>
      </c>
      <c r="S33" s="36">
        <v>18420</v>
      </c>
      <c r="T33" s="36">
        <f t="shared" si="10"/>
        <v>7736.4</v>
      </c>
      <c r="U33" s="36">
        <f t="shared" si="11"/>
        <v>0.32600434310532028</v>
      </c>
      <c r="V33" s="36"/>
      <c r="W33" s="78">
        <v>1691</v>
      </c>
      <c r="X33" s="40">
        <f t="shared" si="12"/>
        <v>76114</v>
      </c>
      <c r="Y33" s="40">
        <f t="shared" si="13"/>
        <v>29966</v>
      </c>
      <c r="Z33" s="40">
        <f t="shared" si="14"/>
        <v>108961.29999999999</v>
      </c>
      <c r="AA33" s="42">
        <f t="shared" si="15"/>
        <v>0.3936989252962661</v>
      </c>
      <c r="AB33" s="7">
        <f t="shared" si="16"/>
        <v>3.63616431956217</v>
      </c>
      <c r="AC33" s="5">
        <f t="shared" si="5"/>
        <v>208.70241328726476</v>
      </c>
      <c r="AD33" s="5"/>
      <c r="AE33" s="5"/>
      <c r="AF33" s="5"/>
      <c r="AG33" s="6">
        <v>90.008029841968224</v>
      </c>
      <c r="AH33" s="5">
        <f t="shared" si="17"/>
        <v>231.87088269090484</v>
      </c>
      <c r="AJ33" s="5">
        <f t="shared" si="18"/>
        <v>24.200541293323173</v>
      </c>
      <c r="AK33" s="5">
        <f t="shared" si="19"/>
        <v>7.1001355527145886</v>
      </c>
      <c r="AM33" s="5">
        <f t="shared" si="20"/>
        <v>11.550633114693015</v>
      </c>
    </row>
    <row r="34" spans="1:39">
      <c r="A34" s="78">
        <v>1692</v>
      </c>
      <c r="B34" s="36">
        <v>3.88</v>
      </c>
      <c r="C34" s="36">
        <v>1.57</v>
      </c>
      <c r="D34" s="40">
        <v>10659</v>
      </c>
      <c r="E34" s="40">
        <v>26449</v>
      </c>
      <c r="F34" s="40">
        <f t="shared" si="6"/>
        <v>41524.93</v>
      </c>
      <c r="G34" s="17">
        <f t="shared" si="7"/>
        <v>0.4030020038564785</v>
      </c>
      <c r="I34" s="36">
        <v>3.94</v>
      </c>
      <c r="J34" s="36">
        <v>1.64</v>
      </c>
      <c r="K34" s="36">
        <v>13211</v>
      </c>
      <c r="L34" s="36">
        <v>31699</v>
      </c>
      <c r="M34" s="36">
        <f t="shared" si="8"/>
        <v>51986.359999999993</v>
      </c>
      <c r="N34" s="36">
        <f t="shared" si="9"/>
        <v>0.41676393577084453</v>
      </c>
      <c r="P34" s="36">
        <v>1.18</v>
      </c>
      <c r="Q34" s="36">
        <v>0.39</v>
      </c>
      <c r="R34" s="36">
        <v>6096</v>
      </c>
      <c r="S34" s="36">
        <v>18565</v>
      </c>
      <c r="T34" s="36">
        <f t="shared" si="10"/>
        <v>7240.35</v>
      </c>
      <c r="U34" s="36">
        <f t="shared" si="11"/>
        <v>0.32835981685968219</v>
      </c>
      <c r="V34" s="36"/>
      <c r="W34" s="78">
        <v>1692</v>
      </c>
      <c r="X34" s="40">
        <f t="shared" si="12"/>
        <v>76713</v>
      </c>
      <c r="Y34" s="40">
        <f t="shared" si="13"/>
        <v>29966</v>
      </c>
      <c r="Z34" s="40">
        <f t="shared" si="14"/>
        <v>100751.64</v>
      </c>
      <c r="AA34" s="42">
        <f t="shared" si="15"/>
        <v>0.39062479631874647</v>
      </c>
      <c r="AB34" s="7">
        <f t="shared" si="16"/>
        <v>3.3621984916238405</v>
      </c>
      <c r="AC34" s="5">
        <f t="shared" si="5"/>
        <v>192.97778578862145</v>
      </c>
      <c r="AD34" s="5"/>
      <c r="AE34" s="5"/>
      <c r="AF34" s="5"/>
      <c r="AG34" s="6">
        <v>90.956517369296492</v>
      </c>
      <c r="AH34" s="5">
        <f t="shared" si="17"/>
        <v>212.16487984594218</v>
      </c>
      <c r="AJ34" s="5">
        <f t="shared" si="18"/>
        <v>24.200591816250178</v>
      </c>
      <c r="AK34" s="5">
        <f t="shared" si="19"/>
        <v>7.1863346343543393</v>
      </c>
      <c r="AM34" s="5">
        <f t="shared" si="20"/>
        <v>11.599553118936823</v>
      </c>
    </row>
    <row r="35" spans="1:39">
      <c r="A35" s="78">
        <v>1693</v>
      </c>
      <c r="B35" s="36">
        <v>4.07</v>
      </c>
      <c r="C35" s="36">
        <v>1.63</v>
      </c>
      <c r="D35" s="40">
        <v>10689</v>
      </c>
      <c r="E35" s="40">
        <v>26656</v>
      </c>
      <c r="F35" s="40">
        <f t="shared" si="6"/>
        <v>43449.279999999999</v>
      </c>
      <c r="G35" s="17">
        <f t="shared" si="7"/>
        <v>0.40099789915966388</v>
      </c>
      <c r="I35" s="36">
        <v>4.5999999999999996</v>
      </c>
      <c r="J35" s="36">
        <v>1.88</v>
      </c>
      <c r="K35" s="36">
        <v>13092</v>
      </c>
      <c r="L35" s="36">
        <v>31946</v>
      </c>
      <c r="M35" s="36">
        <f t="shared" si="8"/>
        <v>60058.479999999996</v>
      </c>
      <c r="N35" s="36">
        <f t="shared" si="9"/>
        <v>0.40981656545420397</v>
      </c>
      <c r="P35" s="36">
        <v>1.23</v>
      </c>
      <c r="Q35" s="36">
        <v>0.41</v>
      </c>
      <c r="R35" s="36">
        <v>6185</v>
      </c>
      <c r="S35" s="36">
        <v>18710</v>
      </c>
      <c r="T35" s="36">
        <f t="shared" si="10"/>
        <v>7671.0999999999995</v>
      </c>
      <c r="U35" s="36">
        <f t="shared" si="11"/>
        <v>0.33057188669160875</v>
      </c>
      <c r="V35" s="36"/>
      <c r="W35" s="78">
        <v>1693</v>
      </c>
      <c r="X35" s="40">
        <f t="shared" si="12"/>
        <v>77312</v>
      </c>
      <c r="Y35" s="40">
        <f t="shared" si="13"/>
        <v>29966</v>
      </c>
      <c r="Z35" s="40">
        <f t="shared" si="14"/>
        <v>111178.86</v>
      </c>
      <c r="AA35" s="42">
        <f t="shared" si="15"/>
        <v>0.38759830298013243</v>
      </c>
      <c r="AB35" s="7">
        <f t="shared" si="16"/>
        <v>3.7101668557698724</v>
      </c>
      <c r="AC35" s="5">
        <f t="shared" si="5"/>
        <v>212.94988577161752</v>
      </c>
      <c r="AD35" s="5"/>
      <c r="AE35" s="5"/>
      <c r="AF35" s="5"/>
      <c r="AG35" s="6">
        <v>84.317104677998785</v>
      </c>
      <c r="AH35" s="5">
        <f t="shared" si="17"/>
        <v>252.55834695090454</v>
      </c>
      <c r="AJ35" s="5">
        <f t="shared" si="18"/>
        <v>24.200641556291391</v>
      </c>
      <c r="AK35" s="5">
        <f t="shared" si="19"/>
        <v>6.8997829263584824</v>
      </c>
      <c r="AM35" s="5">
        <f t="shared" si="20"/>
        <v>11.050715936464901</v>
      </c>
    </row>
    <row r="36" spans="1:39">
      <c r="A36" s="78">
        <v>1694</v>
      </c>
      <c r="B36" s="36">
        <v>4.13</v>
      </c>
      <c r="C36" s="36">
        <v>1.65</v>
      </c>
      <c r="D36" s="40">
        <v>10701</v>
      </c>
      <c r="E36" s="40">
        <v>26831</v>
      </c>
      <c r="F36" s="40">
        <f t="shared" si="6"/>
        <v>44271.149999999994</v>
      </c>
      <c r="G36" s="17">
        <f t="shared" si="7"/>
        <v>0.39882971190041372</v>
      </c>
      <c r="I36" s="36">
        <v>4.49</v>
      </c>
      <c r="J36" s="36">
        <v>1.81</v>
      </c>
      <c r="K36" s="36">
        <v>12999</v>
      </c>
      <c r="L36" s="36">
        <v>32156</v>
      </c>
      <c r="M36" s="36">
        <f t="shared" si="8"/>
        <v>58202.36</v>
      </c>
      <c r="N36" s="36">
        <f t="shared" si="9"/>
        <v>0.40424804080109467</v>
      </c>
      <c r="P36" s="36">
        <v>1.25</v>
      </c>
      <c r="Q36" s="36">
        <v>0.41</v>
      </c>
      <c r="R36" s="36">
        <v>6231</v>
      </c>
      <c r="S36" s="36">
        <v>18833</v>
      </c>
      <c r="T36" s="36">
        <f t="shared" si="10"/>
        <v>7721.53</v>
      </c>
      <c r="U36" s="36">
        <f t="shared" si="11"/>
        <v>0.33085541337014812</v>
      </c>
      <c r="V36" s="36"/>
      <c r="W36" s="78">
        <v>1694</v>
      </c>
      <c r="X36" s="40">
        <f t="shared" si="12"/>
        <v>77820</v>
      </c>
      <c r="Y36" s="40">
        <f t="shared" si="13"/>
        <v>29931</v>
      </c>
      <c r="Z36" s="40">
        <f t="shared" si="14"/>
        <v>110195.04</v>
      </c>
      <c r="AA36" s="42">
        <f t="shared" si="15"/>
        <v>0.38461835003855049</v>
      </c>
      <c r="AB36" s="7">
        <f t="shared" si="16"/>
        <v>3.6816357622531819</v>
      </c>
      <c r="AC36" s="5">
        <f t="shared" si="5"/>
        <v>211.31230629298301</v>
      </c>
      <c r="AD36" s="5"/>
      <c r="AE36" s="5"/>
      <c r="AF36" s="5"/>
      <c r="AG36" s="6">
        <v>80.935123898737473</v>
      </c>
      <c r="AH36" s="5">
        <f t="shared" si="17"/>
        <v>261.08850658876833</v>
      </c>
      <c r="AJ36" s="5">
        <f t="shared" si="18"/>
        <v>24.200719609354923</v>
      </c>
      <c r="AK36" s="5">
        <f t="shared" si="19"/>
        <v>7.0071484161174586</v>
      </c>
      <c r="AM36" s="5">
        <f t="shared" si="20"/>
        <v>11.136354231551621</v>
      </c>
    </row>
    <row r="37" spans="1:39">
      <c r="A37" s="78">
        <v>1695</v>
      </c>
      <c r="B37" s="36">
        <v>4.2</v>
      </c>
      <c r="C37" s="36">
        <v>1.68</v>
      </c>
      <c r="D37" s="40">
        <v>10786</v>
      </c>
      <c r="E37" s="40">
        <v>26957</v>
      </c>
      <c r="F37" s="40">
        <f t="shared" si="6"/>
        <v>45287.759999999995</v>
      </c>
      <c r="G37" s="17">
        <f t="shared" si="7"/>
        <v>0.40011870757131729</v>
      </c>
      <c r="I37" s="36">
        <v>4.5599999999999996</v>
      </c>
      <c r="J37" s="36">
        <v>1.83</v>
      </c>
      <c r="K37" s="36">
        <v>12925</v>
      </c>
      <c r="L37" s="36">
        <v>32307</v>
      </c>
      <c r="M37" s="36">
        <f t="shared" si="8"/>
        <v>59121.810000000005</v>
      </c>
      <c r="N37" s="36">
        <f t="shared" si="9"/>
        <v>0.40006809669731019</v>
      </c>
      <c r="P37" s="36">
        <v>1.27</v>
      </c>
      <c r="Q37" s="36">
        <v>0.42</v>
      </c>
      <c r="R37" s="36">
        <v>6245</v>
      </c>
      <c r="S37" s="36">
        <v>18921</v>
      </c>
      <c r="T37" s="36">
        <f t="shared" si="10"/>
        <v>7946.82</v>
      </c>
      <c r="U37" s="36">
        <f t="shared" si="11"/>
        <v>0.33005655092225572</v>
      </c>
      <c r="V37" s="36"/>
      <c r="W37" s="78">
        <v>1695</v>
      </c>
      <c r="X37" s="40">
        <f t="shared" si="12"/>
        <v>78185</v>
      </c>
      <c r="Y37" s="40">
        <f t="shared" si="13"/>
        <v>29956</v>
      </c>
      <c r="Z37" s="40">
        <f t="shared" si="14"/>
        <v>112356.39000000001</v>
      </c>
      <c r="AA37" s="42">
        <f t="shared" si="15"/>
        <v>0.38314254652426938</v>
      </c>
      <c r="AB37" s="7">
        <f t="shared" si="16"/>
        <v>3.7507140472693288</v>
      </c>
      <c r="AC37" s="5">
        <f t="shared" si="5"/>
        <v>215.27714493106504</v>
      </c>
      <c r="AD37" s="5"/>
      <c r="AE37" s="5"/>
      <c r="AF37" s="5"/>
      <c r="AG37" s="6">
        <v>85.26559220532701</v>
      </c>
      <c r="AH37" s="5">
        <f t="shared" si="17"/>
        <v>252.47833195441703</v>
      </c>
      <c r="AJ37" s="5">
        <f t="shared" si="18"/>
        <v>24.200294174074312</v>
      </c>
      <c r="AK37" s="5">
        <f t="shared" si="19"/>
        <v>7.0728687527251441</v>
      </c>
      <c r="AM37" s="5">
        <f t="shared" si="20"/>
        <v>11.197867784822918</v>
      </c>
    </row>
    <row r="38" spans="1:39" ht="15">
      <c r="A38" s="78">
        <v>1696</v>
      </c>
      <c r="B38" s="37">
        <v>5.16</v>
      </c>
      <c r="C38" s="37">
        <v>2.08</v>
      </c>
      <c r="D38" s="40">
        <v>10919</v>
      </c>
      <c r="E38" s="40">
        <v>27156</v>
      </c>
      <c r="F38" s="40">
        <f t="shared" si="6"/>
        <v>56484.480000000003</v>
      </c>
      <c r="G38" s="17">
        <f t="shared" si="7"/>
        <v>0.40208425394019737</v>
      </c>
      <c r="I38" s="37">
        <v>5.01</v>
      </c>
      <c r="J38" s="37">
        <v>1.98</v>
      </c>
      <c r="K38" s="36">
        <v>12809</v>
      </c>
      <c r="L38" s="36">
        <v>32545</v>
      </c>
      <c r="M38" s="36">
        <f t="shared" si="8"/>
        <v>64439.1</v>
      </c>
      <c r="N38" s="36">
        <f t="shared" si="9"/>
        <v>0.39357812259947766</v>
      </c>
      <c r="P38" s="37">
        <v>1.54</v>
      </c>
      <c r="Q38" s="37">
        <v>0.51</v>
      </c>
      <c r="R38" s="36">
        <v>6219</v>
      </c>
      <c r="S38" s="36">
        <v>19061</v>
      </c>
      <c r="T38" s="36">
        <f t="shared" si="10"/>
        <v>9721.11</v>
      </c>
      <c r="U38" s="36">
        <f t="shared" si="11"/>
        <v>0.32626829652169353</v>
      </c>
      <c r="V38" s="36"/>
      <c r="W38" s="78">
        <v>1696</v>
      </c>
      <c r="X38" s="40">
        <f t="shared" si="12"/>
        <v>78762</v>
      </c>
      <c r="Y38" s="40">
        <f t="shared" si="13"/>
        <v>29947</v>
      </c>
      <c r="Z38" s="40">
        <f t="shared" si="14"/>
        <v>130644.69</v>
      </c>
      <c r="AA38" s="42">
        <f t="shared" si="15"/>
        <v>0.38022142657626773</v>
      </c>
      <c r="AB38" s="7">
        <f t="shared" si="16"/>
        <v>4.3625301365746152</v>
      </c>
      <c r="AC38" s="5">
        <f t="shared" si="5"/>
        <v>250.39313065234973</v>
      </c>
      <c r="AD38" s="5"/>
      <c r="AE38" s="5"/>
      <c r="AF38" s="5"/>
      <c r="AG38" s="6">
        <v>85.176172505780912</v>
      </c>
      <c r="AH38" s="5">
        <f t="shared" si="17"/>
        <v>293.97086448719625</v>
      </c>
      <c r="AJ38" s="5">
        <f t="shared" si="18"/>
        <v>24.200756710088623</v>
      </c>
      <c r="AK38" s="5">
        <f t="shared" si="19"/>
        <v>7.4408764719025315</v>
      </c>
      <c r="AM38" s="5">
        <f t="shared" si="20"/>
        <v>11.690463653746662</v>
      </c>
    </row>
    <row r="39" spans="1:39">
      <c r="A39" s="78">
        <v>1697</v>
      </c>
      <c r="B39" s="36">
        <v>6.12</v>
      </c>
      <c r="C39" s="36">
        <v>2.48</v>
      </c>
      <c r="D39" s="40">
        <v>11447</v>
      </c>
      <c r="E39" s="40">
        <v>28224</v>
      </c>
      <c r="F39" s="40">
        <f t="shared" si="6"/>
        <v>69995.520000000004</v>
      </c>
      <c r="G39" s="17">
        <f t="shared" si="7"/>
        <v>0.4055768140589569</v>
      </c>
      <c r="I39" s="36">
        <v>5.45</v>
      </c>
      <c r="J39" s="36">
        <v>2.12</v>
      </c>
      <c r="K39" s="36">
        <v>13126</v>
      </c>
      <c r="L39" s="36">
        <v>33825</v>
      </c>
      <c r="M39" s="36">
        <f t="shared" si="8"/>
        <v>71709</v>
      </c>
      <c r="N39" s="36">
        <f t="shared" si="9"/>
        <v>0.38805617147080562</v>
      </c>
      <c r="P39" s="36">
        <v>1.81</v>
      </c>
      <c r="Q39" s="36">
        <v>0.59</v>
      </c>
      <c r="R39" s="36">
        <v>6400</v>
      </c>
      <c r="S39" s="36">
        <v>19810</v>
      </c>
      <c r="T39" s="36">
        <f t="shared" si="10"/>
        <v>11687.9</v>
      </c>
      <c r="U39" s="36">
        <f t="shared" si="11"/>
        <v>0.32306915699141847</v>
      </c>
      <c r="V39" s="36"/>
      <c r="W39" s="78">
        <v>1697</v>
      </c>
      <c r="X39" s="40">
        <f t="shared" si="12"/>
        <v>81859</v>
      </c>
      <c r="Y39" s="40">
        <f t="shared" si="13"/>
        <v>30973</v>
      </c>
      <c r="Z39" s="40">
        <f t="shared" si="14"/>
        <v>153392.42000000001</v>
      </c>
      <c r="AA39" s="42">
        <f t="shared" si="15"/>
        <v>0.37837012423801902</v>
      </c>
      <c r="AB39" s="7">
        <f t="shared" si="16"/>
        <v>4.9524560100732904</v>
      </c>
      <c r="AC39" s="5">
        <f t="shared" si="5"/>
        <v>284.25269876851115</v>
      </c>
      <c r="AD39" s="5"/>
      <c r="AE39" s="5"/>
      <c r="AF39" s="5"/>
      <c r="AG39" s="6">
        <v>91.205615103746339</v>
      </c>
      <c r="AH39" s="5">
        <f t="shared" si="17"/>
        <v>311.66140203667709</v>
      </c>
      <c r="AJ39" s="5">
        <f t="shared" si="18"/>
        <v>24.200149036758329</v>
      </c>
      <c r="AK39" s="5">
        <f t="shared" si="19"/>
        <v>7.6196072791602081</v>
      </c>
      <c r="AM39" s="5">
        <f t="shared" si="20"/>
        <v>11.913280982202378</v>
      </c>
    </row>
    <row r="40" spans="1:39">
      <c r="A40" s="78">
        <v>1698</v>
      </c>
      <c r="B40" s="36">
        <v>5.8</v>
      </c>
      <c r="C40" s="36">
        <v>2.39</v>
      </c>
      <c r="D40" s="40">
        <v>11995</v>
      </c>
      <c r="E40" s="40">
        <v>29091</v>
      </c>
      <c r="F40" s="40">
        <f t="shared" si="6"/>
        <v>69527.490000000005</v>
      </c>
      <c r="G40" s="17">
        <f t="shared" si="7"/>
        <v>0.41232683647863599</v>
      </c>
      <c r="I40" s="36">
        <v>4.82</v>
      </c>
      <c r="J40" s="36">
        <v>1.83</v>
      </c>
      <c r="K40" s="36">
        <v>13264</v>
      </c>
      <c r="L40" s="36">
        <v>34865</v>
      </c>
      <c r="M40" s="36">
        <f t="shared" si="8"/>
        <v>63802.950000000004</v>
      </c>
      <c r="N40" s="36">
        <f t="shared" si="9"/>
        <v>0.38043883550838953</v>
      </c>
      <c r="P40" s="36">
        <v>1.7</v>
      </c>
      <c r="Q40" s="36">
        <v>0.55000000000000004</v>
      </c>
      <c r="R40" s="36">
        <v>6592</v>
      </c>
      <c r="S40" s="36">
        <v>20420</v>
      </c>
      <c r="T40" s="36">
        <f t="shared" si="10"/>
        <v>11231</v>
      </c>
      <c r="U40" s="36">
        <f t="shared" si="11"/>
        <v>0.32282076395690501</v>
      </c>
      <c r="V40" s="36"/>
      <c r="W40" s="78">
        <v>1698</v>
      </c>
      <c r="X40" s="40">
        <f t="shared" si="12"/>
        <v>84376</v>
      </c>
      <c r="Y40" s="40">
        <f t="shared" si="13"/>
        <v>31851</v>
      </c>
      <c r="Z40" s="40">
        <f t="shared" si="14"/>
        <v>144561.44</v>
      </c>
      <c r="AA40" s="42">
        <f t="shared" si="15"/>
        <v>0.37748885939129612</v>
      </c>
      <c r="AB40" s="7">
        <f t="shared" si="16"/>
        <v>4.5386782204640355</v>
      </c>
      <c r="AC40" s="5">
        <f t="shared" si="5"/>
        <v>260.50338062259198</v>
      </c>
      <c r="AD40" s="5"/>
      <c r="AE40" s="5"/>
      <c r="AF40" s="5"/>
      <c r="AG40" s="6">
        <v>93.258702299198973</v>
      </c>
      <c r="AH40" s="5">
        <f t="shared" si="17"/>
        <v>279.3341256098837</v>
      </c>
      <c r="AJ40" s="5">
        <f t="shared" si="18"/>
        <v>24.201194652507823</v>
      </c>
      <c r="AK40" s="5">
        <f t="shared" si="19"/>
        <v>7.7690150291806725</v>
      </c>
      <c r="AM40" s="5">
        <f t="shared" si="20"/>
        <v>12.118065509032009</v>
      </c>
    </row>
    <row r="41" spans="1:39">
      <c r="A41" s="78">
        <v>1699</v>
      </c>
      <c r="B41" s="36">
        <v>5.64</v>
      </c>
      <c r="C41" s="36">
        <v>2.2799999999999998</v>
      </c>
      <c r="D41" s="40">
        <v>12579</v>
      </c>
      <c r="E41" s="40">
        <v>31155</v>
      </c>
      <c r="F41" s="40">
        <f t="shared" si="6"/>
        <v>71033.399999999994</v>
      </c>
      <c r="G41" s="17">
        <f t="shared" si="7"/>
        <v>0.40375541646605684</v>
      </c>
      <c r="I41" s="36">
        <v>4.47</v>
      </c>
      <c r="J41" s="36">
        <v>1.73</v>
      </c>
      <c r="K41" s="36">
        <v>14473</v>
      </c>
      <c r="L41" s="36">
        <v>37338</v>
      </c>
      <c r="M41" s="36">
        <f t="shared" si="8"/>
        <v>64594.74</v>
      </c>
      <c r="N41" s="36">
        <f t="shared" si="9"/>
        <v>0.38762119020836683</v>
      </c>
      <c r="P41" s="36">
        <v>1.67</v>
      </c>
      <c r="Q41" s="36">
        <v>0.52</v>
      </c>
      <c r="R41" s="36">
        <v>6813</v>
      </c>
      <c r="S41" s="36">
        <v>21868</v>
      </c>
      <c r="T41" s="36">
        <f t="shared" si="10"/>
        <v>11371.36</v>
      </c>
      <c r="U41" s="36">
        <f t="shared" si="11"/>
        <v>0.31155112493140663</v>
      </c>
      <c r="V41" s="36"/>
      <c r="W41" s="78">
        <v>1699</v>
      </c>
      <c r="X41" s="40">
        <f t="shared" si="12"/>
        <v>90361</v>
      </c>
      <c r="Y41" s="40">
        <f t="shared" si="13"/>
        <v>33865</v>
      </c>
      <c r="Z41" s="40">
        <f t="shared" si="14"/>
        <v>146999.5</v>
      </c>
      <c r="AA41" s="42">
        <f t="shared" si="15"/>
        <v>0.37477451555427671</v>
      </c>
      <c r="AB41" s="7">
        <f t="shared" si="16"/>
        <v>4.340750036911265</v>
      </c>
      <c r="AC41" s="5">
        <f t="shared" si="5"/>
        <v>249.14303330748447</v>
      </c>
      <c r="AD41" s="5"/>
      <c r="AE41" s="5"/>
      <c r="AF41" s="5"/>
      <c r="AG41" s="6">
        <v>100.56876273709241</v>
      </c>
      <c r="AH41" s="5">
        <f t="shared" si="17"/>
        <v>247.73401454564575</v>
      </c>
      <c r="AJ41" s="5">
        <f t="shared" si="18"/>
        <v>24.200706056816546</v>
      </c>
      <c r="AK41" s="5">
        <f t="shared" si="19"/>
        <v>7.7356453593379566</v>
      </c>
      <c r="AM41" s="5">
        <f t="shared" si="20"/>
        <v>11.979496528899759</v>
      </c>
    </row>
    <row r="42" spans="1:39">
      <c r="A42" s="78">
        <v>1700</v>
      </c>
      <c r="B42" s="36">
        <v>5.22</v>
      </c>
      <c r="C42" s="36">
        <v>2.0499999999999998</v>
      </c>
      <c r="D42" s="40">
        <v>13330</v>
      </c>
      <c r="E42" s="40">
        <v>33818</v>
      </c>
      <c r="F42" s="40">
        <f t="shared" si="6"/>
        <v>69326.899999999994</v>
      </c>
      <c r="G42" s="17">
        <f t="shared" si="7"/>
        <v>0.39416878585368736</v>
      </c>
      <c r="I42" s="36">
        <v>7.68</v>
      </c>
      <c r="J42" s="36">
        <v>3.16</v>
      </c>
      <c r="K42" s="36">
        <v>16686</v>
      </c>
      <c r="L42" s="36">
        <v>40530</v>
      </c>
      <c r="M42" s="36">
        <f t="shared" si="8"/>
        <v>128074.8</v>
      </c>
      <c r="N42" s="36">
        <f t="shared" si="9"/>
        <v>0.41169504071058477</v>
      </c>
      <c r="P42" s="36">
        <v>1.51</v>
      </c>
      <c r="Q42" s="36">
        <v>0.46</v>
      </c>
      <c r="R42" s="36">
        <v>7278</v>
      </c>
      <c r="S42" s="36">
        <v>23737</v>
      </c>
      <c r="T42" s="36">
        <f t="shared" si="10"/>
        <v>10919.02</v>
      </c>
      <c r="U42" s="36">
        <f t="shared" si="11"/>
        <v>0.30660993385853308</v>
      </c>
      <c r="V42" s="36"/>
      <c r="W42" s="78">
        <v>1700</v>
      </c>
      <c r="X42" s="40">
        <f t="shared" si="12"/>
        <v>98085</v>
      </c>
      <c r="Y42" s="40">
        <f t="shared" si="13"/>
        <v>37294</v>
      </c>
      <c r="Z42" s="40">
        <f t="shared" si="14"/>
        <v>208320.72</v>
      </c>
      <c r="AA42" s="42">
        <f t="shared" si="15"/>
        <v>0.38022123668246927</v>
      </c>
      <c r="AB42" s="7">
        <f t="shared" si="16"/>
        <v>5.5859044350297635</v>
      </c>
      <c r="AC42" s="5">
        <f t="shared" si="5"/>
        <v>320.6103007256612</v>
      </c>
      <c r="AD42" s="5"/>
      <c r="AE42" s="5"/>
      <c r="AF42" s="5"/>
      <c r="AG42" s="6">
        <v>100.05132786336569</v>
      </c>
      <c r="AH42" s="5">
        <f t="shared" si="17"/>
        <v>320.44582273160847</v>
      </c>
      <c r="AJ42" s="5">
        <f t="shared" si="18"/>
        <v>24.200438395269408</v>
      </c>
      <c r="AK42" s="5">
        <f t="shared" si="19"/>
        <v>5.2414469381634241</v>
      </c>
      <c r="AM42" s="5">
        <f t="shared" si="20"/>
        <v>8.235013780674338</v>
      </c>
    </row>
    <row r="43" spans="1:39">
      <c r="A43" s="78">
        <v>1701</v>
      </c>
      <c r="B43" s="36">
        <v>4.0999999999999996</v>
      </c>
      <c r="C43" s="36">
        <v>1.7</v>
      </c>
      <c r="D43" s="40">
        <v>14160</v>
      </c>
      <c r="E43" s="40">
        <v>34165</v>
      </c>
      <c r="F43" s="40">
        <f t="shared" si="6"/>
        <v>58080.5</v>
      </c>
      <c r="G43" s="17">
        <f t="shared" si="7"/>
        <v>0.41445924191423972</v>
      </c>
      <c r="I43" s="36">
        <v>5.18</v>
      </c>
      <c r="J43" s="36">
        <v>2.13</v>
      </c>
      <c r="K43" s="36">
        <v>16854</v>
      </c>
      <c r="L43" s="36">
        <v>40945</v>
      </c>
      <c r="M43" s="36">
        <f t="shared" si="8"/>
        <v>87212.849999999991</v>
      </c>
      <c r="N43" s="36">
        <f t="shared" si="9"/>
        <v>0.41162535108071802</v>
      </c>
      <c r="P43" s="36">
        <v>1.42</v>
      </c>
      <c r="Q43" s="36">
        <v>0.44</v>
      </c>
      <c r="R43" s="36">
        <v>7398</v>
      </c>
      <c r="S43" s="36">
        <v>23980</v>
      </c>
      <c r="T43" s="36">
        <f t="shared" si="10"/>
        <v>10551.2</v>
      </c>
      <c r="U43" s="36">
        <f t="shared" si="11"/>
        <v>0.3085070892410342</v>
      </c>
      <c r="V43" s="36"/>
      <c r="W43" s="78">
        <v>1701</v>
      </c>
      <c r="X43" s="40">
        <f t="shared" si="12"/>
        <v>99090</v>
      </c>
      <c r="Y43" s="40">
        <f t="shared" si="13"/>
        <v>38412</v>
      </c>
      <c r="Z43" s="40">
        <f t="shared" si="14"/>
        <v>155844.54999999999</v>
      </c>
      <c r="AA43" s="42">
        <f t="shared" si="15"/>
        <v>0.38764759309718438</v>
      </c>
      <c r="AB43" s="7">
        <f t="shared" si="16"/>
        <v>4.0571839529313749</v>
      </c>
      <c r="AC43" s="5">
        <f t="shared" si="5"/>
        <v>232.86738654019311</v>
      </c>
      <c r="AD43" s="5"/>
      <c r="AE43" s="5"/>
      <c r="AF43" s="5"/>
      <c r="AG43" s="6">
        <v>89.63427550366157</v>
      </c>
      <c r="AH43" s="5">
        <f t="shared" si="17"/>
        <v>259.79725415494704</v>
      </c>
      <c r="AJ43" s="5">
        <f t="shared" si="18"/>
        <v>24.200222020385507</v>
      </c>
      <c r="AK43" s="5">
        <f t="shared" si="19"/>
        <v>6.7703362100246691</v>
      </c>
      <c r="AM43" s="5">
        <f t="shared" si="20"/>
        <v>10.844960571287224</v>
      </c>
    </row>
    <row r="44" spans="1:39">
      <c r="A44" s="78">
        <v>1702</v>
      </c>
      <c r="B44" s="36">
        <v>4.84</v>
      </c>
      <c r="C44" s="36">
        <v>2.12</v>
      </c>
      <c r="D44" s="40">
        <v>15061</v>
      </c>
      <c r="E44" s="40">
        <v>34400</v>
      </c>
      <c r="F44" s="40">
        <f t="shared" si="6"/>
        <v>72928</v>
      </c>
      <c r="G44" s="17">
        <f t="shared" si="7"/>
        <v>0.43781976744186046</v>
      </c>
      <c r="I44" s="36">
        <v>6.09</v>
      </c>
      <c r="J44" s="36">
        <v>2.5</v>
      </c>
      <c r="K44" s="36">
        <v>16906</v>
      </c>
      <c r="L44" s="36">
        <v>41228</v>
      </c>
      <c r="M44" s="36">
        <f t="shared" si="8"/>
        <v>103070</v>
      </c>
      <c r="N44" s="36">
        <f t="shared" si="9"/>
        <v>0.41006112350829532</v>
      </c>
      <c r="P44" s="36">
        <v>1.67</v>
      </c>
      <c r="Q44" s="36">
        <v>0.53</v>
      </c>
      <c r="R44" s="36">
        <v>7626</v>
      </c>
      <c r="S44" s="36">
        <v>24146</v>
      </c>
      <c r="T44" s="36">
        <f t="shared" si="10"/>
        <v>12797.380000000001</v>
      </c>
      <c r="U44" s="36">
        <f t="shared" si="11"/>
        <v>0.31582870868880975</v>
      </c>
      <c r="V44" s="36"/>
      <c r="W44" s="78">
        <v>1702</v>
      </c>
      <c r="X44" s="40">
        <f t="shared" si="12"/>
        <v>99774</v>
      </c>
      <c r="Y44" s="40">
        <f t="shared" si="13"/>
        <v>39593</v>
      </c>
      <c r="Z44" s="40">
        <f t="shared" si="14"/>
        <v>188795.38</v>
      </c>
      <c r="AA44" s="42">
        <f t="shared" si="15"/>
        <v>0.3968268286327099</v>
      </c>
      <c r="AB44" s="7">
        <f t="shared" si="16"/>
        <v>4.7684030005303972</v>
      </c>
      <c r="AC44" s="5">
        <f t="shared" si="5"/>
        <v>273.68873523756406</v>
      </c>
      <c r="AD44" s="5"/>
      <c r="AE44" s="5"/>
      <c r="AF44" s="5"/>
      <c r="AG44" s="6">
        <v>94.998703796102632</v>
      </c>
      <c r="AH44" s="5">
        <f t="shared" si="17"/>
        <v>288.0973363857542</v>
      </c>
      <c r="AJ44" s="5">
        <f t="shared" si="18"/>
        <v>24.200693567462466</v>
      </c>
      <c r="AK44" s="5">
        <f t="shared" si="19"/>
        <v>6.7784391757891536</v>
      </c>
      <c r="AM44" s="5">
        <f t="shared" si="20"/>
        <v>11.114832365071644</v>
      </c>
    </row>
    <row r="45" spans="1:39">
      <c r="A45" s="78">
        <v>1703</v>
      </c>
      <c r="B45" s="36">
        <v>2.1</v>
      </c>
      <c r="C45" s="36">
        <v>0.92</v>
      </c>
      <c r="D45" s="40">
        <v>15397</v>
      </c>
      <c r="E45" s="40">
        <v>35214</v>
      </c>
      <c r="F45" s="40">
        <f t="shared" si="6"/>
        <v>32396.880000000001</v>
      </c>
      <c r="G45" s="17">
        <f t="shared" si="7"/>
        <v>0.43724087010847956</v>
      </c>
      <c r="I45" s="36">
        <v>3.05</v>
      </c>
      <c r="J45" s="36">
        <v>1.33</v>
      </c>
      <c r="K45" s="36">
        <v>18372</v>
      </c>
      <c r="L45" s="36">
        <v>42203</v>
      </c>
      <c r="M45" s="36">
        <f t="shared" si="8"/>
        <v>56129.990000000005</v>
      </c>
      <c r="N45" s="36">
        <f t="shared" si="9"/>
        <v>0.43532450299741726</v>
      </c>
      <c r="P45" s="36">
        <v>0.72</v>
      </c>
      <c r="Q45" s="36">
        <v>0.23</v>
      </c>
      <c r="R45" s="36">
        <v>7749</v>
      </c>
      <c r="S45" s="36">
        <v>24717</v>
      </c>
      <c r="T45" s="36">
        <f t="shared" si="10"/>
        <v>5684.91</v>
      </c>
      <c r="U45" s="36">
        <f t="shared" si="11"/>
        <v>0.31350892098555649</v>
      </c>
      <c r="V45" s="36"/>
      <c r="W45" s="78">
        <v>1703</v>
      </c>
      <c r="X45" s="40">
        <f t="shared" si="12"/>
        <v>102134</v>
      </c>
      <c r="Y45" s="40">
        <f t="shared" si="13"/>
        <v>41518</v>
      </c>
      <c r="Z45" s="40">
        <f t="shared" si="14"/>
        <v>94211.780000000013</v>
      </c>
      <c r="AA45" s="42">
        <f t="shared" si="15"/>
        <v>0.40650517947010789</v>
      </c>
      <c r="AB45" s="7">
        <f t="shared" si="16"/>
        <v>2.2691791512115231</v>
      </c>
      <c r="AC45" s="5">
        <f t="shared" si="5"/>
        <v>130.24250925382159</v>
      </c>
      <c r="AD45" s="5"/>
      <c r="AE45" s="5"/>
      <c r="AF45" s="5"/>
      <c r="AG45" s="6">
        <v>90.697312859669069</v>
      </c>
      <c r="AH45" s="5">
        <f t="shared" si="17"/>
        <v>143.60128778604346</v>
      </c>
      <c r="AJ45" s="5">
        <f t="shared" si="18"/>
        <v>24.200560048563652</v>
      </c>
      <c r="AK45" s="5">
        <f t="shared" si="19"/>
        <v>6.034181712732738</v>
      </c>
      <c r="AM45" s="5">
        <f t="shared" si="20"/>
        <v>10.135823779149485</v>
      </c>
    </row>
    <row r="46" spans="1:39">
      <c r="A46" s="78">
        <v>1704</v>
      </c>
      <c r="B46" s="36">
        <v>3.84</v>
      </c>
      <c r="C46" s="36">
        <v>1.73</v>
      </c>
      <c r="D46" s="40">
        <v>15732</v>
      </c>
      <c r="E46" s="40">
        <v>34965</v>
      </c>
      <c r="F46" s="40">
        <f t="shared" si="6"/>
        <v>60489.45</v>
      </c>
      <c r="G46" s="17">
        <f t="shared" si="7"/>
        <v>0.44993564993564994</v>
      </c>
      <c r="I46" s="36">
        <v>5.98</v>
      </c>
      <c r="J46" s="36">
        <v>2.63</v>
      </c>
      <c r="K46" s="36">
        <v>18422</v>
      </c>
      <c r="L46" s="36">
        <v>41904</v>
      </c>
      <c r="M46" s="36">
        <f t="shared" si="8"/>
        <v>110207.51999999999</v>
      </c>
      <c r="N46" s="36">
        <f t="shared" si="9"/>
        <v>0.43962390225276821</v>
      </c>
      <c r="P46" s="36">
        <v>1.33</v>
      </c>
      <c r="Q46" s="36">
        <v>0.43</v>
      </c>
      <c r="R46" s="36">
        <v>7879</v>
      </c>
      <c r="S46" s="36">
        <v>24542</v>
      </c>
      <c r="T46" s="36">
        <f t="shared" si="10"/>
        <v>10553.06</v>
      </c>
      <c r="U46" s="36">
        <f t="shared" si="11"/>
        <v>0.32104147991198762</v>
      </c>
      <c r="V46" s="36"/>
      <c r="W46" s="78">
        <v>1704</v>
      </c>
      <c r="X46" s="40">
        <f t="shared" si="12"/>
        <v>101411</v>
      </c>
      <c r="Y46" s="40">
        <f t="shared" si="13"/>
        <v>42033</v>
      </c>
      <c r="Z46" s="40">
        <f t="shared" si="14"/>
        <v>181250.02999999997</v>
      </c>
      <c r="AA46" s="42">
        <f t="shared" si="15"/>
        <v>0.41448166372484246</v>
      </c>
      <c r="AB46" s="7">
        <f t="shared" si="16"/>
        <v>4.3120888349630047</v>
      </c>
      <c r="AC46" s="5">
        <f t="shared" si="5"/>
        <v>247.49798608502127</v>
      </c>
      <c r="AD46" s="5"/>
      <c r="AE46" s="5"/>
      <c r="AF46" s="5"/>
      <c r="AG46" s="6">
        <v>89.683517016065181</v>
      </c>
      <c r="AH46" s="5">
        <f t="shared" si="17"/>
        <v>275.96819830413926</v>
      </c>
      <c r="AJ46" s="5">
        <f t="shared" si="18"/>
        <v>24.200530514441233</v>
      </c>
      <c r="AK46" s="5">
        <f t="shared" si="19"/>
        <v>5.82237696733071</v>
      </c>
      <c r="AM46" s="5">
        <f t="shared" si="20"/>
        <v>9.9719652460195469</v>
      </c>
    </row>
    <row r="47" spans="1:39">
      <c r="A47" s="78">
        <v>1705</v>
      </c>
      <c r="B47" s="36">
        <v>1.53</v>
      </c>
      <c r="C47" s="36">
        <v>0.69</v>
      </c>
      <c r="D47" s="40">
        <v>16016</v>
      </c>
      <c r="E47" s="40">
        <v>35508</v>
      </c>
      <c r="F47" s="40">
        <f t="shared" si="6"/>
        <v>24500.519999999997</v>
      </c>
      <c r="G47" s="17">
        <f t="shared" si="7"/>
        <v>0.4510532837670384</v>
      </c>
      <c r="I47" s="36">
        <v>2.63</v>
      </c>
      <c r="J47" s="36">
        <v>1.1200000000000001</v>
      </c>
      <c r="K47" s="36">
        <v>18109</v>
      </c>
      <c r="L47" s="36">
        <v>42555</v>
      </c>
      <c r="M47" s="36">
        <f t="shared" si="8"/>
        <v>47661.600000000006</v>
      </c>
      <c r="N47" s="36">
        <f t="shared" si="9"/>
        <v>0.4255434144048878</v>
      </c>
      <c r="P47" s="36">
        <v>0.53</v>
      </c>
      <c r="Q47" s="36">
        <v>0.17</v>
      </c>
      <c r="R47" s="36">
        <v>8083</v>
      </c>
      <c r="S47" s="36">
        <v>24924</v>
      </c>
      <c r="T47" s="36">
        <f t="shared" si="10"/>
        <v>4237.08</v>
      </c>
      <c r="U47" s="36">
        <f t="shared" si="11"/>
        <v>0.32430588990531217</v>
      </c>
      <c r="V47" s="36"/>
      <c r="W47" s="78">
        <v>1705</v>
      </c>
      <c r="X47" s="40">
        <f t="shared" si="12"/>
        <v>102987</v>
      </c>
      <c r="Y47" s="40">
        <f t="shared" si="13"/>
        <v>42208</v>
      </c>
      <c r="Z47" s="40">
        <f t="shared" si="14"/>
        <v>76399.199999999997</v>
      </c>
      <c r="AA47" s="42">
        <f t="shared" si="15"/>
        <v>0.40983813491023141</v>
      </c>
      <c r="AB47" s="7">
        <f t="shared" si="16"/>
        <v>1.8100644427596664</v>
      </c>
      <c r="AC47" s="5">
        <f t="shared" si="5"/>
        <v>103.89101927464515</v>
      </c>
      <c r="AD47" s="5"/>
      <c r="AE47" s="5"/>
      <c r="AF47" s="5"/>
      <c r="AG47" s="6">
        <v>87.809442985174599</v>
      </c>
      <c r="AH47" s="5">
        <f t="shared" si="17"/>
        <v>118.31417640604519</v>
      </c>
      <c r="AJ47" s="5">
        <f t="shared" si="18"/>
        <v>24.20111276180489</v>
      </c>
      <c r="AK47" s="5">
        <f t="shared" si="19"/>
        <v>5.5459743033958473</v>
      </c>
      <c r="AM47" s="5">
        <f t="shared" si="20"/>
        <v>9.3919308055581734</v>
      </c>
    </row>
    <row r="48" spans="1:39">
      <c r="A48" s="78">
        <v>1706</v>
      </c>
      <c r="B48" s="36">
        <v>1.85</v>
      </c>
      <c r="C48" s="36">
        <v>0.81</v>
      </c>
      <c r="D48" s="40">
        <v>16300</v>
      </c>
      <c r="E48" s="40">
        <v>37206</v>
      </c>
      <c r="F48" s="40">
        <f t="shared" si="6"/>
        <v>30136.86</v>
      </c>
      <c r="G48" s="17">
        <f t="shared" si="7"/>
        <v>0.43810138149760791</v>
      </c>
      <c r="I48" s="36">
        <v>3.3</v>
      </c>
      <c r="J48" s="36">
        <v>1.39</v>
      </c>
      <c r="K48" s="36">
        <v>18859</v>
      </c>
      <c r="L48" s="36">
        <v>44589</v>
      </c>
      <c r="M48" s="36">
        <f t="shared" si="8"/>
        <v>61978.71</v>
      </c>
      <c r="N48" s="36">
        <f t="shared" si="9"/>
        <v>0.42295184911076722</v>
      </c>
      <c r="P48" s="36">
        <v>0.64</v>
      </c>
      <c r="Q48" s="36">
        <v>0.2</v>
      </c>
      <c r="R48" s="36">
        <v>8353</v>
      </c>
      <c r="S48" s="36">
        <v>26115</v>
      </c>
      <c r="T48" s="36">
        <f t="shared" si="10"/>
        <v>5223</v>
      </c>
      <c r="U48" s="36">
        <f t="shared" si="11"/>
        <v>0.31985448975684472</v>
      </c>
      <c r="V48" s="36"/>
      <c r="W48" s="78">
        <v>1706</v>
      </c>
      <c r="X48" s="40">
        <f t="shared" si="12"/>
        <v>107910</v>
      </c>
      <c r="Y48" s="40">
        <f t="shared" si="13"/>
        <v>43512</v>
      </c>
      <c r="Z48" s="40">
        <f t="shared" si="14"/>
        <v>97338.57</v>
      </c>
      <c r="AA48" s="42">
        <f t="shared" si="15"/>
        <v>0.40322490964692798</v>
      </c>
      <c r="AB48" s="7">
        <f t="shared" si="16"/>
        <v>2.2370511583011585</v>
      </c>
      <c r="AC48" s="5">
        <f t="shared" si="5"/>
        <v>128.39848102374518</v>
      </c>
      <c r="AD48" s="5"/>
      <c r="AE48" s="5"/>
      <c r="AF48" s="5"/>
      <c r="AG48" s="6">
        <v>88.066734083555531</v>
      </c>
      <c r="AH48" s="5">
        <f t="shared" si="17"/>
        <v>145.79680098267738</v>
      </c>
      <c r="AJ48" s="5">
        <f t="shared" si="18"/>
        <v>24.200722824576037</v>
      </c>
      <c r="AK48" s="5">
        <f t="shared" si="19"/>
        <v>5.3658072026330359</v>
      </c>
      <c r="AM48" s="5">
        <f t="shared" si="20"/>
        <v>8.9403409152199362</v>
      </c>
    </row>
    <row r="49" spans="1:39">
      <c r="A49" s="78">
        <v>1707</v>
      </c>
      <c r="B49" s="36">
        <v>2.9</v>
      </c>
      <c r="C49" s="36">
        <v>1.24</v>
      </c>
      <c r="D49" s="40">
        <v>16584</v>
      </c>
      <c r="E49" s="40">
        <v>38939</v>
      </c>
      <c r="F49" s="40">
        <f t="shared" si="6"/>
        <v>48284.36</v>
      </c>
      <c r="G49" s="17">
        <f t="shared" si="7"/>
        <v>0.42589691568864119</v>
      </c>
      <c r="I49" s="36">
        <v>4.29</v>
      </c>
      <c r="J49" s="36">
        <v>1.8</v>
      </c>
      <c r="K49" s="36">
        <v>19610</v>
      </c>
      <c r="L49" s="36">
        <v>46667</v>
      </c>
      <c r="M49" s="36">
        <f t="shared" si="8"/>
        <v>84000.6</v>
      </c>
      <c r="N49" s="36">
        <f t="shared" si="9"/>
        <v>0.42021128420511283</v>
      </c>
      <c r="P49" s="36">
        <v>1.01</v>
      </c>
      <c r="Q49" s="36">
        <v>0.32</v>
      </c>
      <c r="R49" s="36">
        <v>8622</v>
      </c>
      <c r="S49" s="36">
        <v>27332</v>
      </c>
      <c r="T49" s="36">
        <f t="shared" si="10"/>
        <v>8746.24</v>
      </c>
      <c r="U49" s="36">
        <f t="shared" si="11"/>
        <v>0.31545441241036148</v>
      </c>
      <c r="V49" s="36"/>
      <c r="W49" s="78">
        <v>1707</v>
      </c>
      <c r="X49" s="40">
        <f t="shared" si="12"/>
        <v>112938</v>
      </c>
      <c r="Y49" s="40">
        <f t="shared" si="13"/>
        <v>44816</v>
      </c>
      <c r="Z49" s="40">
        <f t="shared" si="14"/>
        <v>141031.20000000001</v>
      </c>
      <c r="AA49" s="42">
        <f t="shared" si="15"/>
        <v>0.39681949388159876</v>
      </c>
      <c r="AB49" s="7">
        <f t="shared" si="16"/>
        <v>3.1468939664405573</v>
      </c>
      <c r="AC49" s="5">
        <f t="shared" si="5"/>
        <v>180.62010058840184</v>
      </c>
      <c r="AD49" s="5"/>
      <c r="AE49" s="5"/>
      <c r="AF49" s="5"/>
      <c r="AG49" s="6">
        <v>89.584531289408162</v>
      </c>
      <c r="AH49" s="5">
        <f t="shared" si="17"/>
        <v>201.61974169948812</v>
      </c>
      <c r="AJ49" s="5">
        <f t="shared" si="18"/>
        <v>24.200888983335989</v>
      </c>
      <c r="AK49" s="5">
        <f t="shared" si="19"/>
        <v>6.2016348155585428</v>
      </c>
      <c r="AM49" s="5">
        <f t="shared" si="20"/>
        <v>10.168756984270146</v>
      </c>
    </row>
    <row r="50" spans="1:39">
      <c r="A50" s="78">
        <v>1708</v>
      </c>
      <c r="B50" s="36">
        <v>3.05</v>
      </c>
      <c r="C50" s="36">
        <v>1.26</v>
      </c>
      <c r="D50" s="40">
        <v>16863</v>
      </c>
      <c r="E50" s="40">
        <v>40544</v>
      </c>
      <c r="F50" s="40">
        <f t="shared" si="6"/>
        <v>51085.440000000002</v>
      </c>
      <c r="G50" s="17">
        <f t="shared" si="7"/>
        <v>0.41591850828729282</v>
      </c>
      <c r="I50" s="36">
        <v>5.15</v>
      </c>
      <c r="J50" s="36">
        <v>2.16</v>
      </c>
      <c r="K50" s="36">
        <v>20360</v>
      </c>
      <c r="L50" s="36">
        <v>48591</v>
      </c>
      <c r="M50" s="36">
        <f t="shared" si="8"/>
        <v>104956.56000000001</v>
      </c>
      <c r="N50" s="36">
        <f t="shared" si="9"/>
        <v>0.41900763515877426</v>
      </c>
      <c r="P50" s="36">
        <v>1.05</v>
      </c>
      <c r="Q50" s="36">
        <v>0.33</v>
      </c>
      <c r="R50" s="36">
        <v>8892</v>
      </c>
      <c r="S50" s="36">
        <v>28458</v>
      </c>
      <c r="T50" s="36">
        <f t="shared" si="10"/>
        <v>9391.1400000000012</v>
      </c>
      <c r="U50" s="36">
        <f t="shared" si="11"/>
        <v>0.312460468058191</v>
      </c>
      <c r="V50" s="36"/>
      <c r="W50" s="78">
        <v>1708</v>
      </c>
      <c r="X50" s="40">
        <f t="shared" si="12"/>
        <v>117593</v>
      </c>
      <c r="Y50" s="40">
        <f t="shared" si="13"/>
        <v>46115</v>
      </c>
      <c r="Z50" s="40">
        <f t="shared" si="14"/>
        <v>165433.14000000001</v>
      </c>
      <c r="AA50" s="42">
        <f t="shared" si="15"/>
        <v>0.3921576964615241</v>
      </c>
      <c r="AB50" s="7">
        <f t="shared" si="16"/>
        <v>3.5874040984495288</v>
      </c>
      <c r="AC50" s="5">
        <f t="shared" si="5"/>
        <v>205.903756536831</v>
      </c>
      <c r="AD50" s="5"/>
      <c r="AE50" s="5"/>
      <c r="AF50" s="5"/>
      <c r="AG50" s="6">
        <v>89.824366667393463</v>
      </c>
      <c r="AH50" s="5">
        <f t="shared" si="17"/>
        <v>229.22928841709799</v>
      </c>
      <c r="AJ50" s="5">
        <f t="shared" si="18"/>
        <v>24.200420093032747</v>
      </c>
      <c r="AK50" s="5">
        <f t="shared" si="19"/>
        <v>5.676698151289397</v>
      </c>
      <c r="AM50" s="5">
        <f t="shared" si="20"/>
        <v>9.198852176776672</v>
      </c>
    </row>
    <row r="51" spans="1:39">
      <c r="A51" s="78">
        <v>1709</v>
      </c>
      <c r="B51" s="36">
        <v>3.58</v>
      </c>
      <c r="C51" s="36">
        <v>1.48</v>
      </c>
      <c r="D51" s="40">
        <v>17143</v>
      </c>
      <c r="E51" s="40">
        <v>41494</v>
      </c>
      <c r="F51" s="40">
        <f t="shared" si="6"/>
        <v>61411.12</v>
      </c>
      <c r="G51" s="17">
        <f t="shared" si="7"/>
        <v>0.41314406902202727</v>
      </c>
      <c r="I51" s="36">
        <v>5.33</v>
      </c>
      <c r="J51" s="36">
        <v>2.1800000000000002</v>
      </c>
      <c r="K51" s="36">
        <v>20342</v>
      </c>
      <c r="L51" s="36">
        <v>49729</v>
      </c>
      <c r="M51" s="36">
        <f t="shared" si="8"/>
        <v>108409.22</v>
      </c>
      <c r="N51" s="36">
        <f t="shared" si="9"/>
        <v>0.40905708942468177</v>
      </c>
      <c r="P51" s="36">
        <v>1.25</v>
      </c>
      <c r="Q51" s="36">
        <v>0.39</v>
      </c>
      <c r="R51" s="36">
        <v>9162</v>
      </c>
      <c r="S51" s="36">
        <v>29125</v>
      </c>
      <c r="T51" s="36">
        <f t="shared" si="10"/>
        <v>11358.75</v>
      </c>
      <c r="U51" s="36">
        <f t="shared" si="11"/>
        <v>0.31457510729613736</v>
      </c>
      <c r="V51" s="36"/>
      <c r="W51" s="78">
        <v>1709</v>
      </c>
      <c r="X51" s="40">
        <f t="shared" si="12"/>
        <v>120348</v>
      </c>
      <c r="Y51" s="40">
        <f t="shared" si="13"/>
        <v>46647</v>
      </c>
      <c r="Z51" s="40">
        <f t="shared" si="14"/>
        <v>181179.09</v>
      </c>
      <c r="AA51" s="42">
        <f t="shared" si="15"/>
        <v>0.38760095722405025</v>
      </c>
      <c r="AB51" s="7">
        <f t="shared" si="16"/>
        <v>3.8840459193517267</v>
      </c>
      <c r="AC51" s="5">
        <f t="shared" si="5"/>
        <v>222.92990234964503</v>
      </c>
      <c r="AD51" s="5"/>
      <c r="AE51" s="5"/>
      <c r="AF51" s="5"/>
      <c r="AG51" s="6">
        <v>87.472032735679377</v>
      </c>
      <c r="AH51" s="5">
        <f t="shared" si="17"/>
        <v>254.85849062555636</v>
      </c>
      <c r="AJ51" s="5">
        <f t="shared" si="18"/>
        <v>24.200651444145311</v>
      </c>
      <c r="AK51" s="5">
        <f t="shared" si="19"/>
        <v>6.2693492941155631</v>
      </c>
      <c r="AM51" s="5">
        <f t="shared" si="20"/>
        <v>10.041075932106734</v>
      </c>
    </row>
    <row r="52" spans="1:39">
      <c r="A52" s="78">
        <v>1710</v>
      </c>
      <c r="B52" s="36">
        <v>3.46</v>
      </c>
      <c r="C52" s="36">
        <v>1.42</v>
      </c>
      <c r="D52" s="40">
        <v>17532</v>
      </c>
      <c r="E52" s="40">
        <v>42645</v>
      </c>
      <c r="F52" s="40">
        <f t="shared" si="6"/>
        <v>60555.899999999994</v>
      </c>
      <c r="G52" s="17">
        <f t="shared" si="7"/>
        <v>0.4111150193457615</v>
      </c>
      <c r="I52" s="36">
        <v>2.38</v>
      </c>
      <c r="J52" s="36">
        <v>0.95</v>
      </c>
      <c r="K52" s="36">
        <v>20325</v>
      </c>
      <c r="L52" s="36">
        <v>51108</v>
      </c>
      <c r="M52" s="36">
        <f t="shared" si="8"/>
        <v>48552.6</v>
      </c>
      <c r="N52" s="36">
        <f t="shared" si="9"/>
        <v>0.39768725052829301</v>
      </c>
      <c r="P52" s="36">
        <v>0.47</v>
      </c>
      <c r="Q52" s="36">
        <v>0.15</v>
      </c>
      <c r="R52" s="36">
        <v>9431</v>
      </c>
      <c r="S52" s="36">
        <v>29933</v>
      </c>
      <c r="T52" s="36">
        <f t="shared" si="10"/>
        <v>4489.95</v>
      </c>
      <c r="U52" s="36">
        <f t="shared" si="11"/>
        <v>0.31507032372298133</v>
      </c>
      <c r="V52" s="36"/>
      <c r="W52" s="78">
        <v>1710</v>
      </c>
      <c r="X52" s="40">
        <f t="shared" si="12"/>
        <v>123686</v>
      </c>
      <c r="Y52" s="40">
        <f t="shared" si="13"/>
        <v>47288</v>
      </c>
      <c r="Z52" s="40">
        <f t="shared" si="14"/>
        <v>113598.45</v>
      </c>
      <c r="AA52" s="42">
        <f t="shared" si="15"/>
        <v>0.38232297915689728</v>
      </c>
      <c r="AB52" s="7">
        <f t="shared" si="16"/>
        <v>2.4022680172559636</v>
      </c>
      <c r="AC52" s="5">
        <f t="shared" si="5"/>
        <v>137.88131902259593</v>
      </c>
      <c r="AD52" s="5"/>
      <c r="AE52" s="5"/>
      <c r="AF52" s="5"/>
      <c r="AG52" s="6">
        <v>90.275304044621009</v>
      </c>
      <c r="AH52" s="5">
        <f t="shared" si="17"/>
        <v>152.73426158104587</v>
      </c>
      <c r="AJ52" s="5">
        <f t="shared" si="18"/>
        <v>24.200798796953578</v>
      </c>
      <c r="AK52" s="5">
        <f t="shared" si="19"/>
        <v>3.9524747036601293</v>
      </c>
      <c r="AM52" s="5">
        <f t="shared" si="20"/>
        <v>6.2440992812842069</v>
      </c>
    </row>
    <row r="53" spans="1:39">
      <c r="A53" s="78">
        <v>1711</v>
      </c>
      <c r="B53" s="36">
        <v>4.13</v>
      </c>
      <c r="C53" s="36">
        <v>1.64</v>
      </c>
      <c r="D53" s="40">
        <v>17570</v>
      </c>
      <c r="E53" s="40">
        <v>44258</v>
      </c>
      <c r="F53" s="40">
        <f t="shared" si="6"/>
        <v>72583.12</v>
      </c>
      <c r="G53" s="17">
        <f t="shared" si="7"/>
        <v>0.39699037462153736</v>
      </c>
      <c r="I53" s="36">
        <v>2.38</v>
      </c>
      <c r="J53" s="36">
        <v>0.91</v>
      </c>
      <c r="K53" s="36">
        <v>20309</v>
      </c>
      <c r="L53" s="36">
        <v>53042</v>
      </c>
      <c r="M53" s="36">
        <f t="shared" si="8"/>
        <v>48268.22</v>
      </c>
      <c r="N53" s="36">
        <f t="shared" si="9"/>
        <v>0.38288526073677465</v>
      </c>
      <c r="P53" s="36">
        <v>0.56999999999999995</v>
      </c>
      <c r="Q53" s="36">
        <v>0.17</v>
      </c>
      <c r="R53" s="36">
        <v>9488</v>
      </c>
      <c r="S53" s="36">
        <v>31065</v>
      </c>
      <c r="T53" s="36">
        <f t="shared" si="10"/>
        <v>5281.05</v>
      </c>
      <c r="U53" s="36">
        <f t="shared" si="11"/>
        <v>0.30542411073555448</v>
      </c>
      <c r="V53" s="36"/>
      <c r="W53" s="78">
        <v>1711</v>
      </c>
      <c r="X53" s="40">
        <f t="shared" si="12"/>
        <v>128365</v>
      </c>
      <c r="Y53" s="40">
        <f t="shared" si="13"/>
        <v>47367</v>
      </c>
      <c r="Z53" s="40">
        <f t="shared" si="14"/>
        <v>126132.39</v>
      </c>
      <c r="AA53" s="42">
        <f t="shared" si="15"/>
        <v>0.36900245393993691</v>
      </c>
      <c r="AB53" s="7">
        <f t="shared" si="16"/>
        <v>2.6628747862435871</v>
      </c>
      <c r="AC53" s="5">
        <f t="shared" si="5"/>
        <v>152.83918583683899</v>
      </c>
      <c r="AD53" s="5"/>
      <c r="AE53" s="5"/>
      <c r="AF53" s="5"/>
      <c r="AG53" s="6">
        <v>81.522888218362695</v>
      </c>
      <c r="AH53" s="5">
        <f t="shared" si="17"/>
        <v>187.48009200490102</v>
      </c>
      <c r="AJ53" s="5">
        <f t="shared" si="18"/>
        <v>24.200521949129435</v>
      </c>
      <c r="AK53" s="5">
        <f t="shared" si="19"/>
        <v>4.1869102773680895</v>
      </c>
      <c r="AM53" s="5">
        <f t="shared" si="20"/>
        <v>6.3840778724640046</v>
      </c>
    </row>
    <row r="54" spans="1:39">
      <c r="A54" s="78">
        <v>1712</v>
      </c>
      <c r="B54" s="36">
        <v>4.8499999999999996</v>
      </c>
      <c r="C54" s="36">
        <v>1.88</v>
      </c>
      <c r="D54" s="40">
        <v>17719</v>
      </c>
      <c r="E54" s="40">
        <v>45721</v>
      </c>
      <c r="F54" s="40">
        <f t="shared" si="6"/>
        <v>85955.48</v>
      </c>
      <c r="G54" s="17">
        <f t="shared" si="7"/>
        <v>0.38754620415126528</v>
      </c>
      <c r="I54" s="36">
        <v>2.98</v>
      </c>
      <c r="J54" s="36">
        <v>1.1000000000000001</v>
      </c>
      <c r="K54" s="36">
        <v>20273</v>
      </c>
      <c r="L54" s="36">
        <v>54795</v>
      </c>
      <c r="M54" s="36">
        <f t="shared" si="8"/>
        <v>60274.500000000007</v>
      </c>
      <c r="N54" s="36">
        <f t="shared" si="9"/>
        <v>0.36997901268363903</v>
      </c>
      <c r="P54" s="36">
        <v>0.66</v>
      </c>
      <c r="Q54" s="36">
        <v>0.2</v>
      </c>
      <c r="R54" s="36">
        <v>9564</v>
      </c>
      <c r="S54" s="36">
        <v>32092</v>
      </c>
      <c r="T54" s="36">
        <f t="shared" si="10"/>
        <v>6418.4000000000005</v>
      </c>
      <c r="U54" s="36">
        <f t="shared" si="11"/>
        <v>0.29801819768166521</v>
      </c>
      <c r="V54" s="36"/>
      <c r="W54" s="78">
        <v>1712</v>
      </c>
      <c r="X54" s="40">
        <f t="shared" si="12"/>
        <v>132608</v>
      </c>
      <c r="Y54" s="40">
        <f t="shared" si="13"/>
        <v>47556</v>
      </c>
      <c r="Z54" s="40">
        <f t="shared" si="14"/>
        <v>152648.38</v>
      </c>
      <c r="AA54" s="42">
        <f t="shared" si="15"/>
        <v>0.35862089768339767</v>
      </c>
      <c r="AB54" s="7">
        <f t="shared" si="16"/>
        <v>3.2098658423753048</v>
      </c>
      <c r="AC54" s="5">
        <f t="shared" si="5"/>
        <v>184.23445387989184</v>
      </c>
      <c r="AD54" s="5"/>
      <c r="AE54" s="5"/>
      <c r="AF54" s="5"/>
      <c r="AG54" s="6">
        <v>79.414411283016932</v>
      </c>
      <c r="AH54" s="5">
        <f t="shared" si="17"/>
        <v>231.99121028967582</v>
      </c>
      <c r="AJ54" s="5">
        <f t="shared" si="18"/>
        <v>24.200651544401545</v>
      </c>
      <c r="AK54" s="5">
        <f t="shared" si="19"/>
        <v>4.204695785176364</v>
      </c>
      <c r="AM54" s="5">
        <f t="shared" si="20"/>
        <v>6.2307900024880709</v>
      </c>
    </row>
    <row r="55" spans="1:39">
      <c r="A55" s="78">
        <v>1713</v>
      </c>
      <c r="B55" s="36">
        <v>3.8</v>
      </c>
      <c r="C55" s="36">
        <v>1.49</v>
      </c>
      <c r="D55" s="40">
        <v>18249</v>
      </c>
      <c r="E55" s="40">
        <v>46679</v>
      </c>
      <c r="F55" s="40">
        <f t="shared" si="6"/>
        <v>69551.710000000006</v>
      </c>
      <c r="G55" s="17">
        <f t="shared" si="7"/>
        <v>0.39094667837785729</v>
      </c>
      <c r="I55" s="36">
        <v>1.94</v>
      </c>
      <c r="J55" s="36">
        <v>0.7</v>
      </c>
      <c r="K55" s="36">
        <v>20237</v>
      </c>
      <c r="L55" s="36">
        <v>55942</v>
      </c>
      <c r="M55" s="36">
        <f t="shared" si="8"/>
        <v>39159.399999999994</v>
      </c>
      <c r="N55" s="36">
        <f t="shared" si="9"/>
        <v>0.3617496693003468</v>
      </c>
      <c r="P55" s="36">
        <v>0.51</v>
      </c>
      <c r="Q55" s="36">
        <v>0.15</v>
      </c>
      <c r="R55" s="36">
        <v>9866</v>
      </c>
      <c r="S55" s="36">
        <v>32764</v>
      </c>
      <c r="T55" s="36">
        <f t="shared" si="10"/>
        <v>4914.5999999999995</v>
      </c>
      <c r="U55" s="36">
        <f t="shared" si="11"/>
        <v>0.30112318398241972</v>
      </c>
      <c r="V55" s="36"/>
      <c r="W55" s="78">
        <v>1713</v>
      </c>
      <c r="X55" s="40">
        <f t="shared" si="12"/>
        <v>135385</v>
      </c>
      <c r="Y55" s="40">
        <f t="shared" si="13"/>
        <v>48352</v>
      </c>
      <c r="Z55" s="40">
        <f t="shared" si="14"/>
        <v>113625.71</v>
      </c>
      <c r="AA55" s="42">
        <f t="shared" si="15"/>
        <v>0.35714443993056838</v>
      </c>
      <c r="AB55" s="7">
        <f t="shared" si="16"/>
        <v>2.3499691843150234</v>
      </c>
      <c r="AC55" s="5">
        <f t="shared" si="5"/>
        <v>134.87955901187235</v>
      </c>
      <c r="AD55" s="5"/>
      <c r="AE55" s="5"/>
      <c r="AF55" s="5"/>
      <c r="AG55" s="6">
        <v>82.512821275162736</v>
      </c>
      <c r="AH55" s="5">
        <f t="shared" si="17"/>
        <v>163.46497056751662</v>
      </c>
      <c r="AJ55" s="5">
        <f t="shared" si="18"/>
        <v>24.200613066440152</v>
      </c>
      <c r="AK55" s="5">
        <f t="shared" si="19"/>
        <v>4.325253501166241</v>
      </c>
      <c r="AM55" s="5">
        <f t="shared" si="20"/>
        <v>6.3830624248684558</v>
      </c>
    </row>
    <row r="56" spans="1:39">
      <c r="A56" s="78">
        <v>1714</v>
      </c>
      <c r="B56" s="36">
        <v>4.84</v>
      </c>
      <c r="C56" s="36">
        <v>1.91</v>
      </c>
      <c r="D56" s="40">
        <v>18776</v>
      </c>
      <c r="E56" s="40">
        <v>47447</v>
      </c>
      <c r="F56" s="40">
        <f t="shared" si="6"/>
        <v>90623.76999999999</v>
      </c>
      <c r="G56" s="17">
        <f t="shared" si="7"/>
        <v>0.39572575716062131</v>
      </c>
      <c r="I56" s="36">
        <v>2.13</v>
      </c>
      <c r="J56" s="36">
        <v>0.76</v>
      </c>
      <c r="K56" s="36">
        <v>20204</v>
      </c>
      <c r="L56" s="36">
        <v>56863</v>
      </c>
      <c r="M56" s="36">
        <f t="shared" si="8"/>
        <v>43215.88</v>
      </c>
      <c r="N56" s="36">
        <f t="shared" si="9"/>
        <v>0.35531013136837664</v>
      </c>
      <c r="P56" s="36">
        <v>0.63</v>
      </c>
      <c r="Q56" s="36">
        <v>0.19</v>
      </c>
      <c r="R56" s="36">
        <v>10168</v>
      </c>
      <c r="S56" s="36">
        <v>33304</v>
      </c>
      <c r="T56" s="36">
        <f t="shared" si="10"/>
        <v>6327.76</v>
      </c>
      <c r="U56" s="36">
        <f t="shared" si="11"/>
        <v>0.30530867163103531</v>
      </c>
      <c r="V56" s="36"/>
      <c r="W56" s="78">
        <v>1714</v>
      </c>
      <c r="X56" s="40">
        <f t="shared" si="12"/>
        <v>137614</v>
      </c>
      <c r="Y56" s="40">
        <f t="shared" si="13"/>
        <v>49148</v>
      </c>
      <c r="Z56" s="40">
        <f t="shared" si="14"/>
        <v>140167.41</v>
      </c>
      <c r="AA56" s="42">
        <f t="shared" si="15"/>
        <v>0.35714389524321655</v>
      </c>
      <c r="AB56" s="7">
        <f t="shared" si="16"/>
        <v>2.8519453487425737</v>
      </c>
      <c r="AC56" s="5">
        <f t="shared" si="5"/>
        <v>163.69113839102678</v>
      </c>
      <c r="AD56" s="5"/>
      <c r="AE56" s="5"/>
      <c r="AF56" s="5"/>
      <c r="AG56" s="6">
        <v>91.808051251600133</v>
      </c>
      <c r="AH56" s="5">
        <f t="shared" si="17"/>
        <v>178.2971494977395</v>
      </c>
      <c r="AJ56" s="5">
        <f t="shared" si="18"/>
        <v>24.201026058395222</v>
      </c>
      <c r="AK56" s="5">
        <f t="shared" si="19"/>
        <v>4.5144302801913794</v>
      </c>
      <c r="AM56" s="5">
        <f t="shared" si="20"/>
        <v>6.6621192472629689</v>
      </c>
    </row>
    <row r="57" spans="1:39">
      <c r="A57" s="78">
        <v>1715</v>
      </c>
      <c r="B57" s="36">
        <v>3.14</v>
      </c>
      <c r="C57" s="36">
        <v>1.27</v>
      </c>
      <c r="D57" s="40">
        <v>19306</v>
      </c>
      <c r="E57" s="40">
        <v>47895</v>
      </c>
      <c r="F57" s="40">
        <f t="shared" si="6"/>
        <v>60826.65</v>
      </c>
      <c r="G57" s="17">
        <f t="shared" si="7"/>
        <v>0.40309009291157744</v>
      </c>
      <c r="I57" s="36">
        <v>2.02</v>
      </c>
      <c r="J57" s="36">
        <v>0.71</v>
      </c>
      <c r="K57" s="36">
        <v>20031</v>
      </c>
      <c r="L57" s="36">
        <v>57400</v>
      </c>
      <c r="M57" s="36">
        <f t="shared" si="8"/>
        <v>40754</v>
      </c>
      <c r="N57" s="36">
        <f t="shared" si="9"/>
        <v>0.34897212543554007</v>
      </c>
      <c r="P57" s="36">
        <v>0.4</v>
      </c>
      <c r="Q57" s="36">
        <v>0.12</v>
      </c>
      <c r="R57" s="36">
        <v>10469</v>
      </c>
      <c r="S57" s="36">
        <v>33618</v>
      </c>
      <c r="T57" s="36">
        <f t="shared" si="10"/>
        <v>4034.16</v>
      </c>
      <c r="U57" s="36">
        <f t="shared" si="11"/>
        <v>0.31141055386995065</v>
      </c>
      <c r="V57" s="36"/>
      <c r="W57" s="78">
        <v>1715</v>
      </c>
      <c r="X57" s="40">
        <f t="shared" si="12"/>
        <v>138913</v>
      </c>
      <c r="Y57" s="40">
        <f t="shared" si="13"/>
        <v>49806</v>
      </c>
      <c r="Z57" s="40">
        <f t="shared" si="14"/>
        <v>105614.81</v>
      </c>
      <c r="AA57" s="42">
        <f t="shared" si="15"/>
        <v>0.3585409572898145</v>
      </c>
      <c r="AB57" s="7">
        <f t="shared" si="16"/>
        <v>2.1205238324699835</v>
      </c>
      <c r="AC57" s="5">
        <f t="shared" si="5"/>
        <v>121.71024254562109</v>
      </c>
      <c r="AD57" s="5"/>
      <c r="AE57" s="5"/>
      <c r="AF57" s="5"/>
      <c r="AG57" s="6">
        <v>85.032851802996149</v>
      </c>
      <c r="AH57" s="5">
        <f t="shared" si="17"/>
        <v>143.13320083348373</v>
      </c>
      <c r="AJ57" s="5">
        <f t="shared" si="18"/>
        <v>24.200758748281299</v>
      </c>
      <c r="AK57" s="5">
        <f t="shared" si="19"/>
        <v>3.8196915754523442</v>
      </c>
      <c r="AM57" s="5">
        <f t="shared" si="20"/>
        <v>5.6589790768927202</v>
      </c>
    </row>
    <row r="58" spans="1:39">
      <c r="A58" s="78">
        <v>1716</v>
      </c>
      <c r="B58" s="36">
        <v>4.74</v>
      </c>
      <c r="C58" s="36">
        <v>1.9</v>
      </c>
      <c r="D58" s="40">
        <v>19794</v>
      </c>
      <c r="E58" s="40">
        <v>49403</v>
      </c>
      <c r="F58" s="40">
        <f t="shared" si="6"/>
        <v>93865.7</v>
      </c>
      <c r="G58" s="17">
        <f t="shared" si="7"/>
        <v>0.40066392729186484</v>
      </c>
      <c r="I58" s="36">
        <v>3.26</v>
      </c>
      <c r="J58" s="36">
        <v>1.1399999999999999</v>
      </c>
      <c r="K58" s="36">
        <v>20610</v>
      </c>
      <c r="L58" s="36">
        <v>59206</v>
      </c>
      <c r="M58" s="36">
        <f t="shared" si="8"/>
        <v>67494.84</v>
      </c>
      <c r="N58" s="36">
        <f t="shared" si="9"/>
        <v>0.34810661081647132</v>
      </c>
      <c r="P58" s="36">
        <v>0.6</v>
      </c>
      <c r="Q58" s="36">
        <v>0.19</v>
      </c>
      <c r="R58" s="36">
        <v>10771</v>
      </c>
      <c r="S58" s="36">
        <v>34676</v>
      </c>
      <c r="T58" s="36">
        <f t="shared" si="10"/>
        <v>6588.4400000000005</v>
      </c>
      <c r="U58" s="36">
        <f t="shared" si="11"/>
        <v>0.31061829507440303</v>
      </c>
      <c r="V58" s="36"/>
      <c r="W58" s="78">
        <v>1716</v>
      </c>
      <c r="X58" s="40">
        <f t="shared" si="12"/>
        <v>143285</v>
      </c>
      <c r="Y58" s="40">
        <f t="shared" si="13"/>
        <v>51175</v>
      </c>
      <c r="Z58" s="40">
        <f t="shared" si="14"/>
        <v>167948.97999999998</v>
      </c>
      <c r="AA58" s="42">
        <f t="shared" si="15"/>
        <v>0.35715531981714765</v>
      </c>
      <c r="AB58" s="7">
        <f t="shared" si="16"/>
        <v>3.2818559843673665</v>
      </c>
      <c r="AC58" s="5">
        <f t="shared" si="5"/>
        <v>188.36642236267076</v>
      </c>
      <c r="AD58" s="5"/>
      <c r="AE58" s="5"/>
      <c r="AF58" s="5"/>
      <c r="AG58" s="6">
        <v>87.000918667929184</v>
      </c>
      <c r="AH58" s="5">
        <f t="shared" si="17"/>
        <v>216.51084292757881</v>
      </c>
      <c r="AJ58" s="5">
        <f t="shared" si="18"/>
        <v>24.200718847053075</v>
      </c>
      <c r="AK58" s="5">
        <f t="shared" si="19"/>
        <v>3.9228818180378355</v>
      </c>
      <c r="AM58" s="5">
        <f t="shared" si="20"/>
        <v>5.7894069972916782</v>
      </c>
    </row>
    <row r="59" spans="1:39">
      <c r="A59" s="78">
        <v>1717</v>
      </c>
      <c r="B59" s="36">
        <v>4.9000000000000004</v>
      </c>
      <c r="C59" s="36">
        <v>1.23</v>
      </c>
      <c r="D59" s="40">
        <v>20281</v>
      </c>
      <c r="E59" s="40">
        <v>50724</v>
      </c>
      <c r="F59" s="40">
        <f t="shared" si="6"/>
        <v>62390.52</v>
      </c>
      <c r="G59" s="17">
        <f t="shared" si="7"/>
        <v>0.39983045501143444</v>
      </c>
      <c r="I59" s="36">
        <v>3.07</v>
      </c>
      <c r="J59" s="36">
        <v>1.07</v>
      </c>
      <c r="K59" s="36">
        <v>21189</v>
      </c>
      <c r="L59" s="36">
        <v>60790</v>
      </c>
      <c r="M59" s="36">
        <f t="shared" si="8"/>
        <v>65045.3</v>
      </c>
      <c r="N59" s="36">
        <f t="shared" si="9"/>
        <v>0.34856061852278336</v>
      </c>
      <c r="P59" s="36">
        <v>0.63</v>
      </c>
      <c r="Q59" s="36">
        <v>0.2</v>
      </c>
      <c r="R59" s="36">
        <v>11073</v>
      </c>
      <c r="S59" s="36">
        <v>35603</v>
      </c>
      <c r="T59" s="36">
        <f t="shared" si="10"/>
        <v>7120.6</v>
      </c>
      <c r="U59" s="36">
        <f t="shared" si="11"/>
        <v>0.3110131168721737</v>
      </c>
      <c r="V59" s="36"/>
      <c r="W59" s="78">
        <v>1717</v>
      </c>
      <c r="X59" s="40">
        <f t="shared" si="12"/>
        <v>147117</v>
      </c>
      <c r="Y59" s="40">
        <f t="shared" si="13"/>
        <v>52543</v>
      </c>
      <c r="Z59" s="40">
        <f t="shared" si="14"/>
        <v>134556.42000000001</v>
      </c>
      <c r="AA59" s="42">
        <f t="shared" si="15"/>
        <v>0.35715111102048031</v>
      </c>
      <c r="AB59" s="7">
        <f t="shared" si="16"/>
        <v>2.5608819443122779</v>
      </c>
      <c r="AC59" s="5">
        <f t="shared" si="5"/>
        <v>146.98517309748794</v>
      </c>
      <c r="AD59" s="5"/>
      <c r="AE59" s="5"/>
      <c r="AF59" s="5"/>
      <c r="AG59" s="6">
        <v>91.468468214260298</v>
      </c>
      <c r="AH59" s="5">
        <f t="shared" si="17"/>
        <v>160.69491046158393</v>
      </c>
      <c r="AJ59" s="5">
        <f t="shared" si="18"/>
        <v>24.200466295533488</v>
      </c>
      <c r="AK59" s="5">
        <f t="shared" si="19"/>
        <v>5.2919065474542197</v>
      </c>
      <c r="AM59" s="5">
        <f t="shared" si="20"/>
        <v>7.8098094464760575</v>
      </c>
    </row>
    <row r="60" spans="1:39">
      <c r="A60" s="78">
        <v>1718</v>
      </c>
      <c r="B60" s="36">
        <v>5.57</v>
      </c>
      <c r="C60" s="36">
        <v>2.2200000000000002</v>
      </c>
      <c r="D60" s="40">
        <v>20768</v>
      </c>
      <c r="E60" s="40">
        <v>52044</v>
      </c>
      <c r="F60" s="40">
        <f t="shared" si="6"/>
        <v>115537.68000000001</v>
      </c>
      <c r="G60" s="17">
        <f t="shared" si="7"/>
        <v>0.39904696026439168</v>
      </c>
      <c r="I60" s="36">
        <v>3.5</v>
      </c>
      <c r="J60" s="36">
        <v>1.22</v>
      </c>
      <c r="K60" s="36">
        <v>21767</v>
      </c>
      <c r="L60" s="36">
        <v>62373</v>
      </c>
      <c r="M60" s="36">
        <f t="shared" si="8"/>
        <v>76095.06</v>
      </c>
      <c r="N60" s="36">
        <f t="shared" si="9"/>
        <v>0.34898112965545991</v>
      </c>
      <c r="P60" s="36">
        <v>0.72</v>
      </c>
      <c r="Q60" s="36">
        <v>0.22</v>
      </c>
      <c r="R60" s="36">
        <v>11375</v>
      </c>
      <c r="S60" s="36">
        <v>36530</v>
      </c>
      <c r="T60" s="36">
        <f t="shared" si="10"/>
        <v>8036.6</v>
      </c>
      <c r="U60" s="36">
        <f t="shared" si="11"/>
        <v>0.31138790035587188</v>
      </c>
      <c r="V60" s="36"/>
      <c r="W60" s="78">
        <v>1718</v>
      </c>
      <c r="X60" s="40">
        <f t="shared" si="12"/>
        <v>150947</v>
      </c>
      <c r="Y60" s="40">
        <f t="shared" si="13"/>
        <v>53910</v>
      </c>
      <c r="Z60" s="40">
        <f t="shared" si="14"/>
        <v>199669.34</v>
      </c>
      <c r="AA60" s="42">
        <f t="shared" si="15"/>
        <v>0.35714522315779712</v>
      </c>
      <c r="AB60" s="7">
        <f t="shared" si="16"/>
        <v>3.7037532925245777</v>
      </c>
      <c r="AC60" s="5">
        <f t="shared" si="5"/>
        <v>212.58177090951889</v>
      </c>
      <c r="AD60" s="5"/>
      <c r="AE60" s="5"/>
      <c r="AF60" s="5"/>
      <c r="AG60" s="6">
        <v>89.164870621592328</v>
      </c>
      <c r="AH60" s="5">
        <f t="shared" si="17"/>
        <v>238.41426497627833</v>
      </c>
      <c r="AJ60" s="5">
        <f t="shared" si="18"/>
        <v>24.200547211935316</v>
      </c>
      <c r="AK60" s="5">
        <f t="shared" si="19"/>
        <v>4.0249544572040952</v>
      </c>
      <c r="AM60" s="5">
        <f t="shared" si="20"/>
        <v>5.9399204705139015</v>
      </c>
    </row>
    <row r="61" spans="1:39">
      <c r="A61" s="78">
        <v>1719</v>
      </c>
      <c r="B61" s="36">
        <v>7.4</v>
      </c>
      <c r="C61" s="36">
        <v>2.95</v>
      </c>
      <c r="D61" s="40">
        <v>21256</v>
      </c>
      <c r="E61" s="40">
        <v>53365</v>
      </c>
      <c r="F61" s="40">
        <f t="shared" si="6"/>
        <v>157426.75</v>
      </c>
      <c r="G61" s="17">
        <f t="shared" si="7"/>
        <v>0.39831350135856836</v>
      </c>
      <c r="I61" s="36">
        <v>3.56</v>
      </c>
      <c r="J61" s="36">
        <v>1.25</v>
      </c>
      <c r="K61" s="36">
        <v>22375</v>
      </c>
      <c r="L61" s="36">
        <v>63956</v>
      </c>
      <c r="M61" s="36">
        <f t="shared" si="8"/>
        <v>79945</v>
      </c>
      <c r="N61" s="36">
        <f t="shared" si="9"/>
        <v>0.34984989680405276</v>
      </c>
      <c r="P61" s="36">
        <v>0.95</v>
      </c>
      <c r="Q61" s="36">
        <v>0.3</v>
      </c>
      <c r="R61" s="36">
        <v>11677</v>
      </c>
      <c r="S61" s="36">
        <v>37457</v>
      </c>
      <c r="T61" s="36">
        <f t="shared" si="10"/>
        <v>11237.1</v>
      </c>
      <c r="U61" s="36">
        <f t="shared" si="11"/>
        <v>0.31174413327281952</v>
      </c>
      <c r="V61" s="36"/>
      <c r="W61" s="78">
        <v>1719</v>
      </c>
      <c r="X61" s="40">
        <f t="shared" si="12"/>
        <v>154778</v>
      </c>
      <c r="Y61" s="40">
        <f t="shared" si="13"/>
        <v>55308</v>
      </c>
      <c r="Z61" s="40">
        <f t="shared" si="14"/>
        <v>248608.85</v>
      </c>
      <c r="AA61" s="42">
        <f t="shared" si="15"/>
        <v>0.35733760611973275</v>
      </c>
      <c r="AB61" s="7">
        <f t="shared" si="16"/>
        <v>4.4949889708541262</v>
      </c>
      <c r="AC61" s="5">
        <f t="shared" si="5"/>
        <v>257.99577892284384</v>
      </c>
      <c r="AD61" s="5"/>
      <c r="AE61" s="5"/>
      <c r="AF61" s="5"/>
      <c r="AG61" s="6">
        <v>87.333270843326588</v>
      </c>
      <c r="AH61" s="5">
        <f t="shared" si="17"/>
        <v>295.41522541355511</v>
      </c>
      <c r="AJ61" s="5">
        <f t="shared" si="18"/>
        <v>24.200467766736875</v>
      </c>
      <c r="AK61" s="5">
        <f t="shared" si="19"/>
        <v>4.5199919471893297</v>
      </c>
      <c r="AM61" s="5">
        <f t="shared" si="20"/>
        <v>6.6740986895679697</v>
      </c>
    </row>
    <row r="62" spans="1:39">
      <c r="A62" s="78">
        <v>1720</v>
      </c>
      <c r="B62" s="36">
        <v>6.01</v>
      </c>
      <c r="C62" s="36">
        <v>2.39</v>
      </c>
      <c r="D62" s="40">
        <v>21745</v>
      </c>
      <c r="E62" s="40">
        <v>54686</v>
      </c>
      <c r="F62" s="40">
        <f t="shared" si="6"/>
        <v>130699.54000000001</v>
      </c>
      <c r="G62" s="17">
        <f t="shared" si="7"/>
        <v>0.39763376366894637</v>
      </c>
      <c r="I62" s="36">
        <v>3.71</v>
      </c>
      <c r="J62" s="36">
        <v>1.3</v>
      </c>
      <c r="K62" s="36">
        <v>22924</v>
      </c>
      <c r="L62" s="36">
        <v>65539</v>
      </c>
      <c r="M62" s="36">
        <f t="shared" si="8"/>
        <v>85200.7</v>
      </c>
      <c r="N62" s="36">
        <f t="shared" si="9"/>
        <v>0.34977646897267278</v>
      </c>
      <c r="P62" s="36">
        <v>0.9</v>
      </c>
      <c r="Q62" s="36">
        <v>0.28000000000000003</v>
      </c>
      <c r="R62" s="36">
        <v>11979</v>
      </c>
      <c r="S62" s="36">
        <v>38384</v>
      </c>
      <c r="T62" s="36">
        <f t="shared" si="10"/>
        <v>10747.52</v>
      </c>
      <c r="U62" s="36">
        <f t="shared" si="11"/>
        <v>0.31208315964985411</v>
      </c>
      <c r="V62" s="36"/>
      <c r="W62" s="78">
        <v>1720</v>
      </c>
      <c r="X62" s="40">
        <f t="shared" si="12"/>
        <v>158609</v>
      </c>
      <c r="Y62" s="40">
        <f t="shared" si="13"/>
        <v>56648</v>
      </c>
      <c r="Z62" s="40">
        <f t="shared" si="14"/>
        <v>226647.75999999998</v>
      </c>
      <c r="AA62" s="42">
        <f t="shared" si="15"/>
        <v>0.35715501642403646</v>
      </c>
      <c r="AB62" s="7">
        <f t="shared" si="16"/>
        <v>4.0009843242479874</v>
      </c>
      <c r="AC62" s="5">
        <f t="shared" si="5"/>
        <v>229.64173524908662</v>
      </c>
      <c r="AD62" s="5"/>
      <c r="AE62" s="5"/>
      <c r="AF62" s="5"/>
      <c r="AG62" s="6">
        <v>87.922303848635593</v>
      </c>
      <c r="AH62" s="5">
        <f t="shared" si="17"/>
        <v>261.18712226243633</v>
      </c>
      <c r="AJ62" s="5">
        <f t="shared" si="18"/>
        <v>24.20039215933522</v>
      </c>
      <c r="AK62" s="5">
        <f t="shared" si="19"/>
        <v>4.7419484754669536</v>
      </c>
      <c r="AM62" s="5">
        <f t="shared" si="20"/>
        <v>6.9982778563529608</v>
      </c>
    </row>
    <row r="63" spans="1:39">
      <c r="A63" s="78">
        <v>1721</v>
      </c>
      <c r="B63" s="36">
        <v>5.8</v>
      </c>
      <c r="C63" s="36">
        <v>2.2999999999999998</v>
      </c>
      <c r="D63" s="40">
        <v>22229</v>
      </c>
      <c r="E63" s="40">
        <v>56006</v>
      </c>
      <c r="F63" s="40">
        <f t="shared" si="6"/>
        <v>128813.79999999999</v>
      </c>
      <c r="G63" s="17">
        <f t="shared" si="7"/>
        <v>0.39690390315323359</v>
      </c>
      <c r="I63" s="36">
        <v>3.3</v>
      </c>
      <c r="J63" s="36">
        <v>1.1499999999999999</v>
      </c>
      <c r="K63" s="36">
        <v>23503</v>
      </c>
      <c r="L63" s="36">
        <v>67121</v>
      </c>
      <c r="M63" s="36">
        <f t="shared" si="8"/>
        <v>77189.149999999994</v>
      </c>
      <c r="N63" s="36">
        <f t="shared" si="9"/>
        <v>0.35015866867299356</v>
      </c>
      <c r="P63" s="36">
        <v>0.87</v>
      </c>
      <c r="Q63" s="36">
        <v>0.27</v>
      </c>
      <c r="R63" s="36">
        <v>12283</v>
      </c>
      <c r="S63" s="36">
        <v>39311</v>
      </c>
      <c r="T63" s="36">
        <f t="shared" si="10"/>
        <v>10613.970000000001</v>
      </c>
      <c r="U63" s="36">
        <f t="shared" si="11"/>
        <v>0.31245707308386966</v>
      </c>
      <c r="V63" s="36"/>
      <c r="W63" s="78">
        <v>1721</v>
      </c>
      <c r="X63" s="40">
        <f t="shared" si="12"/>
        <v>162438</v>
      </c>
      <c r="Y63" s="40">
        <f t="shared" si="13"/>
        <v>58015</v>
      </c>
      <c r="Z63" s="40">
        <f t="shared" si="14"/>
        <v>216616.91999999998</v>
      </c>
      <c r="AA63" s="42">
        <f t="shared" si="15"/>
        <v>0.35715165170711288</v>
      </c>
      <c r="AB63" s="7">
        <f t="shared" si="16"/>
        <v>3.7338088425407219</v>
      </c>
      <c r="AC63" s="5">
        <f t="shared" si="5"/>
        <v>214.30684856547055</v>
      </c>
      <c r="AD63" s="5"/>
      <c r="AE63" s="5"/>
      <c r="AF63" s="5"/>
      <c r="AG63" s="6">
        <v>87.914036911892097</v>
      </c>
      <c r="AH63" s="5">
        <f t="shared" si="17"/>
        <v>243.76863592357836</v>
      </c>
      <c r="AJ63" s="5">
        <f t="shared" si="18"/>
        <v>24.200618081975893</v>
      </c>
      <c r="AK63" s="5">
        <f t="shared" si="19"/>
        <v>4.8998803971545719</v>
      </c>
      <c r="AM63" s="5">
        <f t="shared" si="20"/>
        <v>7.2312218269930169</v>
      </c>
    </row>
    <row r="64" spans="1:39">
      <c r="A64" s="78">
        <v>1722</v>
      </c>
      <c r="B64" s="36">
        <v>4.8499999999999996</v>
      </c>
      <c r="C64" s="36">
        <v>1.92</v>
      </c>
      <c r="D64" s="40">
        <v>22717</v>
      </c>
      <c r="E64" s="40">
        <v>57327</v>
      </c>
      <c r="F64" s="40">
        <f t="shared" si="6"/>
        <v>110067.84</v>
      </c>
      <c r="G64" s="17">
        <f t="shared" si="7"/>
        <v>0.39627051825492349</v>
      </c>
      <c r="I64" s="36">
        <v>2.76</v>
      </c>
      <c r="J64" s="36">
        <v>0.97</v>
      </c>
      <c r="K64" s="36">
        <v>24081</v>
      </c>
      <c r="L64" s="36">
        <v>68704</v>
      </c>
      <c r="M64" s="36">
        <f t="shared" si="8"/>
        <v>66642.880000000005</v>
      </c>
      <c r="N64" s="36">
        <f t="shared" si="9"/>
        <v>0.35050360968793665</v>
      </c>
      <c r="P64" s="36">
        <v>0.73</v>
      </c>
      <c r="Q64" s="36">
        <v>0.23</v>
      </c>
      <c r="R64" s="36">
        <v>12584</v>
      </c>
      <c r="S64" s="36">
        <v>40239</v>
      </c>
      <c r="T64" s="36">
        <f t="shared" si="10"/>
        <v>9254.9700000000012</v>
      </c>
      <c r="U64" s="36">
        <f t="shared" si="11"/>
        <v>0.31273142970749768</v>
      </c>
      <c r="V64" s="36"/>
      <c r="W64" s="78">
        <v>1722</v>
      </c>
      <c r="X64" s="40">
        <f t="shared" si="12"/>
        <v>166270</v>
      </c>
      <c r="Y64" s="40">
        <f t="shared" si="13"/>
        <v>59382</v>
      </c>
      <c r="Z64" s="40">
        <f t="shared" si="14"/>
        <v>185965.69</v>
      </c>
      <c r="AA64" s="42">
        <f t="shared" si="15"/>
        <v>0.35714199795513324</v>
      </c>
      <c r="AB64" s="7">
        <f t="shared" si="16"/>
        <v>3.1316845171937624</v>
      </c>
      <c r="AC64" s="5">
        <f t="shared" si="5"/>
        <v>179.74713432956167</v>
      </c>
      <c r="AD64" s="5"/>
      <c r="AE64" s="5"/>
      <c r="AF64" s="5"/>
      <c r="AG64" s="6">
        <v>85.299791712300618</v>
      </c>
      <c r="AH64" s="5">
        <f t="shared" si="17"/>
        <v>210.72400145572843</v>
      </c>
      <c r="AJ64" s="5">
        <f t="shared" si="18"/>
        <v>24.200998376135203</v>
      </c>
      <c r="AK64" s="5">
        <f t="shared" si="19"/>
        <v>4.9767083379735269</v>
      </c>
      <c r="AM64" s="5">
        <f t="shared" si="20"/>
        <v>7.3442902290202028</v>
      </c>
    </row>
    <row r="65" spans="1:39">
      <c r="A65" s="78">
        <v>1723</v>
      </c>
      <c r="B65" s="36">
        <v>4.62</v>
      </c>
      <c r="C65" s="36">
        <v>1.83</v>
      </c>
      <c r="D65" s="40">
        <v>23853</v>
      </c>
      <c r="E65" s="40">
        <v>60375</v>
      </c>
      <c r="F65" s="40">
        <f t="shared" si="6"/>
        <v>110486.25</v>
      </c>
      <c r="G65" s="17">
        <f t="shared" si="7"/>
        <v>0.39508074534161491</v>
      </c>
      <c r="I65" s="36">
        <v>2.5499999999999998</v>
      </c>
      <c r="J65" s="36">
        <v>0.91</v>
      </c>
      <c r="K65" s="36">
        <v>25802</v>
      </c>
      <c r="L65" s="36">
        <v>72357</v>
      </c>
      <c r="M65" s="36">
        <f t="shared" si="8"/>
        <v>65844.87</v>
      </c>
      <c r="N65" s="36">
        <f t="shared" si="9"/>
        <v>0.3565930041322885</v>
      </c>
      <c r="P65" s="36">
        <v>0.7</v>
      </c>
      <c r="Q65" s="36">
        <v>0.21</v>
      </c>
      <c r="R65" s="36">
        <v>12884</v>
      </c>
      <c r="S65" s="36">
        <v>42378</v>
      </c>
      <c r="T65" s="36">
        <f t="shared" si="10"/>
        <v>8899.3799999999992</v>
      </c>
      <c r="U65" s="36">
        <f t="shared" si="11"/>
        <v>0.30402567369861722</v>
      </c>
      <c r="V65" s="36"/>
      <c r="W65" s="78">
        <v>1723</v>
      </c>
      <c r="X65" s="40">
        <f t="shared" si="12"/>
        <v>175110</v>
      </c>
      <c r="Y65" s="40">
        <f t="shared" si="13"/>
        <v>62539</v>
      </c>
      <c r="Z65" s="40">
        <f t="shared" si="14"/>
        <v>185230.5</v>
      </c>
      <c r="AA65" s="42">
        <f t="shared" si="15"/>
        <v>0.35714122551539035</v>
      </c>
      <c r="AB65" s="7">
        <f t="shared" si="16"/>
        <v>2.9618398119573386</v>
      </c>
      <c r="AC65" s="5">
        <f t="shared" si="5"/>
        <v>169.99867503243786</v>
      </c>
      <c r="AD65" s="5"/>
      <c r="AE65" s="5"/>
      <c r="AF65" s="5"/>
      <c r="AG65" s="6">
        <v>83.816242659933962</v>
      </c>
      <c r="AH65" s="5">
        <f t="shared" si="17"/>
        <v>202.82306822338748</v>
      </c>
      <c r="AJ65" s="5">
        <f t="shared" si="18"/>
        <v>24.200788076066473</v>
      </c>
      <c r="AK65" s="5">
        <f t="shared" si="19"/>
        <v>4.8044895414092164</v>
      </c>
      <c r="AM65" s="5">
        <f t="shared" si="20"/>
        <v>7.0901876310866729</v>
      </c>
    </row>
    <row r="66" spans="1:39">
      <c r="A66" s="78">
        <v>1724</v>
      </c>
      <c r="B66" s="36">
        <v>3.91</v>
      </c>
      <c r="C66" s="36">
        <v>1.54</v>
      </c>
      <c r="D66" s="40">
        <v>26201</v>
      </c>
      <c r="E66" s="40">
        <v>66625</v>
      </c>
      <c r="F66" s="40">
        <f t="shared" si="6"/>
        <v>102602.5</v>
      </c>
      <c r="G66" s="17">
        <f t="shared" si="7"/>
        <v>0.39326078799249531</v>
      </c>
      <c r="I66" s="36">
        <v>2.2799999999999998</v>
      </c>
      <c r="J66" s="36">
        <v>0.85</v>
      </c>
      <c r="K66" s="36">
        <v>29625</v>
      </c>
      <c r="L66" s="36">
        <v>79847</v>
      </c>
      <c r="M66" s="36">
        <f t="shared" si="8"/>
        <v>67869.95</v>
      </c>
      <c r="N66" s="36">
        <f t="shared" si="9"/>
        <v>0.3710220797274788</v>
      </c>
      <c r="P66" s="36">
        <v>0.6</v>
      </c>
      <c r="Q66" s="36">
        <v>0.17</v>
      </c>
      <c r="R66" s="36">
        <v>13187</v>
      </c>
      <c r="S66" s="36">
        <v>46765</v>
      </c>
      <c r="T66" s="36">
        <f t="shared" si="10"/>
        <v>7950.05</v>
      </c>
      <c r="U66" s="36">
        <f t="shared" si="11"/>
        <v>0.28198439003528281</v>
      </c>
      <c r="V66" s="36"/>
      <c r="W66" s="78">
        <v>1724</v>
      </c>
      <c r="X66" s="40">
        <f t="shared" si="12"/>
        <v>193237</v>
      </c>
      <c r="Y66" s="40">
        <f t="shared" si="13"/>
        <v>69013</v>
      </c>
      <c r="Z66" s="40">
        <f t="shared" si="14"/>
        <v>178422.5</v>
      </c>
      <c r="AA66" s="42">
        <f t="shared" si="15"/>
        <v>0.35714174821592137</v>
      </c>
      <c r="AB66" s="7">
        <f t="shared" si="16"/>
        <v>2.5853462391143696</v>
      </c>
      <c r="AC66" s="5">
        <f>(AB66/AB67)*AC67</f>
        <v>148.38933333774418</v>
      </c>
      <c r="AD66" s="5"/>
      <c r="AE66" s="5"/>
      <c r="AF66" s="5"/>
      <c r="AG66" s="6">
        <v>86.326839912564395</v>
      </c>
      <c r="AH66" s="5">
        <f t="shared" si="17"/>
        <v>171.89246529589104</v>
      </c>
      <c r="AJ66" s="5">
        <f t="shared" si="18"/>
        <v>24.200851803743589</v>
      </c>
      <c r="AK66" s="5">
        <f t="shared" si="19"/>
        <v>4.4557440905715371</v>
      </c>
      <c r="AM66" s="5">
        <f t="shared" si="20"/>
        <v>6.5755215850018924</v>
      </c>
    </row>
    <row r="67" spans="1:39">
      <c r="A67" s="78">
        <v>1725</v>
      </c>
      <c r="B67" s="36">
        <v>4</v>
      </c>
      <c r="C67" s="36">
        <v>1.57</v>
      </c>
      <c r="D67" s="40">
        <v>26790</v>
      </c>
      <c r="E67" s="40">
        <v>68127</v>
      </c>
      <c r="F67" s="40">
        <f t="shared" si="6"/>
        <v>106959.39</v>
      </c>
      <c r="G67" s="17">
        <f t="shared" si="7"/>
        <v>0.39323616187414684</v>
      </c>
      <c r="I67" s="36">
        <v>1.61</v>
      </c>
      <c r="J67" s="36">
        <v>0.6</v>
      </c>
      <c r="K67" s="36">
        <v>30267</v>
      </c>
      <c r="L67" s="36">
        <v>81648</v>
      </c>
      <c r="M67" s="36">
        <f t="shared" si="8"/>
        <v>48988.799999999996</v>
      </c>
      <c r="N67" s="36">
        <f t="shared" si="9"/>
        <v>0.3707010582010582</v>
      </c>
      <c r="P67" s="36">
        <v>0.61</v>
      </c>
      <c r="Q67" s="36">
        <v>0.17</v>
      </c>
      <c r="R67" s="36">
        <v>13512</v>
      </c>
      <c r="S67" s="36">
        <v>47819</v>
      </c>
      <c r="T67" s="36">
        <f t="shared" si="10"/>
        <v>8129.2300000000005</v>
      </c>
      <c r="U67" s="36">
        <f t="shared" si="11"/>
        <v>0.28256550743428344</v>
      </c>
      <c r="V67" s="36"/>
      <c r="W67" s="78">
        <v>1725</v>
      </c>
      <c r="X67" s="40">
        <f t="shared" si="12"/>
        <v>197594</v>
      </c>
      <c r="Y67" s="40">
        <f t="shared" si="13"/>
        <v>70569</v>
      </c>
      <c r="Z67" s="40">
        <f t="shared" si="14"/>
        <v>164077.42000000001</v>
      </c>
      <c r="AA67" s="42">
        <f t="shared" si="15"/>
        <v>0.35714141117645271</v>
      </c>
      <c r="AB67" s="7">
        <f t="shared" si="16"/>
        <v>2.3250636965239697</v>
      </c>
      <c r="AC67" s="5">
        <f>(AB67/AB68)*AD68</f>
        <v>133.45007592219852</v>
      </c>
      <c r="AD67" s="5"/>
      <c r="AE67" s="5"/>
      <c r="AF67" s="5"/>
      <c r="AG67" s="6">
        <v>85.573749789007167</v>
      </c>
      <c r="AH67" s="5">
        <f t="shared" si="17"/>
        <v>155.94744445725055</v>
      </c>
      <c r="AJ67" s="5">
        <f t="shared" si="18"/>
        <v>24.200633622478417</v>
      </c>
      <c r="AK67" s="5">
        <f t="shared" si="19"/>
        <v>4.9545086703581758</v>
      </c>
      <c r="AM67" s="5">
        <f t="shared" si="20"/>
        <v>7.311627645047075</v>
      </c>
    </row>
    <row r="68" spans="1:39">
      <c r="A68" s="78">
        <v>1726</v>
      </c>
      <c r="B68" s="36">
        <v>4.6500000000000004</v>
      </c>
      <c r="C68" s="36">
        <v>1.83</v>
      </c>
      <c r="D68" s="40">
        <v>27383</v>
      </c>
      <c r="E68" s="40">
        <v>69628</v>
      </c>
      <c r="F68" s="40">
        <f t="shared" si="6"/>
        <v>127419.24</v>
      </c>
      <c r="G68" s="17">
        <f t="shared" si="7"/>
        <v>0.39327569368644799</v>
      </c>
      <c r="I68" s="36">
        <v>2.2999999999999998</v>
      </c>
      <c r="J68" s="36">
        <v>0.85</v>
      </c>
      <c r="K68" s="36">
        <v>30900</v>
      </c>
      <c r="L68" s="36">
        <v>83447</v>
      </c>
      <c r="M68" s="36">
        <f t="shared" si="8"/>
        <v>70929.95</v>
      </c>
      <c r="N68" s="36">
        <f t="shared" si="9"/>
        <v>0.37029491773221324</v>
      </c>
      <c r="P68" s="36">
        <v>0.7</v>
      </c>
      <c r="Q68" s="36">
        <v>0.2</v>
      </c>
      <c r="R68" s="36">
        <v>13841</v>
      </c>
      <c r="S68" s="36">
        <v>48873</v>
      </c>
      <c r="T68" s="36">
        <f t="shared" si="10"/>
        <v>9774.6</v>
      </c>
      <c r="U68" s="36">
        <f t="shared" si="11"/>
        <v>0.28320340474290506</v>
      </c>
      <c r="V68" s="36"/>
      <c r="W68" s="78">
        <v>1726</v>
      </c>
      <c r="X68" s="40">
        <f t="shared" si="12"/>
        <v>201948</v>
      </c>
      <c r="Y68" s="40">
        <f t="shared" si="13"/>
        <v>72124</v>
      </c>
      <c r="Z68" s="40">
        <f t="shared" si="14"/>
        <v>208123.79</v>
      </c>
      <c r="AA68" s="42">
        <f t="shared" si="15"/>
        <v>0.35714144235149642</v>
      </c>
      <c r="AB68" s="7">
        <f t="shared" si="16"/>
        <v>2.8856384837224782</v>
      </c>
      <c r="AC68" s="5">
        <v>165.62500000000003</v>
      </c>
      <c r="AD68" s="5">
        <v>165.62500000000003</v>
      </c>
      <c r="AE68" s="5"/>
      <c r="AF68" s="5"/>
      <c r="AG68" s="6">
        <v>94.025925183492518</v>
      </c>
      <c r="AH68" s="5">
        <f t="shared" si="17"/>
        <v>176.14822686060384</v>
      </c>
      <c r="AJ68" s="5">
        <f t="shared" si="18"/>
        <v>24.200784360330381</v>
      </c>
      <c r="AK68" s="5">
        <f t="shared" si="19"/>
        <v>4.6965318092660144</v>
      </c>
      <c r="AM68" s="5">
        <f t="shared" si="20"/>
        <v>6.9308751296524047</v>
      </c>
    </row>
    <row r="69" spans="1:39">
      <c r="A69" s="78">
        <v>1727</v>
      </c>
      <c r="B69" s="36">
        <v>5.59</v>
      </c>
      <c r="C69" s="36">
        <v>2.2000000000000002</v>
      </c>
      <c r="D69" s="40">
        <v>28154</v>
      </c>
      <c r="E69" s="40">
        <v>71583</v>
      </c>
      <c r="F69" s="40">
        <f t="shared" si="6"/>
        <v>157482.6</v>
      </c>
      <c r="G69" s="17">
        <f t="shared" si="7"/>
        <v>0.39330567313468284</v>
      </c>
      <c r="I69" s="36">
        <v>3.38</v>
      </c>
      <c r="J69" s="36">
        <v>1.25</v>
      </c>
      <c r="K69" s="36">
        <v>31820</v>
      </c>
      <c r="L69" s="36">
        <v>85789</v>
      </c>
      <c r="M69" s="36">
        <f t="shared" si="8"/>
        <v>107236.25</v>
      </c>
      <c r="N69" s="36">
        <f t="shared" si="9"/>
        <v>0.37091002342957724</v>
      </c>
      <c r="P69" s="36">
        <v>0.85</v>
      </c>
      <c r="Q69" s="36">
        <v>0.24</v>
      </c>
      <c r="R69" s="36">
        <v>14175</v>
      </c>
      <c r="S69" s="36">
        <v>50245</v>
      </c>
      <c r="T69" s="36">
        <f t="shared" si="10"/>
        <v>12058.8</v>
      </c>
      <c r="U69" s="36">
        <f t="shared" si="11"/>
        <v>0.28211762364414372</v>
      </c>
      <c r="V69" s="36"/>
      <c r="W69" s="78">
        <v>1727</v>
      </c>
      <c r="X69" s="40">
        <f t="shared" si="12"/>
        <v>207617</v>
      </c>
      <c r="Y69" s="40">
        <f t="shared" si="13"/>
        <v>74149</v>
      </c>
      <c r="Z69" s="40">
        <f t="shared" si="14"/>
        <v>276777.64999999997</v>
      </c>
      <c r="AA69" s="42">
        <f t="shared" si="15"/>
        <v>0.35714320118294746</v>
      </c>
      <c r="AB69" s="7">
        <f t="shared" si="16"/>
        <v>3.7327226260637358</v>
      </c>
      <c r="AC69" s="5">
        <v>178.125</v>
      </c>
      <c r="AD69" s="5">
        <v>178.125</v>
      </c>
      <c r="AE69" s="5"/>
      <c r="AF69" s="5"/>
      <c r="AG69" s="6">
        <v>85.513783616541474</v>
      </c>
      <c r="AH69" s="5">
        <f t="shared" si="17"/>
        <v>208.2997529366063</v>
      </c>
      <c r="AJ69" s="5">
        <f t="shared" si="18"/>
        <v>24.200812072229152</v>
      </c>
      <c r="AK69" s="5">
        <f t="shared" si="19"/>
        <v>4.356854681004771</v>
      </c>
      <c r="AM69" s="5">
        <f t="shared" si="20"/>
        <v>6.4296232011508163</v>
      </c>
    </row>
    <row r="70" spans="1:39">
      <c r="A70" s="78">
        <v>1728</v>
      </c>
      <c r="B70" s="36">
        <v>5.1100000000000003</v>
      </c>
      <c r="C70" s="36">
        <v>2.0099999999999998</v>
      </c>
      <c r="D70" s="40">
        <v>28927</v>
      </c>
      <c r="E70" s="40">
        <v>73537</v>
      </c>
      <c r="F70" s="40">
        <f t="shared" si="6"/>
        <v>147809.37</v>
      </c>
      <c r="G70" s="17">
        <f t="shared" si="7"/>
        <v>0.39336660456640876</v>
      </c>
      <c r="I70" s="36">
        <v>2.82</v>
      </c>
      <c r="J70" s="36">
        <v>1.05</v>
      </c>
      <c r="K70" s="36">
        <v>32731</v>
      </c>
      <c r="L70" s="36">
        <v>88131</v>
      </c>
      <c r="M70" s="36">
        <f t="shared" si="8"/>
        <v>92537.55</v>
      </c>
      <c r="N70" s="36">
        <f t="shared" si="9"/>
        <v>0.37139031668765815</v>
      </c>
      <c r="P70" s="36">
        <v>0.77</v>
      </c>
      <c r="Q70" s="36">
        <v>0.22</v>
      </c>
      <c r="R70" s="36">
        <v>14515</v>
      </c>
      <c r="S70" s="36">
        <v>51616</v>
      </c>
      <c r="T70" s="36">
        <f t="shared" si="10"/>
        <v>11355.52</v>
      </c>
      <c r="U70" s="36">
        <f t="shared" si="11"/>
        <v>0.28121125232486049</v>
      </c>
      <c r="V70" s="36"/>
      <c r="W70" s="78">
        <v>1728</v>
      </c>
      <c r="X70" s="40">
        <f t="shared" si="12"/>
        <v>213284</v>
      </c>
      <c r="Y70" s="40">
        <f t="shared" si="13"/>
        <v>76173</v>
      </c>
      <c r="Z70" s="40">
        <f t="shared" si="14"/>
        <v>251702.43999999997</v>
      </c>
      <c r="AA70" s="42">
        <f t="shared" si="15"/>
        <v>0.35714352694060503</v>
      </c>
      <c r="AB70" s="7">
        <f t="shared" si="16"/>
        <v>3.3043524608457062</v>
      </c>
      <c r="AC70" s="5">
        <v>165.62500000000003</v>
      </c>
      <c r="AD70" s="5">
        <v>165.62500000000003</v>
      </c>
      <c r="AE70" s="5"/>
      <c r="AF70" s="5"/>
      <c r="AG70" s="6">
        <v>87.473857001237675</v>
      </c>
      <c r="AH70" s="5">
        <f t="shared" si="17"/>
        <v>189.34228543009894</v>
      </c>
      <c r="AJ70" s="5">
        <f t="shared" si="18"/>
        <v>24.200596387914704</v>
      </c>
      <c r="AK70" s="5">
        <f t="shared" si="19"/>
        <v>4.5114858640226139</v>
      </c>
      <c r="AM70" s="5">
        <f t="shared" si="20"/>
        <v>6.6578853983298698</v>
      </c>
    </row>
    <row r="71" spans="1:39">
      <c r="A71" s="78">
        <v>1729</v>
      </c>
      <c r="B71" s="36">
        <v>4.59</v>
      </c>
      <c r="C71" s="36">
        <v>1.8</v>
      </c>
      <c r="D71" s="40">
        <v>29705</v>
      </c>
      <c r="E71" s="40">
        <v>75492</v>
      </c>
      <c r="F71" s="40">
        <f t="shared" si="6"/>
        <v>135885.6</v>
      </c>
      <c r="G71" s="17">
        <f t="shared" si="7"/>
        <v>0.39348540242674718</v>
      </c>
      <c r="I71" s="36">
        <v>2.34</v>
      </c>
      <c r="J71" s="36">
        <v>0.87</v>
      </c>
      <c r="K71" s="36">
        <v>33653</v>
      </c>
      <c r="L71" s="36">
        <v>90474</v>
      </c>
      <c r="M71" s="36">
        <f t="shared" si="8"/>
        <v>78712.38</v>
      </c>
      <c r="N71" s="36">
        <f t="shared" si="9"/>
        <v>0.37196321595154408</v>
      </c>
      <c r="P71" s="36">
        <v>0.69</v>
      </c>
      <c r="Q71" s="36">
        <v>0.19</v>
      </c>
      <c r="R71" s="36">
        <v>14860</v>
      </c>
      <c r="S71" s="36">
        <v>52988</v>
      </c>
      <c r="T71" s="36">
        <f t="shared" si="10"/>
        <v>10067.719999999999</v>
      </c>
      <c r="U71" s="36">
        <f t="shared" si="11"/>
        <v>0.28044085453310186</v>
      </c>
      <c r="V71" s="36"/>
      <c r="W71" s="78">
        <v>1729</v>
      </c>
      <c r="X71" s="40">
        <f t="shared" si="12"/>
        <v>218954</v>
      </c>
      <c r="Y71" s="40">
        <f t="shared" si="13"/>
        <v>78218</v>
      </c>
      <c r="Z71" s="40">
        <f t="shared" si="14"/>
        <v>224665.7</v>
      </c>
      <c r="AA71" s="42">
        <f t="shared" si="15"/>
        <v>0.35723485298281832</v>
      </c>
      <c r="AB71" s="7">
        <f t="shared" si="16"/>
        <v>2.8723017719706463</v>
      </c>
      <c r="AC71" s="5">
        <v>145.8125</v>
      </c>
      <c r="AD71" s="5">
        <v>145.8125</v>
      </c>
      <c r="AE71" s="5"/>
      <c r="AF71" s="5"/>
      <c r="AG71" s="6">
        <v>83.416786391421041</v>
      </c>
      <c r="AH71" s="5">
        <f t="shared" si="17"/>
        <v>174.79994891651211</v>
      </c>
      <c r="AJ71" s="5">
        <f t="shared" si="18"/>
        <v>24.200517003571527</v>
      </c>
      <c r="AK71" s="5">
        <f t="shared" si="19"/>
        <v>4.4812002900309205</v>
      </c>
      <c r="AM71" s="5">
        <f t="shared" si="20"/>
        <v>6.6149038326722769</v>
      </c>
    </row>
    <row r="72" spans="1:39">
      <c r="A72" s="78">
        <v>1730</v>
      </c>
      <c r="B72" s="36">
        <v>4.05</v>
      </c>
      <c r="C72" s="36">
        <v>1.59</v>
      </c>
      <c r="D72" s="40">
        <v>30485</v>
      </c>
      <c r="E72" s="40">
        <v>77446</v>
      </c>
      <c r="F72" s="40">
        <f t="shared" si="6"/>
        <v>123139.14</v>
      </c>
      <c r="G72" s="17">
        <f t="shared" si="7"/>
        <v>0.39362910931487749</v>
      </c>
      <c r="I72" s="36">
        <v>2.08</v>
      </c>
      <c r="J72" s="36">
        <v>0.77</v>
      </c>
      <c r="K72" s="36">
        <v>34526</v>
      </c>
      <c r="L72" s="36">
        <v>92816</v>
      </c>
      <c r="M72" s="36">
        <f t="shared" si="8"/>
        <v>71468.320000000007</v>
      </c>
      <c r="N72" s="36">
        <f t="shared" si="9"/>
        <v>0.37198327874504394</v>
      </c>
      <c r="P72" s="36">
        <v>0.61</v>
      </c>
      <c r="Q72" s="36">
        <v>0.17</v>
      </c>
      <c r="R72" s="36">
        <v>15211</v>
      </c>
      <c r="S72" s="36">
        <v>54360</v>
      </c>
      <c r="T72" s="36">
        <f t="shared" si="10"/>
        <v>9241.2000000000007</v>
      </c>
      <c r="U72" s="36">
        <f t="shared" si="11"/>
        <v>0.27981972038263431</v>
      </c>
      <c r="V72" s="36"/>
      <c r="W72" s="78">
        <v>1730</v>
      </c>
      <c r="X72" s="40">
        <f t="shared" si="12"/>
        <v>224622</v>
      </c>
      <c r="Y72" s="40">
        <f t="shared" si="13"/>
        <v>80222</v>
      </c>
      <c r="Z72" s="40">
        <f t="shared" si="14"/>
        <v>203848.66000000003</v>
      </c>
      <c r="AA72" s="42">
        <f t="shared" si="15"/>
        <v>0.35714222115376054</v>
      </c>
      <c r="AB72" s="7">
        <f t="shared" si="16"/>
        <v>2.5410568173319046</v>
      </c>
      <c r="AC72" s="5">
        <v>103.125</v>
      </c>
      <c r="AD72" s="5">
        <v>103.125</v>
      </c>
      <c r="AE72" s="5"/>
      <c r="AF72" s="5"/>
      <c r="AG72" s="6">
        <v>77.814780686853197</v>
      </c>
      <c r="AH72" s="5">
        <f t="shared" si="17"/>
        <v>132.52623613372589</v>
      </c>
      <c r="AJ72" s="5">
        <f t="shared" si="18"/>
        <v>24.20065710393461</v>
      </c>
      <c r="AK72" s="5">
        <f t="shared" si="19"/>
        <v>4.5333631332185353</v>
      </c>
      <c r="AM72" s="5">
        <f t="shared" si="20"/>
        <v>6.6901298247435115</v>
      </c>
    </row>
    <row r="73" spans="1:39">
      <c r="A73" s="78">
        <v>1731</v>
      </c>
      <c r="N73" s="36"/>
      <c r="W73" s="78">
        <v>1731</v>
      </c>
      <c r="AC73" s="5">
        <v>106.25000000000001</v>
      </c>
      <c r="AD73" s="5">
        <v>106.25000000000001</v>
      </c>
      <c r="AE73" s="5"/>
      <c r="AF73" s="5"/>
      <c r="AG73" s="6">
        <v>79.334139856836387</v>
      </c>
      <c r="AH73" s="5">
        <f t="shared" si="17"/>
        <v>133.92720988938061</v>
      </c>
    </row>
    <row r="74" spans="1:39">
      <c r="A74" s="78">
        <v>1732</v>
      </c>
      <c r="N74" s="36"/>
      <c r="W74" s="78">
        <v>1732</v>
      </c>
      <c r="AC74" s="5">
        <v>90.625000000000014</v>
      </c>
      <c r="AD74" s="5">
        <v>90.625000000000014</v>
      </c>
      <c r="AE74" s="5"/>
      <c r="AF74" s="5"/>
      <c r="AG74" s="6">
        <v>77.762904166395302</v>
      </c>
      <c r="AH74" s="5">
        <f t="shared" si="17"/>
        <v>116.54014336460827</v>
      </c>
    </row>
    <row r="75" spans="1:39">
      <c r="A75" s="78">
        <v>1733</v>
      </c>
      <c r="N75" s="36"/>
      <c r="W75" s="78">
        <v>1733</v>
      </c>
      <c r="AC75" s="5">
        <v>75.000000000000014</v>
      </c>
      <c r="AD75" s="5">
        <v>75.000000000000014</v>
      </c>
      <c r="AE75" s="5"/>
      <c r="AF75" s="5"/>
      <c r="AG75" s="6">
        <v>77.529572535730892</v>
      </c>
      <c r="AH75" s="5">
        <f t="shared" si="17"/>
        <v>96.737280429909404</v>
      </c>
    </row>
    <row r="76" spans="1:39">
      <c r="A76" s="78">
        <v>1734</v>
      </c>
      <c r="N76" s="36"/>
      <c r="W76" s="78">
        <v>1734</v>
      </c>
      <c r="AC76" s="5">
        <v>85.9375</v>
      </c>
      <c r="AD76" s="5">
        <v>85.9375</v>
      </c>
      <c r="AE76" s="5"/>
      <c r="AF76" s="5"/>
      <c r="AG76" s="6">
        <v>81.251032202462682</v>
      </c>
      <c r="AH76" s="5">
        <f t="shared" si="17"/>
        <v>105.76788709078735</v>
      </c>
    </row>
    <row r="77" spans="1:39">
      <c r="A77" s="78">
        <v>1735</v>
      </c>
      <c r="N77" s="36"/>
      <c r="W77" s="78">
        <v>1735</v>
      </c>
      <c r="AC77" s="5">
        <v>96.875</v>
      </c>
      <c r="AD77" s="5">
        <v>96.875</v>
      </c>
      <c r="AE77" s="5"/>
      <c r="AF77" s="5"/>
      <c r="AG77" s="6">
        <v>84.871695436910684</v>
      </c>
      <c r="AH77" s="5">
        <f t="shared" si="17"/>
        <v>114.14288297328991</v>
      </c>
    </row>
    <row r="78" spans="1:39">
      <c r="A78" s="78">
        <v>1736</v>
      </c>
      <c r="W78" s="78">
        <v>1736</v>
      </c>
      <c r="AC78" s="5">
        <v>107.8125</v>
      </c>
      <c r="AD78" s="5">
        <v>107.8125</v>
      </c>
      <c r="AE78" s="5"/>
      <c r="AF78" s="5"/>
      <c r="AG78" s="6">
        <v>85.129628518502017</v>
      </c>
      <c r="AH78" s="5">
        <f t="shared" si="17"/>
        <v>126.64509627992574</v>
      </c>
    </row>
    <row r="79" spans="1:39">
      <c r="A79" s="78">
        <v>1737</v>
      </c>
      <c r="W79" s="78">
        <v>1737</v>
      </c>
      <c r="AC79" s="5">
        <v>118.75</v>
      </c>
      <c r="AD79" s="5">
        <v>118.75</v>
      </c>
      <c r="AE79" s="5"/>
      <c r="AF79" s="5"/>
      <c r="AG79" s="6">
        <v>87.012736687630394</v>
      </c>
      <c r="AH79" s="5">
        <f t="shared" ref="AH79:AH116" si="30">AC79*100/AG79</f>
        <v>136.47427321623516</v>
      </c>
    </row>
    <row r="80" spans="1:39">
      <c r="A80" s="78">
        <v>1738</v>
      </c>
      <c r="W80" s="78">
        <v>1738</v>
      </c>
      <c r="AC80" s="5">
        <v>153.125</v>
      </c>
      <c r="AD80" s="5">
        <v>153.125</v>
      </c>
      <c r="AE80" s="5"/>
      <c r="AF80" s="5"/>
      <c r="AG80" s="6">
        <v>90.156543189115524</v>
      </c>
      <c r="AH80" s="5">
        <f t="shared" si="30"/>
        <v>169.84346846440155</v>
      </c>
    </row>
    <row r="81" spans="1:34">
      <c r="A81" s="78">
        <v>1739</v>
      </c>
      <c r="W81" s="78">
        <v>1739</v>
      </c>
      <c r="AC81" s="5">
        <v>121.87500000000001</v>
      </c>
      <c r="AD81" s="5">
        <v>121.87500000000001</v>
      </c>
      <c r="AE81" s="5"/>
      <c r="AF81" s="5"/>
      <c r="AG81" s="6">
        <v>89.19901597657109</v>
      </c>
      <c r="AH81" s="5">
        <f t="shared" si="30"/>
        <v>136.63267320349314</v>
      </c>
    </row>
    <row r="82" spans="1:34">
      <c r="A82" s="78">
        <v>1740</v>
      </c>
      <c r="W82" s="78">
        <v>1740</v>
      </c>
      <c r="AC82" s="5">
        <v>125</v>
      </c>
      <c r="AD82" s="5">
        <v>125</v>
      </c>
      <c r="AE82" s="5"/>
      <c r="AF82" s="5"/>
      <c r="AG82" s="6">
        <v>85.173742227492056</v>
      </c>
      <c r="AH82" s="5">
        <f t="shared" si="30"/>
        <v>146.75884460510761</v>
      </c>
    </row>
    <row r="83" spans="1:34">
      <c r="A83" s="78">
        <v>1741</v>
      </c>
      <c r="W83" s="78">
        <v>1741</v>
      </c>
      <c r="AC83" s="5">
        <v>121.87500000000001</v>
      </c>
      <c r="AD83" s="5">
        <v>121.87500000000001</v>
      </c>
      <c r="AE83" s="5"/>
      <c r="AF83" s="5"/>
      <c r="AG83" s="6">
        <v>95.235276555850248</v>
      </c>
      <c r="AH83" s="5">
        <f t="shared" si="30"/>
        <v>127.97253749615253</v>
      </c>
    </row>
    <row r="84" spans="1:34">
      <c r="A84" s="78">
        <v>1742</v>
      </c>
      <c r="W84" s="78">
        <v>1742</v>
      </c>
      <c r="AC84" s="5">
        <v>120.31250000000001</v>
      </c>
      <c r="AD84" s="5">
        <v>120.31250000000001</v>
      </c>
      <c r="AE84" s="5"/>
      <c r="AF84" s="5"/>
      <c r="AG84" s="6">
        <v>107.88554341557975</v>
      </c>
      <c r="AH84" s="5">
        <f t="shared" si="30"/>
        <v>111.51864855196688</v>
      </c>
    </row>
    <row r="85" spans="1:34">
      <c r="A85" s="78">
        <v>1743</v>
      </c>
      <c r="W85" s="78">
        <v>1743</v>
      </c>
      <c r="AC85" s="5">
        <v>112.5</v>
      </c>
      <c r="AD85" s="5">
        <v>112.5</v>
      </c>
      <c r="AE85" s="5"/>
      <c r="AF85" s="5"/>
      <c r="AG85" s="6">
        <v>104.16324827804304</v>
      </c>
      <c r="AH85" s="5">
        <f t="shared" si="30"/>
        <v>108.00354430163665</v>
      </c>
    </row>
    <row r="86" spans="1:34">
      <c r="A86" s="78">
        <v>1744</v>
      </c>
      <c r="W86" s="78">
        <v>1744</v>
      </c>
      <c r="AC86" s="5">
        <v>114.06250000000001</v>
      </c>
      <c r="AD86" s="5">
        <v>114.06250000000001</v>
      </c>
      <c r="AE86" s="5"/>
      <c r="AF86" s="5"/>
      <c r="AG86" s="6">
        <v>93.744004478720839</v>
      </c>
      <c r="AH86" s="5">
        <f t="shared" si="30"/>
        <v>121.67444801858376</v>
      </c>
    </row>
    <row r="87" spans="1:34">
      <c r="A87" s="78">
        <v>1745</v>
      </c>
      <c r="W87" s="78">
        <v>1745</v>
      </c>
      <c r="AC87" s="5">
        <v>93.75</v>
      </c>
      <c r="AD87" s="5">
        <v>93.75</v>
      </c>
      <c r="AE87" s="5"/>
      <c r="AF87" s="5"/>
      <c r="AG87" s="6">
        <v>85.468120577252108</v>
      </c>
      <c r="AH87" s="5">
        <f t="shared" si="30"/>
        <v>109.69002169090889</v>
      </c>
    </row>
    <row r="88" spans="1:34">
      <c r="A88" s="78">
        <v>1746</v>
      </c>
      <c r="W88" s="78">
        <v>1746</v>
      </c>
      <c r="AC88" s="5">
        <v>112.5</v>
      </c>
      <c r="AD88" s="5">
        <v>112.5</v>
      </c>
      <c r="AE88" s="5"/>
      <c r="AF88" s="5"/>
      <c r="AG88" s="6">
        <v>82.545608715375565</v>
      </c>
      <c r="AH88" s="5">
        <f t="shared" si="30"/>
        <v>136.28829171023474</v>
      </c>
    </row>
    <row r="89" spans="1:34">
      <c r="A89" s="78">
        <v>1747</v>
      </c>
      <c r="W89" s="78">
        <v>1747</v>
      </c>
      <c r="AC89" s="5">
        <v>93.75</v>
      </c>
      <c r="AD89" s="5">
        <v>93.75</v>
      </c>
      <c r="AE89" s="5"/>
      <c r="AF89" s="5"/>
      <c r="AG89" s="6">
        <v>77.470212499091261</v>
      </c>
      <c r="AH89" s="5">
        <f t="shared" si="30"/>
        <v>121.01425435111554</v>
      </c>
    </row>
    <row r="90" spans="1:34">
      <c r="A90" s="78">
        <v>1748</v>
      </c>
      <c r="W90" s="78">
        <v>1748</v>
      </c>
      <c r="AC90" s="5">
        <v>93.75</v>
      </c>
      <c r="AD90" s="5">
        <v>93.75</v>
      </c>
      <c r="AE90" s="5"/>
      <c r="AF90" s="5"/>
      <c r="AG90" s="6">
        <v>88.134797283680427</v>
      </c>
      <c r="AH90" s="5">
        <f t="shared" si="30"/>
        <v>106.37115292640415</v>
      </c>
    </row>
    <row r="91" spans="1:34">
      <c r="A91" s="78">
        <v>1749</v>
      </c>
      <c r="W91" s="78">
        <v>1749</v>
      </c>
      <c r="AC91" s="5">
        <v>110.1875</v>
      </c>
      <c r="AD91" s="5">
        <v>110.1875</v>
      </c>
      <c r="AE91" s="5"/>
      <c r="AF91" s="5"/>
      <c r="AG91" s="6">
        <v>107.65055777429407</v>
      </c>
      <c r="AH91" s="5">
        <f t="shared" si="30"/>
        <v>102.35664568596572</v>
      </c>
    </row>
    <row r="92" spans="1:34">
      <c r="A92" s="78">
        <v>1750</v>
      </c>
      <c r="W92" s="78">
        <v>1750</v>
      </c>
      <c r="AC92" s="5">
        <v>126.75000000000001</v>
      </c>
      <c r="AD92" s="5">
        <v>126.75000000000001</v>
      </c>
      <c r="AE92" s="5"/>
      <c r="AF92" s="5"/>
      <c r="AG92" s="6">
        <v>94.420993980634989</v>
      </c>
      <c r="AH92" s="5">
        <f t="shared" si="30"/>
        <v>134.23921381932863</v>
      </c>
    </row>
    <row r="93" spans="1:34">
      <c r="A93" s="78">
        <v>1751</v>
      </c>
      <c r="W93" s="78">
        <v>1751</v>
      </c>
      <c r="AC93" s="5">
        <v>143.3125</v>
      </c>
      <c r="AD93" s="5">
        <v>143.3125</v>
      </c>
      <c r="AE93" s="5"/>
      <c r="AF93" s="5"/>
      <c r="AG93" s="6">
        <v>97.274221455155441</v>
      </c>
      <c r="AH93" s="5">
        <f t="shared" si="30"/>
        <v>147.32834440218957</v>
      </c>
    </row>
    <row r="94" spans="1:34">
      <c r="A94" s="78">
        <v>1752</v>
      </c>
      <c r="W94" s="78">
        <v>1752</v>
      </c>
      <c r="AC94" s="5">
        <v>159.375</v>
      </c>
      <c r="AD94" s="5">
        <v>159.375</v>
      </c>
      <c r="AE94" s="5"/>
      <c r="AF94" s="5"/>
      <c r="AG94" s="6">
        <v>83.304168884351782</v>
      </c>
      <c r="AH94" s="5">
        <f t="shared" si="30"/>
        <v>191.31695584317592</v>
      </c>
    </row>
    <row r="95" spans="1:34">
      <c r="A95" s="78">
        <v>1753</v>
      </c>
      <c r="W95" s="78">
        <v>1753</v>
      </c>
      <c r="AC95" s="5">
        <v>125</v>
      </c>
      <c r="AD95" s="5">
        <v>125</v>
      </c>
      <c r="AE95" s="5"/>
      <c r="AF95" s="5"/>
      <c r="AG95" s="6">
        <v>91.963638805111515</v>
      </c>
      <c r="AH95" s="5">
        <f t="shared" si="30"/>
        <v>135.92328622935293</v>
      </c>
    </row>
    <row r="96" spans="1:34">
      <c r="A96" s="78">
        <v>1754</v>
      </c>
      <c r="W96" s="78">
        <v>1754</v>
      </c>
      <c r="AC96" s="5">
        <v>156.25</v>
      </c>
      <c r="AD96" s="5">
        <v>156.25</v>
      </c>
      <c r="AE96" s="5"/>
      <c r="AF96" s="5"/>
      <c r="AG96" s="6">
        <v>86.485382049566539</v>
      </c>
      <c r="AH96" s="5">
        <f t="shared" si="30"/>
        <v>180.66636961891425</v>
      </c>
    </row>
    <row r="97" spans="1:34">
      <c r="A97" s="78">
        <v>1755</v>
      </c>
      <c r="W97" s="78">
        <v>1755</v>
      </c>
      <c r="AC97" s="5">
        <v>162.5</v>
      </c>
      <c r="AD97" s="5">
        <v>162.5</v>
      </c>
      <c r="AE97" s="5"/>
      <c r="AF97" s="5"/>
      <c r="AG97" s="6">
        <v>88.126527117920062</v>
      </c>
      <c r="AH97" s="5">
        <f t="shared" si="30"/>
        <v>184.39396775792892</v>
      </c>
    </row>
    <row r="98" spans="1:34">
      <c r="A98" s="78">
        <v>1756</v>
      </c>
      <c r="W98" s="78">
        <v>1756</v>
      </c>
      <c r="AC98" s="5">
        <v>125</v>
      </c>
      <c r="AD98" s="5">
        <v>125</v>
      </c>
      <c r="AE98" s="5"/>
      <c r="AF98" s="5"/>
      <c r="AG98" s="6">
        <v>90.044625470791942</v>
      </c>
      <c r="AH98" s="5">
        <f t="shared" si="30"/>
        <v>138.82005655134481</v>
      </c>
    </row>
    <row r="99" spans="1:34">
      <c r="A99" s="78">
        <v>1757</v>
      </c>
      <c r="W99" s="78">
        <v>1757</v>
      </c>
      <c r="AC99" s="5">
        <v>121.87500000000001</v>
      </c>
      <c r="AD99" s="5">
        <v>121.87500000000001</v>
      </c>
      <c r="AE99" s="5"/>
      <c r="AF99" s="5"/>
      <c r="AG99" s="6">
        <v>80.013241992332766</v>
      </c>
      <c r="AH99" s="5">
        <f t="shared" si="30"/>
        <v>152.31853748868048</v>
      </c>
    </row>
    <row r="100" spans="1:34">
      <c r="A100" s="78">
        <v>1758</v>
      </c>
      <c r="W100" s="78">
        <v>1758</v>
      </c>
      <c r="AC100" s="5">
        <v>103.125</v>
      </c>
      <c r="AD100" s="5">
        <v>103.125</v>
      </c>
      <c r="AE100" s="5"/>
      <c r="AF100" s="5"/>
      <c r="AG100" s="6">
        <v>86.856457716964968</v>
      </c>
      <c r="AH100" s="5">
        <f t="shared" si="30"/>
        <v>118.73037734977468</v>
      </c>
    </row>
    <row r="101" spans="1:34">
      <c r="A101" s="78">
        <v>1759</v>
      </c>
      <c r="W101" s="78">
        <v>1759</v>
      </c>
      <c r="AC101" s="5">
        <v>120.8125</v>
      </c>
      <c r="AD101" s="5">
        <v>120.8125</v>
      </c>
      <c r="AE101" s="5"/>
      <c r="AF101" s="5"/>
      <c r="AG101" s="6">
        <v>89.687238624040418</v>
      </c>
      <c r="AH101" s="5">
        <f t="shared" si="30"/>
        <v>134.70422532065396</v>
      </c>
    </row>
    <row r="102" spans="1:34">
      <c r="A102" s="78">
        <v>1760</v>
      </c>
      <c r="W102" s="78">
        <v>1760</v>
      </c>
      <c r="AC102" s="5">
        <v>135.375</v>
      </c>
      <c r="AD102" s="5">
        <v>135.375</v>
      </c>
      <c r="AE102" s="5"/>
      <c r="AF102" s="5"/>
      <c r="AG102" s="6">
        <v>94.423072834539113</v>
      </c>
      <c r="AH102" s="5">
        <f t="shared" si="30"/>
        <v>143.37067830573827</v>
      </c>
    </row>
    <row r="103" spans="1:34">
      <c r="A103" s="78">
        <v>1761</v>
      </c>
      <c r="W103" s="78">
        <v>1761</v>
      </c>
      <c r="AC103" s="5">
        <v>156.25</v>
      </c>
      <c r="AD103" s="5">
        <v>156.25</v>
      </c>
      <c r="AE103" s="5"/>
      <c r="AF103" s="5"/>
      <c r="AG103" s="6">
        <v>89.522456191200263</v>
      </c>
      <c r="AH103" s="5">
        <f t="shared" si="30"/>
        <v>174.53721294943514</v>
      </c>
    </row>
    <row r="104" spans="1:34">
      <c r="A104" s="78">
        <v>1762</v>
      </c>
      <c r="W104" s="78">
        <v>1762</v>
      </c>
      <c r="AC104" s="5">
        <v>131.25</v>
      </c>
      <c r="AD104" s="5">
        <v>131.25</v>
      </c>
      <c r="AE104" s="5"/>
      <c r="AF104" s="5"/>
      <c r="AG104" s="6">
        <v>87.180951445682368</v>
      </c>
      <c r="AH104" s="5">
        <f t="shared" si="30"/>
        <v>150.54894196902018</v>
      </c>
    </row>
    <row r="105" spans="1:34">
      <c r="A105" s="78">
        <v>1763</v>
      </c>
      <c r="W105" s="78">
        <v>1763</v>
      </c>
      <c r="AC105" s="5">
        <v>129.6875</v>
      </c>
      <c r="AD105" s="5">
        <v>129.6875</v>
      </c>
      <c r="AE105" s="5"/>
      <c r="AF105" s="5"/>
      <c r="AG105" s="6">
        <v>85.937346078083763</v>
      </c>
      <c r="AH105" s="5">
        <f t="shared" si="30"/>
        <v>150.90936120154828</v>
      </c>
    </row>
    <row r="106" spans="1:34">
      <c r="A106" s="78">
        <v>1764</v>
      </c>
      <c r="W106" s="78">
        <v>1764</v>
      </c>
      <c r="AC106" s="5">
        <v>118</v>
      </c>
      <c r="AD106" s="5">
        <v>118</v>
      </c>
      <c r="AE106" s="5"/>
      <c r="AF106" s="5"/>
      <c r="AG106" s="6">
        <v>86.304361643569834</v>
      </c>
      <c r="AH106" s="5">
        <f t="shared" si="30"/>
        <v>136.72541891605738</v>
      </c>
    </row>
    <row r="107" spans="1:34">
      <c r="A107" s="78">
        <v>1765</v>
      </c>
      <c r="W107" s="78">
        <v>1765</v>
      </c>
      <c r="AC107" s="5">
        <v>106.25000000000001</v>
      </c>
      <c r="AD107" s="5">
        <v>106.25000000000001</v>
      </c>
      <c r="AE107" s="5"/>
      <c r="AF107" s="5"/>
      <c r="AG107" s="6">
        <v>83.15513244863601</v>
      </c>
      <c r="AH107" s="5">
        <f t="shared" si="30"/>
        <v>127.77323163501597</v>
      </c>
    </row>
    <row r="108" spans="1:34">
      <c r="A108" s="78">
        <v>1766</v>
      </c>
      <c r="W108" s="78">
        <v>1766</v>
      </c>
      <c r="AC108" s="5">
        <v>108.12500000000001</v>
      </c>
      <c r="AD108" s="5">
        <v>108.12500000000001</v>
      </c>
      <c r="AE108" s="5"/>
      <c r="AF108" s="5"/>
      <c r="AG108" s="6">
        <v>109.17096881330306</v>
      </c>
      <c r="AH108" s="5">
        <f t="shared" si="30"/>
        <v>99.041898386839648</v>
      </c>
    </row>
    <row r="109" spans="1:34">
      <c r="A109" s="78">
        <v>1767</v>
      </c>
      <c r="W109" s="78">
        <v>1767</v>
      </c>
      <c r="AC109" s="5">
        <v>143.125</v>
      </c>
      <c r="AD109" s="5">
        <v>143.125</v>
      </c>
      <c r="AE109" s="5"/>
      <c r="AF109" s="5"/>
      <c r="AG109" s="6">
        <v>112.58388011918971</v>
      </c>
      <c r="AH109" s="5">
        <f t="shared" si="30"/>
        <v>127.12743587134959</v>
      </c>
    </row>
    <row r="110" spans="1:34">
      <c r="A110" s="78">
        <v>1768</v>
      </c>
      <c r="W110" s="78">
        <v>1768</v>
      </c>
      <c r="AC110" s="5">
        <v>178.125</v>
      </c>
      <c r="AD110" s="5">
        <v>178.125</v>
      </c>
      <c r="AE110" s="5"/>
      <c r="AF110" s="5"/>
      <c r="AG110" s="6">
        <v>103.70547002750101</v>
      </c>
      <c r="AH110" s="5">
        <f t="shared" si="30"/>
        <v>171.76046736277667</v>
      </c>
    </row>
    <row r="111" spans="1:34">
      <c r="A111" s="78">
        <v>1769</v>
      </c>
      <c r="W111" s="78">
        <v>1769</v>
      </c>
      <c r="AC111" s="5">
        <v>170.3125</v>
      </c>
      <c r="AD111" s="5">
        <v>170.3125</v>
      </c>
      <c r="AE111" s="5"/>
      <c r="AF111" s="5"/>
      <c r="AG111" s="6">
        <v>107.93024171316844</v>
      </c>
      <c r="AH111" s="5">
        <f t="shared" si="30"/>
        <v>157.79868301658809</v>
      </c>
    </row>
    <row r="112" spans="1:34">
      <c r="A112" s="78">
        <v>1770</v>
      </c>
      <c r="W112" s="78">
        <v>1770</v>
      </c>
      <c r="AC112" s="5">
        <v>168.75</v>
      </c>
      <c r="AD112" s="5">
        <v>168.75</v>
      </c>
      <c r="AE112" s="5"/>
      <c r="AF112" s="5"/>
      <c r="AG112" s="6">
        <v>122.69784287346496</v>
      </c>
      <c r="AH112" s="5">
        <f t="shared" si="30"/>
        <v>137.53298024483396</v>
      </c>
    </row>
    <row r="113" spans="1:34">
      <c r="A113" s="78">
        <v>1771</v>
      </c>
      <c r="W113" s="78">
        <v>1771</v>
      </c>
      <c r="AC113" s="5">
        <v>171.875</v>
      </c>
      <c r="AD113" s="5">
        <v>171.875</v>
      </c>
      <c r="AE113" s="5"/>
      <c r="AF113" s="5"/>
      <c r="AG113" s="6">
        <v>113.26708020526054</v>
      </c>
      <c r="AH113" s="5">
        <f t="shared" si="30"/>
        <v>151.74311873187801</v>
      </c>
    </row>
    <row r="114" spans="1:34">
      <c r="A114" s="78">
        <v>1772</v>
      </c>
      <c r="W114" s="78">
        <v>1772</v>
      </c>
      <c r="AC114" s="5">
        <v>147.875</v>
      </c>
      <c r="AD114" s="5">
        <v>147.875</v>
      </c>
      <c r="AE114" s="5"/>
      <c r="AF114" s="5"/>
      <c r="AG114" s="6">
        <v>115.65761804979533</v>
      </c>
      <c r="AH114" s="5">
        <f t="shared" si="30"/>
        <v>127.85582350168561</v>
      </c>
    </row>
    <row r="115" spans="1:34">
      <c r="A115" s="78">
        <v>1773</v>
      </c>
      <c r="W115" s="78">
        <v>1773</v>
      </c>
      <c r="AC115" s="5">
        <v>123.93749999999999</v>
      </c>
      <c r="AD115" s="5">
        <v>123.93749999999999</v>
      </c>
      <c r="AE115" s="5"/>
      <c r="AF115" s="5"/>
      <c r="AG115" s="6">
        <v>103.59576710830079</v>
      </c>
      <c r="AH115" s="5">
        <f t="shared" si="30"/>
        <v>119.63567958373588</v>
      </c>
    </row>
    <row r="116" spans="1:34">
      <c r="A116" s="78">
        <v>1774</v>
      </c>
      <c r="W116" s="78">
        <v>1774</v>
      </c>
      <c r="AC116" s="5">
        <v>100</v>
      </c>
      <c r="AD116" s="5">
        <v>100</v>
      </c>
      <c r="AE116" s="5"/>
      <c r="AF116" s="5"/>
      <c r="AG116" s="6">
        <v>99.999991533361722</v>
      </c>
      <c r="AH116" s="5">
        <f t="shared" si="30"/>
        <v>100.00000846663899</v>
      </c>
    </row>
    <row r="117" spans="1:34">
      <c r="AG117" s="6"/>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8"/>
  <sheetViews>
    <sheetView tabSelected="1" zoomScale="125" zoomScaleNormal="125" zoomScalePageLayoutView="125" workbookViewId="0">
      <pane xSplit="9460" ySplit="6840" topLeftCell="Z123" activePane="topRight"/>
      <selection activeCell="E7" sqref="E7"/>
      <selection pane="topRight" activeCell="AA3" sqref="AA3"/>
      <selection pane="bottomLeft" activeCell="F129" sqref="F129"/>
      <selection pane="bottomRight" activeCell="AF130" sqref="AF130"/>
    </sheetView>
  </sheetViews>
  <sheetFormatPr baseColWidth="10" defaultColWidth="8.83203125" defaultRowHeight="14" x14ac:dyDescent="0"/>
  <cols>
    <col min="1" max="7" width="8.83203125" style="20"/>
    <col min="8" max="8" width="4.83203125" style="20" customWidth="1"/>
    <col min="9" max="9" width="12.5" style="59" customWidth="1"/>
    <col min="10" max="12" width="8.83203125" style="59"/>
    <col min="13" max="14" width="8.83203125" style="20"/>
    <col min="15" max="15" width="4.83203125" style="20" customWidth="1"/>
    <col min="16" max="16" width="10.83203125" style="20" customWidth="1"/>
    <col min="17" max="19" width="8.83203125" style="20"/>
    <col min="20" max="20" width="4.83203125" style="20" customWidth="1"/>
    <col min="21" max="21" width="8.6640625" style="22" customWidth="1"/>
    <col min="22" max="22" width="12.5" style="20" customWidth="1"/>
    <col min="23" max="23" width="10.83203125" style="22" customWidth="1"/>
    <col min="24" max="24" width="11.83203125" style="22" customWidth="1"/>
    <col min="25" max="26" width="12.5" style="22" customWidth="1"/>
    <col min="27" max="27" width="13.6640625" style="22" customWidth="1"/>
    <col min="28" max="28" width="11.33203125" style="20" customWidth="1"/>
    <col min="29" max="29" width="8.83203125" style="20"/>
    <col min="30" max="30" width="9.83203125" style="20" customWidth="1"/>
    <col min="31" max="16384" width="8.83203125" style="20"/>
  </cols>
  <sheetData>
    <row r="1" spans="1:30" s="22" customFormat="1">
      <c r="A1" s="105" t="s">
        <v>87</v>
      </c>
      <c r="I1" s="59"/>
      <c r="J1" s="59"/>
      <c r="K1" s="59"/>
      <c r="L1" s="59"/>
    </row>
    <row r="2" spans="1:30">
      <c r="A2" s="106" t="s">
        <v>139</v>
      </c>
      <c r="B2" s="22"/>
      <c r="C2" s="22"/>
      <c r="K2" s="65"/>
      <c r="AD2" s="98" t="s">
        <v>135</v>
      </c>
    </row>
    <row r="3" spans="1:30" ht="20">
      <c r="A3" s="22"/>
      <c r="B3" s="22"/>
      <c r="C3" s="23" t="s">
        <v>84</v>
      </c>
      <c r="K3" s="65"/>
      <c r="AD3" s="98" t="s">
        <v>137</v>
      </c>
    </row>
    <row r="4" spans="1:30">
      <c r="AD4" s="98" t="s">
        <v>136</v>
      </c>
    </row>
    <row r="5" spans="1:30" ht="15">
      <c r="A5" s="24" t="s">
        <v>76</v>
      </c>
      <c r="AD5" s="98" t="s">
        <v>112</v>
      </c>
    </row>
    <row r="6" spans="1:30" ht="15">
      <c r="A6" s="24" t="s">
        <v>60</v>
      </c>
      <c r="AD6" s="98" t="s">
        <v>138</v>
      </c>
    </row>
    <row r="7" spans="1:30" ht="15">
      <c r="A7" s="68" t="s">
        <v>115</v>
      </c>
    </row>
    <row r="8" spans="1:30" ht="15">
      <c r="A8" s="24" t="s">
        <v>61</v>
      </c>
    </row>
    <row r="9" spans="1:30" ht="15">
      <c r="A9" s="58" t="s">
        <v>111</v>
      </c>
    </row>
    <row r="10" spans="1:30" ht="15">
      <c r="A10" s="24"/>
    </row>
    <row r="11" spans="1:30" ht="15">
      <c r="A11" s="24" t="s">
        <v>77</v>
      </c>
    </row>
    <row r="12" spans="1:30" ht="15">
      <c r="A12" s="24" t="s">
        <v>79</v>
      </c>
    </row>
    <row r="13" spans="1:30" ht="15">
      <c r="A13" s="24" t="s">
        <v>78</v>
      </c>
    </row>
    <row r="14" spans="1:30" ht="15">
      <c r="A14" s="24" t="s">
        <v>80</v>
      </c>
    </row>
    <row r="15" spans="1:30" ht="15">
      <c r="A15" s="24" t="s">
        <v>71</v>
      </c>
    </row>
    <row r="16" spans="1:30" ht="15">
      <c r="A16" s="24" t="s">
        <v>72</v>
      </c>
    </row>
    <row r="17" spans="1:31" ht="15">
      <c r="A17" s="68" t="s">
        <v>121</v>
      </c>
      <c r="J17" s="64" t="s">
        <v>112</v>
      </c>
      <c r="K17" s="91"/>
      <c r="M17" s="22"/>
      <c r="N17" s="22"/>
      <c r="V17" s="22" t="s">
        <v>128</v>
      </c>
    </row>
    <row r="18" spans="1:31" ht="15">
      <c r="A18" s="24"/>
      <c r="J18" s="64" t="s">
        <v>112</v>
      </c>
      <c r="K18" s="91"/>
      <c r="M18" s="22"/>
      <c r="N18" s="22"/>
      <c r="V18" s="20" t="s">
        <v>129</v>
      </c>
    </row>
    <row r="19" spans="1:31" ht="19" thickBot="1">
      <c r="B19" s="25" t="s">
        <v>65</v>
      </c>
      <c r="C19" s="25"/>
      <c r="D19" s="25"/>
      <c r="E19" s="26"/>
      <c r="F19" s="26"/>
      <c r="G19" s="26"/>
      <c r="H19" s="26"/>
      <c r="I19" s="60" t="s">
        <v>66</v>
      </c>
      <c r="J19" s="60"/>
      <c r="K19" s="95"/>
      <c r="L19" s="61"/>
      <c r="M19" s="26"/>
      <c r="N19" s="26"/>
      <c r="O19" s="26"/>
      <c r="P19" s="25" t="s">
        <v>69</v>
      </c>
      <c r="Q19" s="21"/>
      <c r="R19" s="21"/>
      <c r="V19" s="60" t="s">
        <v>119</v>
      </c>
      <c r="W19" s="60"/>
      <c r="X19" s="60"/>
      <c r="Y19" s="60"/>
      <c r="Z19" s="60"/>
      <c r="AA19" s="60"/>
    </row>
    <row r="20" spans="1:31" ht="19" thickBot="1">
      <c r="B20" s="21"/>
      <c r="C20" s="21"/>
      <c r="D20" s="19" t="s">
        <v>16</v>
      </c>
      <c r="I20" s="63">
        <v>0.33300000000000002</v>
      </c>
      <c r="J20" s="63">
        <v>0.66700000000000004</v>
      </c>
      <c r="K20" s="96" t="s">
        <v>16</v>
      </c>
      <c r="M20" s="22"/>
      <c r="N20" s="22"/>
      <c r="P20" s="21"/>
      <c r="Q20" s="21"/>
      <c r="R20" s="21"/>
      <c r="V20" s="87" t="s">
        <v>134</v>
      </c>
      <c r="W20" s="86"/>
      <c r="X20" s="86"/>
      <c r="Y20" s="86">
        <v>0.33300000000000002</v>
      </c>
      <c r="Z20" s="88" t="s">
        <v>126</v>
      </c>
      <c r="AA20" s="94"/>
      <c r="AB20" s="89">
        <v>0.66700000000000004</v>
      </c>
      <c r="AC20" s="99" t="s">
        <v>130</v>
      </c>
      <c r="AD20" s="100"/>
    </row>
    <row r="21" spans="1:31">
      <c r="B21" s="19" t="s">
        <v>62</v>
      </c>
      <c r="C21" s="19" t="s">
        <v>63</v>
      </c>
      <c r="D21" s="31" t="s">
        <v>96</v>
      </c>
      <c r="F21" s="19" t="s">
        <v>36</v>
      </c>
      <c r="I21" s="62" t="s">
        <v>113</v>
      </c>
      <c r="J21" s="62" t="s">
        <v>63</v>
      </c>
      <c r="K21" s="96" t="s">
        <v>96</v>
      </c>
      <c r="M21" s="31" t="s">
        <v>36</v>
      </c>
      <c r="N21" s="22"/>
      <c r="P21" s="19" t="s">
        <v>62</v>
      </c>
      <c r="R21" s="19" t="s">
        <v>36</v>
      </c>
      <c r="V21" s="62" t="s">
        <v>114</v>
      </c>
      <c r="W21" s="82" t="s">
        <v>122</v>
      </c>
      <c r="X21" s="62" t="s">
        <v>113</v>
      </c>
      <c r="Y21" s="62" t="s">
        <v>113</v>
      </c>
      <c r="Z21" s="62" t="s">
        <v>120</v>
      </c>
      <c r="AA21" s="62" t="s">
        <v>120</v>
      </c>
      <c r="AB21" s="62" t="s">
        <v>120</v>
      </c>
      <c r="AC21" s="62" t="s">
        <v>96</v>
      </c>
      <c r="AD21" s="101" t="s">
        <v>96</v>
      </c>
    </row>
    <row r="22" spans="1:31">
      <c r="B22" s="19" t="s">
        <v>3</v>
      </c>
      <c r="C22" s="19" t="s">
        <v>64</v>
      </c>
      <c r="D22" s="19" t="s">
        <v>64</v>
      </c>
      <c r="E22" s="19" t="s">
        <v>34</v>
      </c>
      <c r="F22" s="19" t="s">
        <v>64</v>
      </c>
      <c r="I22" s="62" t="s">
        <v>114</v>
      </c>
      <c r="J22" s="62" t="s">
        <v>64</v>
      </c>
      <c r="K22" s="96" t="s">
        <v>64</v>
      </c>
      <c r="L22" s="62" t="s">
        <v>34</v>
      </c>
      <c r="M22" s="31" t="s">
        <v>64</v>
      </c>
      <c r="N22" s="22"/>
      <c r="P22" s="19" t="s">
        <v>3</v>
      </c>
      <c r="Q22" s="19" t="s">
        <v>34</v>
      </c>
      <c r="R22" s="19" t="s">
        <v>64</v>
      </c>
      <c r="V22" s="62" t="s">
        <v>127</v>
      </c>
      <c r="W22" s="82" t="s">
        <v>123</v>
      </c>
      <c r="X22" s="62" t="s">
        <v>40</v>
      </c>
      <c r="Y22" s="62" t="s">
        <v>40</v>
      </c>
      <c r="Z22" s="62" t="s">
        <v>132</v>
      </c>
      <c r="AA22" s="62" t="s">
        <v>133</v>
      </c>
      <c r="AB22" s="62" t="s">
        <v>40</v>
      </c>
      <c r="AC22" s="62" t="s">
        <v>44</v>
      </c>
      <c r="AD22" s="101" t="s">
        <v>44</v>
      </c>
    </row>
    <row r="23" spans="1:31">
      <c r="B23" s="19" t="s">
        <v>2</v>
      </c>
      <c r="C23" s="19" t="s">
        <v>2</v>
      </c>
      <c r="D23" s="19" t="s">
        <v>2</v>
      </c>
      <c r="E23" s="19" t="s">
        <v>2</v>
      </c>
      <c r="F23" s="19" t="s">
        <v>2</v>
      </c>
      <c r="I23" s="62" t="s">
        <v>2</v>
      </c>
      <c r="J23" s="62" t="s">
        <v>2</v>
      </c>
      <c r="K23" s="62" t="s">
        <v>2</v>
      </c>
      <c r="L23" s="62" t="s">
        <v>2</v>
      </c>
      <c r="M23" s="31" t="s">
        <v>2</v>
      </c>
      <c r="N23" s="22"/>
      <c r="P23" s="19" t="s">
        <v>2</v>
      </c>
      <c r="Q23" s="19" t="s">
        <v>2</v>
      </c>
      <c r="R23" s="19" t="s">
        <v>2</v>
      </c>
      <c r="V23" s="62" t="s">
        <v>2</v>
      </c>
      <c r="W23" s="82" t="s">
        <v>124</v>
      </c>
      <c r="X23" s="62" t="s">
        <v>125</v>
      </c>
      <c r="Y23" s="62" t="s">
        <v>2</v>
      </c>
      <c r="Z23" s="62" t="s">
        <v>125</v>
      </c>
      <c r="AA23" s="62" t="s">
        <v>125</v>
      </c>
      <c r="AB23" s="62" t="s">
        <v>2</v>
      </c>
      <c r="AC23" s="62" t="s">
        <v>125</v>
      </c>
      <c r="AD23" s="101" t="s">
        <v>2</v>
      </c>
    </row>
    <row r="24" spans="1:31">
      <c r="A24" s="81">
        <v>1672</v>
      </c>
      <c r="B24" s="27">
        <v>229.97034550638122</v>
      </c>
      <c r="C24" s="20">
        <v>100</v>
      </c>
      <c r="D24" s="20">
        <f>(0.333*B24)+(0.667*C24)</f>
        <v>143.28012505362494</v>
      </c>
      <c r="E24" s="20">
        <v>77.604479234689848</v>
      </c>
      <c r="F24" s="27">
        <f>D24*100/E24</f>
        <v>184.62867925486643</v>
      </c>
      <c r="G24" s="20">
        <f>LOG10(F24)</f>
        <v>2.2662991629668019</v>
      </c>
      <c r="I24" s="59">
        <v>229.97034550638122</v>
      </c>
      <c r="J24" s="59">
        <v>56.861709782757949</v>
      </c>
      <c r="K24" s="59">
        <f>(0.333*I24)+(0.667*J24)</f>
        <v>114.50688547872451</v>
      </c>
      <c r="L24" s="59">
        <v>77.604479234689848</v>
      </c>
      <c r="M24" s="27">
        <f>K24*100/L24</f>
        <v>147.55190242619267</v>
      </c>
      <c r="N24" s="22">
        <f t="shared" ref="N24:N55" si="0">LOG10(M24)</f>
        <v>2.1689448133471365</v>
      </c>
      <c r="P24" s="20">
        <v>229.97034550638122</v>
      </c>
      <c r="Q24" s="20">
        <v>77.604479234689848</v>
      </c>
      <c r="R24" s="27">
        <f>P24*100/Q24</f>
        <v>296.33643286350741</v>
      </c>
      <c r="S24" s="20">
        <f>LOG10(R24)</f>
        <v>2.4717850487763484</v>
      </c>
      <c r="U24" s="81">
        <v>1672</v>
      </c>
      <c r="V24" s="27">
        <f>B24</f>
        <v>229.97034550638122</v>
      </c>
      <c r="W24" s="79">
        <v>0.44833888421789064</v>
      </c>
      <c r="X24" s="80">
        <f>100*V24*W24/(V$24*W$24)</f>
        <v>100</v>
      </c>
      <c r="Y24" s="80">
        <f>100*X24/X$126</f>
        <v>288.69352879771697</v>
      </c>
      <c r="Z24" s="27">
        <v>100</v>
      </c>
      <c r="AA24" s="27">
        <f>Z24*L24/L$24</f>
        <v>100</v>
      </c>
      <c r="AB24" s="27">
        <f>100*AA24/AA$126</f>
        <v>70.082715770605034</v>
      </c>
      <c r="AC24" s="27">
        <f>EXP((0.333*LN(X24))+(0.667*LN(AA24)))</f>
        <v>100.00000000000004</v>
      </c>
      <c r="AD24" s="27">
        <f>100*AC24/AC$126</f>
        <v>112.29179466467785</v>
      </c>
      <c r="AE24" s="81">
        <v>1672</v>
      </c>
    </row>
    <row r="25" spans="1:31">
      <c r="A25" s="81">
        <v>1673</v>
      </c>
      <c r="B25" s="27">
        <v>232.83457450404993</v>
      </c>
      <c r="C25" s="20">
        <v>100</v>
      </c>
      <c r="D25" s="20">
        <f t="shared" ref="D25:D88" si="1">(0.333*B25)+(0.667*C25)</f>
        <v>144.23391330984862</v>
      </c>
      <c r="E25" s="20">
        <v>79.501454289346313</v>
      </c>
      <c r="F25" s="27">
        <f t="shared" ref="F25:F88" si="2">D25*100/E25</f>
        <v>181.42298728889648</v>
      </c>
      <c r="G25" s="20">
        <f t="shared" ref="G25:G88" si="3">LOG10(F25)</f>
        <v>2.2586923137065926</v>
      </c>
      <c r="I25" s="59">
        <v>232.83457450404993</v>
      </c>
      <c r="J25" s="59">
        <v>56.861709782757949</v>
      </c>
      <c r="K25" s="59">
        <f t="shared" ref="K25:K88" si="4">(0.333*I25)+(0.667*J25)</f>
        <v>115.46067373494819</v>
      </c>
      <c r="L25" s="59">
        <v>79.501454289346313</v>
      </c>
      <c r="M25" s="27">
        <f t="shared" ref="M25:M88" si="5">K25*100/L25</f>
        <v>145.23089516668205</v>
      </c>
      <c r="N25" s="22">
        <f t="shared" si="0"/>
        <v>2.1620590142506733</v>
      </c>
      <c r="P25" s="20">
        <v>232.83457450404993</v>
      </c>
      <c r="Q25" s="20">
        <v>79.501454289346313</v>
      </c>
      <c r="R25" s="27">
        <f t="shared" ref="R25:R88" si="6">P25*100/Q25</f>
        <v>292.86832119654849</v>
      </c>
      <c r="S25" s="20">
        <f t="shared" ref="S25:S88" si="7">LOG10(R25)</f>
        <v>2.4666723977192047</v>
      </c>
      <c r="U25" s="81">
        <v>1673</v>
      </c>
      <c r="V25" s="27">
        <f t="shared" ref="V25:V88" si="8">B25</f>
        <v>232.83457450404993</v>
      </c>
      <c r="W25" s="79">
        <v>0.44395183692585272</v>
      </c>
      <c r="X25" s="80">
        <f t="shared" ref="X25:X88" si="9">100*V25*W25/(V$24*W$24)</f>
        <v>100.25477895343238</v>
      </c>
      <c r="Y25" s="80">
        <f t="shared" ref="Y25:Y88" si="10">100*X25/X$126</f>
        <v>289.42905914901479</v>
      </c>
      <c r="Z25" s="27">
        <f>Z24*1.001</f>
        <v>100.1</v>
      </c>
      <c r="AA25" s="27">
        <f t="shared" ref="AA25:AA88" si="11">Z25*L25/L$24</f>
        <v>102.54685880046767</v>
      </c>
      <c r="AB25" s="27">
        <f t="shared" ref="AB25:AB88" si="12">100*AA25/AA$126</f>
        <v>71.867623584815433</v>
      </c>
      <c r="AC25" s="27">
        <f t="shared" ref="AC25:AC88" si="13">EXP((0.333*LN(X25))+(0.667*LN(AA25)))</f>
        <v>101.77783493609341</v>
      </c>
      <c r="AD25" s="27">
        <f t="shared" ref="AD25:AD88" si="14">100*AC25/AC$126</f>
        <v>114.28815742059273</v>
      </c>
      <c r="AE25" s="81">
        <v>1673</v>
      </c>
    </row>
    <row r="26" spans="1:31">
      <c r="A26" s="81">
        <v>1674</v>
      </c>
      <c r="B26" s="27">
        <v>235.66991306186938</v>
      </c>
      <c r="C26" s="20">
        <v>100</v>
      </c>
      <c r="D26" s="20">
        <f t="shared" si="1"/>
        <v>145.1780810496025</v>
      </c>
      <c r="E26" s="20">
        <v>77.604479234689848</v>
      </c>
      <c r="F26" s="27">
        <f t="shared" si="2"/>
        <v>187.07435766762634</v>
      </c>
      <c r="G26" s="20">
        <f t="shared" si="3"/>
        <v>2.2720142627183555</v>
      </c>
      <c r="I26" s="59">
        <v>235.66991306186938</v>
      </c>
      <c r="J26" s="59">
        <v>56.861709782757949</v>
      </c>
      <c r="K26" s="59">
        <f t="shared" si="4"/>
        <v>116.40484147470207</v>
      </c>
      <c r="L26" s="59">
        <v>77.604479234689848</v>
      </c>
      <c r="M26" s="27">
        <f t="shared" si="5"/>
        <v>149.99758083895256</v>
      </c>
      <c r="N26" s="22">
        <f t="shared" si="0"/>
        <v>2.1760842548105748</v>
      </c>
      <c r="P26" s="20">
        <v>235.66991306186938</v>
      </c>
      <c r="Q26" s="20">
        <v>77.604479234689848</v>
      </c>
      <c r="R26" s="27">
        <f t="shared" si="6"/>
        <v>303.68081248140504</v>
      </c>
      <c r="S26" s="20">
        <f t="shared" si="7"/>
        <v>2.4824173526798869</v>
      </c>
      <c r="U26" s="81">
        <v>1674</v>
      </c>
      <c r="V26" s="27">
        <f t="shared" si="8"/>
        <v>235.66991306186938</v>
      </c>
      <c r="W26" s="79">
        <v>0.43968429846067802</v>
      </c>
      <c r="X26" s="80">
        <f t="shared" si="9"/>
        <v>100.50018335237941</v>
      </c>
      <c r="Y26" s="80">
        <f t="shared" si="10"/>
        <v>290.13752576815978</v>
      </c>
      <c r="Z26" s="27">
        <f t="shared" ref="Z26:Z89" si="15">Z25*1.001</f>
        <v>100.20009999999998</v>
      </c>
      <c r="AA26" s="27">
        <f t="shared" si="11"/>
        <v>100.20009999999998</v>
      </c>
      <c r="AB26" s="27">
        <f t="shared" si="12"/>
        <v>70.222951284862006</v>
      </c>
      <c r="AC26" s="27">
        <f t="shared" si="13"/>
        <v>100.29992811631482</v>
      </c>
      <c r="AD26" s="27">
        <f t="shared" si="14"/>
        <v>112.6285893291917</v>
      </c>
      <c r="AE26" s="81">
        <v>1674</v>
      </c>
    </row>
    <row r="27" spans="1:31">
      <c r="A27" s="81">
        <v>1675</v>
      </c>
      <c r="B27" s="27">
        <v>237.03597151921957</v>
      </c>
      <c r="C27" s="20">
        <v>100</v>
      </c>
      <c r="D27" s="20">
        <f t="shared" si="1"/>
        <v>145.63297851590011</v>
      </c>
      <c r="E27" s="20">
        <v>75.707504180033339</v>
      </c>
      <c r="F27" s="27">
        <f t="shared" si="2"/>
        <v>192.36267275379092</v>
      </c>
      <c r="G27" s="20">
        <f t="shared" si="3"/>
        <v>2.2841208026820712</v>
      </c>
      <c r="I27" s="59">
        <v>237.03597151921957</v>
      </c>
      <c r="J27" s="59">
        <v>56.861709782757949</v>
      </c>
      <c r="K27" s="59">
        <f t="shared" si="4"/>
        <v>116.85973894099968</v>
      </c>
      <c r="L27" s="59">
        <v>75.707504180033339</v>
      </c>
      <c r="M27" s="27">
        <f t="shared" si="5"/>
        <v>154.3568767808087</v>
      </c>
      <c r="N27" s="22">
        <f t="shared" si="0"/>
        <v>2.1885259825802157</v>
      </c>
      <c r="P27" s="20">
        <v>237.03597151921957</v>
      </c>
      <c r="Q27" s="20">
        <v>75.707504180033339</v>
      </c>
      <c r="R27" s="27">
        <f t="shared" si="6"/>
        <v>313.09442054191248</v>
      </c>
      <c r="S27" s="20">
        <f t="shared" si="7"/>
        <v>2.4956753283979762</v>
      </c>
      <c r="U27" s="81">
        <v>1675</v>
      </c>
      <c r="V27" s="27">
        <f t="shared" si="8"/>
        <v>237.03597151921957</v>
      </c>
      <c r="W27" s="79">
        <v>0.43823440461007118</v>
      </c>
      <c r="X27" s="80">
        <f t="shared" si="9"/>
        <v>100.74940340376833</v>
      </c>
      <c r="Y27" s="80">
        <f t="shared" si="10"/>
        <v>290.85700792898592</v>
      </c>
      <c r="Z27" s="27">
        <f t="shared" si="15"/>
        <v>100.30030009999997</v>
      </c>
      <c r="AA27" s="27">
        <f t="shared" si="11"/>
        <v>97.848545135072499</v>
      </c>
      <c r="AB27" s="27">
        <f t="shared" si="12"/>
        <v>68.574917772685041</v>
      </c>
      <c r="AC27" s="27">
        <f t="shared" si="13"/>
        <v>98.805134452265762</v>
      </c>
      <c r="AD27" s="27">
        <f t="shared" si="14"/>
        <v>110.9500586972971</v>
      </c>
      <c r="AE27" s="81">
        <v>1675</v>
      </c>
    </row>
    <row r="28" spans="1:31">
      <c r="A28" s="81">
        <v>1676</v>
      </c>
      <c r="B28" s="27">
        <v>237.25165864054964</v>
      </c>
      <c r="C28" s="20">
        <v>100</v>
      </c>
      <c r="D28" s="20">
        <f t="shared" si="1"/>
        <v>145.70480232730304</v>
      </c>
      <c r="E28" s="20">
        <v>76.655991707361579</v>
      </c>
      <c r="F28" s="27">
        <f t="shared" si="2"/>
        <v>190.07620811108811</v>
      </c>
      <c r="G28" s="20">
        <f t="shared" si="3"/>
        <v>2.2789277595129231</v>
      </c>
      <c r="I28" s="59">
        <v>237.25165864054964</v>
      </c>
      <c r="J28" s="59">
        <v>56.861709782757949</v>
      </c>
      <c r="K28" s="59">
        <f t="shared" si="4"/>
        <v>116.93156275240258</v>
      </c>
      <c r="L28" s="59">
        <v>76.655991707361579</v>
      </c>
      <c r="M28" s="27">
        <f t="shared" si="5"/>
        <v>152.54066922621678</v>
      </c>
      <c r="N28" s="22">
        <f t="shared" si="0"/>
        <v>2.1833856473930355</v>
      </c>
      <c r="P28" s="20">
        <v>237.25165864054964</v>
      </c>
      <c r="Q28" s="20">
        <v>76.655991707361579</v>
      </c>
      <c r="R28" s="27">
        <f t="shared" si="6"/>
        <v>309.50177977772535</v>
      </c>
      <c r="S28" s="20">
        <f t="shared" si="7"/>
        <v>2.4906631507565331</v>
      </c>
      <c r="U28" s="81">
        <v>1676</v>
      </c>
      <c r="V28" s="27">
        <f t="shared" si="8"/>
        <v>237.25165864054964</v>
      </c>
      <c r="W28" s="79">
        <v>0.43858675178936096</v>
      </c>
      <c r="X28" s="80">
        <f t="shared" si="9"/>
        <v>100.92215649799955</v>
      </c>
      <c r="Y28" s="80">
        <f t="shared" si="10"/>
        <v>291.35573493282931</v>
      </c>
      <c r="Z28" s="27">
        <f t="shared" si="15"/>
        <v>100.40060040009996</v>
      </c>
      <c r="AA28" s="27">
        <f t="shared" si="11"/>
        <v>99.173497040153748</v>
      </c>
      <c r="AB28" s="27">
        <f t="shared" si="12"/>
        <v>69.50348005042035</v>
      </c>
      <c r="AC28" s="27">
        <f t="shared" si="13"/>
        <v>99.752409632267145</v>
      </c>
      <c r="AD28" s="27">
        <f t="shared" si="14"/>
        <v>112.01377099733372</v>
      </c>
      <c r="AE28" s="81">
        <v>1676</v>
      </c>
    </row>
    <row r="29" spans="1:31">
      <c r="A29" s="81">
        <v>1677</v>
      </c>
      <c r="B29" s="27">
        <v>246.93711326627397</v>
      </c>
      <c r="C29" s="20">
        <v>100</v>
      </c>
      <c r="D29" s="20">
        <f t="shared" si="1"/>
        <v>148.93005871766923</v>
      </c>
      <c r="E29" s="20">
        <v>85.13489536075042</v>
      </c>
      <c r="F29" s="27">
        <f t="shared" si="2"/>
        <v>174.93421244789616</v>
      </c>
      <c r="G29" s="20">
        <f t="shared" si="3"/>
        <v>2.2428747541573406</v>
      </c>
      <c r="I29" s="59">
        <v>246.93711326627397</v>
      </c>
      <c r="J29" s="59">
        <v>56.861709782757949</v>
      </c>
      <c r="K29" s="59">
        <f t="shared" si="4"/>
        <v>120.1568191427688</v>
      </c>
      <c r="L29" s="59">
        <v>85.13489536075042</v>
      </c>
      <c r="M29" s="27">
        <f t="shared" si="5"/>
        <v>141.13697871315463</v>
      </c>
      <c r="N29" s="22">
        <f t="shared" si="0"/>
        <v>2.1496408163555238</v>
      </c>
      <c r="P29" s="20">
        <v>246.93711326627397</v>
      </c>
      <c r="Q29" s="20">
        <v>85.13489536075042</v>
      </c>
      <c r="R29" s="27">
        <f t="shared" si="6"/>
        <v>290.05393407709397</v>
      </c>
      <c r="S29" s="20">
        <f t="shared" si="7"/>
        <v>2.4624787602927953</v>
      </c>
      <c r="U29" s="81">
        <v>1677</v>
      </c>
      <c r="V29" s="27">
        <f t="shared" si="8"/>
        <v>246.93711326627397</v>
      </c>
      <c r="W29" s="79">
        <v>0.43478096247775549</v>
      </c>
      <c r="X29" s="80">
        <f t="shared" si="9"/>
        <v>104.1306650553848</v>
      </c>
      <c r="Y29" s="80">
        <f t="shared" si="10"/>
        <v>300.61849150892152</v>
      </c>
      <c r="Z29" s="27">
        <f t="shared" si="15"/>
        <v>100.50100100050005</v>
      </c>
      <c r="AA29" s="27">
        <f t="shared" si="11"/>
        <v>110.25320043644567</v>
      </c>
      <c r="AB29" s="27">
        <f t="shared" si="12"/>
        <v>77.268437089869678</v>
      </c>
      <c r="AC29" s="27">
        <f t="shared" si="13"/>
        <v>108.17542785536929</v>
      </c>
      <c r="AD29" s="27">
        <f t="shared" si="14"/>
        <v>121.47212932498797</v>
      </c>
      <c r="AE29" s="81">
        <v>1677</v>
      </c>
    </row>
    <row r="30" spans="1:31">
      <c r="A30" s="81">
        <v>1678</v>
      </c>
      <c r="B30" s="27">
        <v>279.49826130553919</v>
      </c>
      <c r="C30" s="20">
        <v>100</v>
      </c>
      <c r="D30" s="20">
        <f t="shared" si="1"/>
        <v>159.77292101474455</v>
      </c>
      <c r="E30" s="20">
        <v>84.18640783342218</v>
      </c>
      <c r="F30" s="27">
        <f t="shared" si="2"/>
        <v>189.78469936724676</v>
      </c>
      <c r="G30" s="20">
        <f t="shared" si="3"/>
        <v>2.2782611962460178</v>
      </c>
      <c r="I30" s="59">
        <v>279.49826130553919</v>
      </c>
      <c r="J30" s="59">
        <v>56.861709782757949</v>
      </c>
      <c r="K30" s="59">
        <f t="shared" si="4"/>
        <v>130.9996814398441</v>
      </c>
      <c r="L30" s="59">
        <v>84.18640783342218</v>
      </c>
      <c r="M30" s="27">
        <f t="shared" si="5"/>
        <v>155.60668855125678</v>
      </c>
      <c r="N30" s="22">
        <f t="shared" si="0"/>
        <v>2.1920282606387107</v>
      </c>
      <c r="P30" s="20">
        <v>279.49826130553919</v>
      </c>
      <c r="Q30" s="20">
        <v>84.18640783342218</v>
      </c>
      <c r="R30" s="27">
        <f t="shared" si="6"/>
        <v>331.99927220861633</v>
      </c>
      <c r="S30" s="20">
        <f t="shared" si="7"/>
        <v>2.5211371316675053</v>
      </c>
      <c r="U30" s="81">
        <v>1678</v>
      </c>
      <c r="V30" s="27">
        <f t="shared" si="8"/>
        <v>279.49826130553919</v>
      </c>
      <c r="W30" s="79">
        <v>0.43103854021469562</v>
      </c>
      <c r="X30" s="80">
        <f t="shared" si="9"/>
        <v>116.84683935881858</v>
      </c>
      <c r="Y30" s="80">
        <f t="shared" si="10"/>
        <v>337.32926383357301</v>
      </c>
      <c r="Z30" s="27">
        <f t="shared" si="15"/>
        <v>100.60150200150055</v>
      </c>
      <c r="AA30" s="27">
        <f t="shared" si="11"/>
        <v>109.13389484311267</v>
      </c>
      <c r="AB30" s="27">
        <f t="shared" si="12"/>
        <v>76.483997332289633</v>
      </c>
      <c r="AC30" s="27">
        <f t="shared" si="13"/>
        <v>111.64403921849195</v>
      </c>
      <c r="AD30" s="27">
        <f t="shared" si="14"/>
        <v>125.36709527458136</v>
      </c>
      <c r="AE30" s="81">
        <v>1678</v>
      </c>
    </row>
    <row r="31" spans="1:31">
      <c r="A31" s="81">
        <v>1679</v>
      </c>
      <c r="B31" s="27">
        <v>246.71669624423984</v>
      </c>
      <c r="C31" s="20">
        <v>100</v>
      </c>
      <c r="D31" s="20">
        <f t="shared" si="1"/>
        <v>148.85665984933189</v>
      </c>
      <c r="E31" s="20">
        <v>83.237920306093926</v>
      </c>
      <c r="F31" s="27">
        <f t="shared" si="2"/>
        <v>178.83274750490605</v>
      </c>
      <c r="G31" s="20">
        <f t="shared" si="3"/>
        <v>2.2524470489030715</v>
      </c>
      <c r="I31" s="59">
        <v>246.71669624423984</v>
      </c>
      <c r="J31" s="59">
        <v>56.861709782757949</v>
      </c>
      <c r="K31" s="59">
        <f t="shared" si="4"/>
        <v>120.08342027443143</v>
      </c>
      <c r="L31" s="59">
        <v>83.237920306093926</v>
      </c>
      <c r="M31" s="27">
        <f t="shared" si="5"/>
        <v>144.26528177643576</v>
      </c>
      <c r="N31" s="22">
        <f t="shared" si="0"/>
        <v>2.1591618283418441</v>
      </c>
      <c r="P31" s="20">
        <v>246.71669624423984</v>
      </c>
      <c r="Q31" s="20">
        <v>83.237920306093926</v>
      </c>
      <c r="R31" s="27">
        <f t="shared" si="6"/>
        <v>296.39939986124023</v>
      </c>
      <c r="S31" s="20">
        <f t="shared" si="7"/>
        <v>2.4718773199644577</v>
      </c>
      <c r="U31" s="81">
        <v>1679</v>
      </c>
      <c r="V31" s="27">
        <f t="shared" si="8"/>
        <v>246.71669624423984</v>
      </c>
      <c r="W31" s="79">
        <v>0.42918813535719258</v>
      </c>
      <c r="X31" s="80">
        <f t="shared" si="9"/>
        <v>102.69942312602204</v>
      </c>
      <c r="Y31" s="80">
        <f t="shared" si="10"/>
        <v>296.48658867741165</v>
      </c>
      <c r="Z31" s="27">
        <f t="shared" si="15"/>
        <v>100.70210350350204</v>
      </c>
      <c r="AA31" s="27">
        <f t="shared" si="11"/>
        <v>108.01224038539256</v>
      </c>
      <c r="AB31" s="27">
        <f t="shared" si="12"/>
        <v>75.697911426757329</v>
      </c>
      <c r="AC31" s="27">
        <f t="shared" si="13"/>
        <v>106.21323074864148</v>
      </c>
      <c r="AD31" s="27">
        <f t="shared" si="14"/>
        <v>119.26874297898492</v>
      </c>
      <c r="AE31" s="81">
        <v>1679</v>
      </c>
    </row>
    <row r="32" spans="1:31">
      <c r="A32" s="81">
        <v>1680</v>
      </c>
      <c r="B32" s="27">
        <v>211.91939732987203</v>
      </c>
      <c r="C32" s="20">
        <v>100</v>
      </c>
      <c r="D32" s="20">
        <f t="shared" si="1"/>
        <v>137.26915931084739</v>
      </c>
      <c r="E32" s="20">
        <v>78.853161467637108</v>
      </c>
      <c r="F32" s="27">
        <f t="shared" si="2"/>
        <v>174.08199843348748</v>
      </c>
      <c r="G32" s="20">
        <f t="shared" si="3"/>
        <v>2.240753863677865</v>
      </c>
      <c r="I32" s="59">
        <v>211.91939732987203</v>
      </c>
      <c r="J32" s="59">
        <v>56.861709782757949</v>
      </c>
      <c r="K32" s="59">
        <f t="shared" si="4"/>
        <v>108.49591973594693</v>
      </c>
      <c r="L32" s="59">
        <v>78.853161467637108</v>
      </c>
      <c r="M32" s="27">
        <f t="shared" si="5"/>
        <v>137.59235231231125</v>
      </c>
      <c r="N32" s="22">
        <f t="shared" si="0"/>
        <v>2.1385942955211146</v>
      </c>
      <c r="P32" s="20">
        <v>211.91939732987203</v>
      </c>
      <c r="Q32" s="20">
        <v>78.853161467637108</v>
      </c>
      <c r="R32" s="27">
        <f t="shared" si="6"/>
        <v>268.75193509755206</v>
      </c>
      <c r="S32" s="20">
        <f t="shared" si="7"/>
        <v>2.4293515999903157</v>
      </c>
      <c r="U32" s="81">
        <v>1680</v>
      </c>
      <c r="V32" s="27">
        <f t="shared" si="8"/>
        <v>211.91939732987203</v>
      </c>
      <c r="W32" s="79">
        <v>0.42553191489361702</v>
      </c>
      <c r="X32" s="80">
        <f t="shared" si="9"/>
        <v>87.463047111929811</v>
      </c>
      <c r="Y32" s="80">
        <f t="shared" si="10"/>
        <v>252.50015710143984</v>
      </c>
      <c r="Z32" s="27">
        <f t="shared" si="15"/>
        <v>100.80280560700554</v>
      </c>
      <c r="AA32" s="27">
        <f t="shared" si="11"/>
        <v>102.42475673191483</v>
      </c>
      <c r="AB32" s="27">
        <f t="shared" si="12"/>
        <v>71.78205113916151</v>
      </c>
      <c r="AC32" s="27">
        <f t="shared" si="13"/>
        <v>97.177940041037374</v>
      </c>
      <c r="AD32" s="27">
        <f t="shared" si="14"/>
        <v>109.12285289024543</v>
      </c>
      <c r="AE32" s="81">
        <v>1680</v>
      </c>
    </row>
    <row r="33" spans="1:31">
      <c r="A33" s="81">
        <v>1681</v>
      </c>
      <c r="B33" s="27">
        <v>221.91941005891024</v>
      </c>
      <c r="C33" s="20">
        <v>100</v>
      </c>
      <c r="D33" s="20">
        <f t="shared" si="1"/>
        <v>140.59916354961712</v>
      </c>
      <c r="E33" s="20">
        <v>72.938687054802429</v>
      </c>
      <c r="F33" s="27">
        <f t="shared" si="2"/>
        <v>192.76349661185708</v>
      </c>
      <c r="G33" s="20">
        <f t="shared" si="3"/>
        <v>2.2850247955367342</v>
      </c>
      <c r="I33" s="59">
        <v>221.91941005891024</v>
      </c>
      <c r="J33" s="59">
        <v>56.861709782757949</v>
      </c>
      <c r="K33" s="59">
        <f t="shared" si="4"/>
        <v>111.82592397471666</v>
      </c>
      <c r="L33" s="59">
        <v>72.938687054802429</v>
      </c>
      <c r="M33" s="27">
        <f t="shared" si="5"/>
        <v>153.31496698137209</v>
      </c>
      <c r="N33" s="22">
        <f t="shared" si="0"/>
        <v>2.1855845538115415</v>
      </c>
      <c r="P33" s="20">
        <v>221.91941005891024</v>
      </c>
      <c r="Q33" s="20">
        <v>72.938687054802429</v>
      </c>
      <c r="R33" s="27">
        <f t="shared" si="6"/>
        <v>304.25473643660638</v>
      </c>
      <c r="S33" s="20">
        <f t="shared" si="7"/>
        <v>2.4832373477641267</v>
      </c>
      <c r="U33" s="81">
        <v>1681</v>
      </c>
      <c r="V33" s="27">
        <f t="shared" si="8"/>
        <v>221.91941005891024</v>
      </c>
      <c r="W33" s="79">
        <v>0.4219409282700422</v>
      </c>
      <c r="X33" s="80">
        <f t="shared" si="9"/>
        <v>90.817323564052558</v>
      </c>
      <c r="Y33" s="80">
        <f t="shared" si="10"/>
        <v>262.18373615670384</v>
      </c>
      <c r="Z33" s="27">
        <f t="shared" si="15"/>
        <v>100.90360841261253</v>
      </c>
      <c r="AA33" s="27">
        <f t="shared" si="11"/>
        <v>94.837009271727624</v>
      </c>
      <c r="AB33" s="27">
        <f t="shared" si="12"/>
        <v>66.46435165324722</v>
      </c>
      <c r="AC33" s="27">
        <f t="shared" si="13"/>
        <v>93.47907420037437</v>
      </c>
      <c r="AD33" s="27">
        <f t="shared" si="14"/>
        <v>104.9693300555262</v>
      </c>
      <c r="AE33" s="81">
        <v>1681</v>
      </c>
    </row>
    <row r="34" spans="1:31">
      <c r="A34" s="81">
        <v>1682</v>
      </c>
      <c r="B34" s="27">
        <v>199.82018454938097</v>
      </c>
      <c r="C34" s="20">
        <v>100</v>
      </c>
      <c r="D34" s="20">
        <f t="shared" si="1"/>
        <v>133.24012145494387</v>
      </c>
      <c r="E34" s="20">
        <v>75.729859104919868</v>
      </c>
      <c r="F34" s="27">
        <f t="shared" si="2"/>
        <v>175.94133018304771</v>
      </c>
      <c r="G34" s="20">
        <f t="shared" si="3"/>
        <v>2.2453678710778333</v>
      </c>
      <c r="I34" s="59">
        <v>199.82018454938097</v>
      </c>
      <c r="J34" s="59">
        <v>56.861709782757949</v>
      </c>
      <c r="K34" s="59">
        <f t="shared" si="4"/>
        <v>104.46688188004342</v>
      </c>
      <c r="L34" s="59">
        <v>75.729859104919868</v>
      </c>
      <c r="M34" s="27">
        <f t="shared" si="5"/>
        <v>137.9467532552911</v>
      </c>
      <c r="N34" s="22">
        <f t="shared" si="0"/>
        <v>2.139711483286356</v>
      </c>
      <c r="P34" s="20">
        <v>199.82018454938097</v>
      </c>
      <c r="Q34" s="20">
        <v>75.729859104919868</v>
      </c>
      <c r="R34" s="27">
        <f t="shared" si="6"/>
        <v>263.85917907564078</v>
      </c>
      <c r="S34" s="20">
        <f t="shared" si="7"/>
        <v>2.4213722069177646</v>
      </c>
      <c r="U34" s="81">
        <v>1682</v>
      </c>
      <c r="V34" s="27">
        <f t="shared" si="8"/>
        <v>199.82018454938097</v>
      </c>
      <c r="W34" s="79">
        <v>0.42018454440599767</v>
      </c>
      <c r="X34" s="80">
        <f t="shared" si="9"/>
        <v>81.433140744960312</v>
      </c>
      <c r="Y34" s="80">
        <f t="shared" si="10"/>
        <v>235.09220762743738</v>
      </c>
      <c r="Z34" s="27">
        <f t="shared" si="15"/>
        <v>101.00451202102514</v>
      </c>
      <c r="AA34" s="27">
        <f t="shared" si="11"/>
        <v>98.564638790775192</v>
      </c>
      <c r="AB34" s="27">
        <f t="shared" si="12"/>
        <v>69.076775654062487</v>
      </c>
      <c r="AC34" s="27">
        <f t="shared" si="13"/>
        <v>92.492984139751968</v>
      </c>
      <c r="AD34" s="27">
        <f t="shared" si="14"/>
        <v>103.8620318294433</v>
      </c>
      <c r="AE34" s="81">
        <v>1682</v>
      </c>
    </row>
    <row r="35" spans="1:31">
      <c r="A35" s="81">
        <v>1683</v>
      </c>
      <c r="B35" s="27">
        <v>217.09310003548498</v>
      </c>
      <c r="C35" s="20">
        <v>100</v>
      </c>
      <c r="D35" s="20">
        <f t="shared" si="1"/>
        <v>138.99200231181652</v>
      </c>
      <c r="E35" s="20">
        <v>78.351772438039347</v>
      </c>
      <c r="F35" s="27">
        <f t="shared" si="2"/>
        <v>177.39484122293663</v>
      </c>
      <c r="G35" s="20">
        <f t="shared" si="3"/>
        <v>2.2489409860651079</v>
      </c>
      <c r="I35" s="59">
        <v>217.09310003548498</v>
      </c>
      <c r="J35" s="59">
        <v>56.861709782757949</v>
      </c>
      <c r="K35" s="59">
        <f t="shared" si="4"/>
        <v>110.21876273691606</v>
      </c>
      <c r="L35" s="59">
        <v>78.351772438039347</v>
      </c>
      <c r="M35" s="27">
        <f t="shared" si="5"/>
        <v>140.67169038719214</v>
      </c>
      <c r="N35" s="22">
        <f t="shared" si="0"/>
        <v>2.1482067062074917</v>
      </c>
      <c r="P35" s="20">
        <v>217.09310003548498</v>
      </c>
      <c r="Q35" s="20">
        <v>78.351772438039347</v>
      </c>
      <c r="R35" s="27">
        <f t="shared" si="6"/>
        <v>277.07490625966682</v>
      </c>
      <c r="S35" s="20">
        <f t="shared" si="7"/>
        <v>2.4425971949758694</v>
      </c>
      <c r="U35" s="81">
        <v>1683</v>
      </c>
      <c r="V35" s="27">
        <f t="shared" si="8"/>
        <v>217.09310003548498</v>
      </c>
      <c r="W35" s="79">
        <v>0.41667066404438691</v>
      </c>
      <c r="X35" s="80">
        <f t="shared" si="9"/>
        <v>87.732539523240433</v>
      </c>
      <c r="Y35" s="80">
        <f t="shared" si="10"/>
        <v>253.27816425349451</v>
      </c>
      <c r="Z35" s="27">
        <f t="shared" si="15"/>
        <v>101.10551653304616</v>
      </c>
      <c r="AA35" s="27">
        <f t="shared" si="11"/>
        <v>102.0791132386924</v>
      </c>
      <c r="AB35" s="27">
        <f t="shared" si="12"/>
        <v>71.539814792226863</v>
      </c>
      <c r="AC35" s="27">
        <f t="shared" si="13"/>
        <v>97.05846489050063</v>
      </c>
      <c r="AD35" s="27">
        <f t="shared" si="14"/>
        <v>108.98869209952939</v>
      </c>
      <c r="AE35" s="81">
        <v>1683</v>
      </c>
    </row>
    <row r="36" spans="1:31">
      <c r="A36" s="81">
        <v>1684</v>
      </c>
      <c r="B36" s="27">
        <v>234.62277456698922</v>
      </c>
      <c r="C36" s="20">
        <v>100</v>
      </c>
      <c r="D36" s="20">
        <f t="shared" si="1"/>
        <v>144.82938393080741</v>
      </c>
      <c r="E36" s="20">
        <v>77.79609287657432</v>
      </c>
      <c r="F36" s="27">
        <f t="shared" si="2"/>
        <v>186.1653697192522</v>
      </c>
      <c r="G36" s="20">
        <f t="shared" si="3"/>
        <v>2.2698988971684879</v>
      </c>
      <c r="I36" s="59">
        <v>234.62277456698922</v>
      </c>
      <c r="J36" s="59">
        <v>56.861709782757949</v>
      </c>
      <c r="K36" s="59">
        <f t="shared" si="4"/>
        <v>116.05614435590698</v>
      </c>
      <c r="L36" s="59">
        <v>77.79609287657432</v>
      </c>
      <c r="M36" s="27">
        <f t="shared" si="5"/>
        <v>149.17991388080802</v>
      </c>
      <c r="N36" s="22">
        <f t="shared" si="0"/>
        <v>2.1737103521046852</v>
      </c>
      <c r="P36" s="20">
        <v>234.62277456698922</v>
      </c>
      <c r="Q36" s="20">
        <v>77.79609287657432</v>
      </c>
      <c r="R36" s="27">
        <f t="shared" si="6"/>
        <v>301.58683539445201</v>
      </c>
      <c r="S36" s="20">
        <f t="shared" si="7"/>
        <v>2.4794123801674721</v>
      </c>
      <c r="U36" s="81">
        <v>1684</v>
      </c>
      <c r="V36" s="27">
        <f t="shared" si="8"/>
        <v>234.62277456698922</v>
      </c>
      <c r="W36" s="79">
        <v>0.41321762349799734</v>
      </c>
      <c r="X36" s="80">
        <f t="shared" si="9"/>
        <v>94.030935660594707</v>
      </c>
      <c r="Y36" s="80">
        <f t="shared" si="10"/>
        <v>271.46122632008172</v>
      </c>
      <c r="Z36" s="27">
        <f t="shared" si="15"/>
        <v>101.2066220495792</v>
      </c>
      <c r="AA36" s="27">
        <f t="shared" si="11"/>
        <v>101.45651187069505</v>
      </c>
      <c r="AB36" s="27">
        <f t="shared" si="12"/>
        <v>71.103478845109365</v>
      </c>
      <c r="AC36" s="27">
        <f t="shared" si="13"/>
        <v>98.920857763692069</v>
      </c>
      <c r="AD36" s="27">
        <f t="shared" si="14"/>
        <v>111.0800064805431</v>
      </c>
      <c r="AE36" s="81">
        <v>1684</v>
      </c>
    </row>
    <row r="37" spans="1:31">
      <c r="A37" s="81">
        <v>1685</v>
      </c>
      <c r="B37" s="27">
        <v>252.40584263053057</v>
      </c>
      <c r="C37" s="20">
        <v>100</v>
      </c>
      <c r="D37" s="20">
        <f t="shared" si="1"/>
        <v>150.7511455959667</v>
      </c>
      <c r="E37" s="20">
        <v>85.383993095200267</v>
      </c>
      <c r="F37" s="27">
        <f t="shared" si="2"/>
        <v>176.55668250123213</v>
      </c>
      <c r="G37" s="20">
        <f t="shared" si="3"/>
        <v>2.2468841598401381</v>
      </c>
      <c r="I37" s="59">
        <v>252.40584263053057</v>
      </c>
      <c r="J37" s="59">
        <v>56.861709782757949</v>
      </c>
      <c r="K37" s="59">
        <f t="shared" si="4"/>
        <v>121.97790602106625</v>
      </c>
      <c r="L37" s="59">
        <v>85.383993095200267</v>
      </c>
      <c r="M37" s="27">
        <f t="shared" si="5"/>
        <v>142.8580482117591</v>
      </c>
      <c r="N37" s="22">
        <f t="shared" si="0"/>
        <v>2.15490471231062</v>
      </c>
      <c r="P37" s="20">
        <v>252.40584263053057</v>
      </c>
      <c r="Q37" s="20">
        <v>85.383993095200267</v>
      </c>
      <c r="R37" s="27">
        <f t="shared" si="6"/>
        <v>295.61260077062286</v>
      </c>
      <c r="S37" s="20">
        <f t="shared" si="7"/>
        <v>2.4707229423361623</v>
      </c>
      <c r="U37" s="81">
        <v>1685</v>
      </c>
      <c r="V37" s="27">
        <f t="shared" si="8"/>
        <v>252.40584263053057</v>
      </c>
      <c r="W37" s="79">
        <v>0.40983952702702703</v>
      </c>
      <c r="X37" s="80">
        <f t="shared" si="9"/>
        <v>100.33096767341198</v>
      </c>
      <c r="Y37" s="80">
        <f t="shared" si="10"/>
        <v>289.6490110532697</v>
      </c>
      <c r="Z37" s="27">
        <f t="shared" si="15"/>
        <v>101.30782867162877</v>
      </c>
      <c r="AA37" s="27">
        <f t="shared" si="11"/>
        <v>111.46350093567061</v>
      </c>
      <c r="AB37" s="27">
        <f t="shared" si="12"/>
        <v>78.116648548711723</v>
      </c>
      <c r="AC37" s="27">
        <f t="shared" si="13"/>
        <v>107.62554226030299</v>
      </c>
      <c r="AD37" s="27">
        <f t="shared" si="14"/>
        <v>120.85465292168549</v>
      </c>
      <c r="AE37" s="81">
        <v>1685</v>
      </c>
    </row>
    <row r="38" spans="1:31">
      <c r="A38" s="81">
        <v>1686</v>
      </c>
      <c r="B38" s="27">
        <v>270.450508805889</v>
      </c>
      <c r="C38" s="20">
        <v>100</v>
      </c>
      <c r="D38" s="20">
        <f t="shared" si="1"/>
        <v>156.76001943236105</v>
      </c>
      <c r="E38" s="20">
        <v>82.369271796217575</v>
      </c>
      <c r="F38" s="27">
        <f t="shared" si="2"/>
        <v>190.31371288577972</v>
      </c>
      <c r="G38" s="20">
        <f t="shared" si="3"/>
        <v>2.2794700821181468</v>
      </c>
      <c r="I38" s="59">
        <v>270.450508805889</v>
      </c>
      <c r="J38" s="59">
        <v>56.861709782757949</v>
      </c>
      <c r="K38" s="59">
        <f t="shared" si="4"/>
        <v>127.98677985746059</v>
      </c>
      <c r="L38" s="59">
        <v>82.369271796217575</v>
      </c>
      <c r="M38" s="27">
        <f t="shared" si="5"/>
        <v>155.38170614656056</v>
      </c>
      <c r="N38" s="22">
        <f t="shared" si="0"/>
        <v>2.1913998858466175</v>
      </c>
      <c r="P38" s="20">
        <v>270.450508805889</v>
      </c>
      <c r="Q38" s="20">
        <v>82.369271796217575</v>
      </c>
      <c r="R38" s="27">
        <f t="shared" si="6"/>
        <v>328.33907949919279</v>
      </c>
      <c r="S38" s="20">
        <f t="shared" si="7"/>
        <v>2.5163225763047148</v>
      </c>
      <c r="U38" s="81">
        <v>1686</v>
      </c>
      <c r="V38" s="27">
        <f t="shared" si="8"/>
        <v>270.450508805889</v>
      </c>
      <c r="W38" s="79">
        <v>0.40651109612734893</v>
      </c>
      <c r="X38" s="80">
        <f t="shared" si="9"/>
        <v>106.63062703847963</v>
      </c>
      <c r="Y38" s="80">
        <f t="shared" si="10"/>
        <v>307.83571997651939</v>
      </c>
      <c r="Z38" s="27">
        <f t="shared" si="15"/>
        <v>101.40913650030039</v>
      </c>
      <c r="AA38" s="27">
        <f t="shared" si="11"/>
        <v>107.63549745307887</v>
      </c>
      <c r="AB38" s="27">
        <f t="shared" si="12"/>
        <v>75.433879748318077</v>
      </c>
      <c r="AC38" s="27">
        <f t="shared" si="13"/>
        <v>107.29982831768197</v>
      </c>
      <c r="AD38" s="27">
        <f t="shared" si="14"/>
        <v>120.48890289004325</v>
      </c>
      <c r="AE38" s="81">
        <v>1686</v>
      </c>
    </row>
    <row r="39" spans="1:31">
      <c r="A39" s="81">
        <v>1687</v>
      </c>
      <c r="B39" s="27">
        <v>237.92395355173574</v>
      </c>
      <c r="C39" s="20">
        <v>100</v>
      </c>
      <c r="D39" s="20">
        <f t="shared" si="1"/>
        <v>145.92867653272799</v>
      </c>
      <c r="E39" s="20">
        <v>76.509087915250163</v>
      </c>
      <c r="F39" s="27">
        <f t="shared" si="2"/>
        <v>190.73378144877972</v>
      </c>
      <c r="G39" s="20">
        <f t="shared" si="3"/>
        <v>2.2804276190947599</v>
      </c>
      <c r="I39" s="59">
        <v>237.92395355173574</v>
      </c>
      <c r="J39" s="59">
        <v>56.861709782757949</v>
      </c>
      <c r="K39" s="59">
        <f t="shared" si="4"/>
        <v>117.15543695782756</v>
      </c>
      <c r="L39" s="59">
        <v>76.509087915250163</v>
      </c>
      <c r="M39" s="27">
        <f t="shared" si="5"/>
        <v>153.12617121720461</v>
      </c>
      <c r="N39" s="22">
        <f t="shared" si="0"/>
        <v>2.1850494235125182</v>
      </c>
      <c r="P39" s="20">
        <v>237.92395355173574</v>
      </c>
      <c r="Q39" s="20">
        <v>76.509087915250163</v>
      </c>
      <c r="R39" s="27">
        <f t="shared" si="6"/>
        <v>310.97476134506576</v>
      </c>
      <c r="S39" s="20">
        <f t="shared" si="7"/>
        <v>2.4927251431961195</v>
      </c>
      <c r="U39" s="81">
        <v>1687</v>
      </c>
      <c r="V39" s="27">
        <f t="shared" si="8"/>
        <v>237.92395355173574</v>
      </c>
      <c r="W39" s="79">
        <v>0.40485969004450423</v>
      </c>
      <c r="X39" s="80">
        <f t="shared" si="9"/>
        <v>93.425291543262929</v>
      </c>
      <c r="Y39" s="80">
        <f t="shared" si="10"/>
        <v>269.7127709458008</v>
      </c>
      <c r="Z39" s="27">
        <f t="shared" si="15"/>
        <v>101.51054563680069</v>
      </c>
      <c r="AA39" s="27">
        <f t="shared" si="11"/>
        <v>100.07771892861716</v>
      </c>
      <c r="AB39" s="27">
        <f t="shared" si="12"/>
        <v>70.137183306447767</v>
      </c>
      <c r="AC39" s="27">
        <f t="shared" si="13"/>
        <v>97.811452942085253</v>
      </c>
      <c r="AD39" s="27">
        <f t="shared" si="14"/>
        <v>109.83423589626435</v>
      </c>
      <c r="AE39" s="81">
        <v>1687</v>
      </c>
    </row>
    <row r="40" spans="1:31">
      <c r="A40" s="81">
        <v>1688</v>
      </c>
      <c r="B40" s="27">
        <v>226.78670849176078</v>
      </c>
      <c r="C40" s="20">
        <v>100</v>
      </c>
      <c r="D40" s="20">
        <f t="shared" si="1"/>
        <v>142.21997392775634</v>
      </c>
      <c r="E40" s="20">
        <v>73.753045032811485</v>
      </c>
      <c r="F40" s="27">
        <f t="shared" si="2"/>
        <v>192.83268082624261</v>
      </c>
      <c r="G40" s="20">
        <f t="shared" si="3"/>
        <v>2.2851806390052278</v>
      </c>
      <c r="I40" s="59">
        <v>226.78670849176078</v>
      </c>
      <c r="J40" s="59">
        <v>56.861709782757949</v>
      </c>
      <c r="K40" s="59">
        <f t="shared" si="4"/>
        <v>113.44673435285588</v>
      </c>
      <c r="L40" s="59">
        <v>73.753045032811485</v>
      </c>
      <c r="M40" s="27">
        <f t="shared" si="5"/>
        <v>153.81972948016636</v>
      </c>
      <c r="N40" s="22">
        <f t="shared" si="0"/>
        <v>2.1870120432341777</v>
      </c>
      <c r="P40" s="20">
        <v>226.78670849176078</v>
      </c>
      <c r="Q40" s="20">
        <v>73.753045032811485</v>
      </c>
      <c r="R40" s="27">
        <f t="shared" si="6"/>
        <v>307.49470532486788</v>
      </c>
      <c r="S40" s="20">
        <f t="shared" si="7"/>
        <v>2.4878376421667525</v>
      </c>
      <c r="U40" s="81">
        <v>1688</v>
      </c>
      <c r="V40" s="27">
        <f t="shared" si="8"/>
        <v>226.78670849176078</v>
      </c>
      <c r="W40" s="79">
        <v>0.40161207244581182</v>
      </c>
      <c r="X40" s="80">
        <f t="shared" si="9"/>
        <v>88.337705110585674</v>
      </c>
      <c r="Y40" s="80">
        <f t="shared" si="10"/>
        <v>255.02523814267093</v>
      </c>
      <c r="Z40" s="27">
        <f t="shared" si="15"/>
        <v>101.61205618243747</v>
      </c>
      <c r="AA40" s="27">
        <f t="shared" si="11"/>
        <v>96.569149479582009</v>
      </c>
      <c r="AB40" s="27">
        <f t="shared" si="12"/>
        <v>67.678282551866175</v>
      </c>
      <c r="AC40" s="27">
        <f t="shared" si="13"/>
        <v>93.746243167459596</v>
      </c>
      <c r="AD40" s="27">
        <f t="shared" si="14"/>
        <v>105.26933888345329</v>
      </c>
      <c r="AE40" s="81">
        <v>1688</v>
      </c>
    </row>
    <row r="41" spans="1:31">
      <c r="A41" s="81">
        <v>1689</v>
      </c>
      <c r="B41" s="27">
        <v>207.60776288965457</v>
      </c>
      <c r="C41" s="20">
        <v>100</v>
      </c>
      <c r="D41" s="20">
        <f t="shared" si="1"/>
        <v>135.83338504225497</v>
      </c>
      <c r="E41" s="20">
        <v>70.90758245082678</v>
      </c>
      <c r="F41" s="27">
        <f t="shared" si="2"/>
        <v>191.56397714793499</v>
      </c>
      <c r="G41" s="20">
        <f t="shared" si="3"/>
        <v>2.2823138450518794</v>
      </c>
      <c r="I41" s="59">
        <v>207.60776288965457</v>
      </c>
      <c r="J41" s="59">
        <v>56.861709782757949</v>
      </c>
      <c r="K41" s="59">
        <f t="shared" si="4"/>
        <v>107.06014546735452</v>
      </c>
      <c r="L41" s="59">
        <v>70.90758245082678</v>
      </c>
      <c r="M41" s="27">
        <f t="shared" si="5"/>
        <v>150.9854683617213</v>
      </c>
      <c r="N41" s="22">
        <f t="shared" si="0"/>
        <v>2.178935150511645</v>
      </c>
      <c r="P41" s="20">
        <v>207.60776288965457</v>
      </c>
      <c r="Q41" s="20">
        <v>70.90758245082678</v>
      </c>
      <c r="R41" s="27">
        <f t="shared" si="6"/>
        <v>292.78640691723916</v>
      </c>
      <c r="S41" s="20">
        <f t="shared" si="7"/>
        <v>2.4665509100302394</v>
      </c>
      <c r="U41" s="81">
        <v>1689</v>
      </c>
      <c r="V41" s="27">
        <f t="shared" si="8"/>
        <v>207.60776288965457</v>
      </c>
      <c r="W41" s="79">
        <v>0.3984040535414296</v>
      </c>
      <c r="X41" s="80">
        <f t="shared" si="9"/>
        <v>80.221188666141884</v>
      </c>
      <c r="Y41" s="80">
        <f t="shared" si="10"/>
        <v>231.5933804037592</v>
      </c>
      <c r="Z41" s="27">
        <f t="shared" si="15"/>
        <v>101.7136682386199</v>
      </c>
      <c r="AA41" s="27">
        <f t="shared" si="11"/>
        <v>92.936263320507379</v>
      </c>
      <c r="AB41" s="27">
        <f t="shared" si="12"/>
        <v>65.132257270732254</v>
      </c>
      <c r="AC41" s="27">
        <f t="shared" si="13"/>
        <v>88.492772297468605</v>
      </c>
      <c r="AD41" s="27">
        <f t="shared" si="14"/>
        <v>99.370122161354331</v>
      </c>
      <c r="AE41" s="81">
        <v>1689</v>
      </c>
    </row>
    <row r="42" spans="1:31">
      <c r="A42" s="81">
        <v>1690</v>
      </c>
      <c r="B42" s="27">
        <v>196.28815807592446</v>
      </c>
      <c r="C42" s="20">
        <v>100</v>
      </c>
      <c r="D42" s="20">
        <f t="shared" si="1"/>
        <v>132.06395663928285</v>
      </c>
      <c r="E42" s="20">
        <v>69.95909492349854</v>
      </c>
      <c r="F42" s="27">
        <f t="shared" si="2"/>
        <v>188.77310631833791</v>
      </c>
      <c r="G42" s="20">
        <f t="shared" si="3"/>
        <v>2.2759401223270506</v>
      </c>
      <c r="I42" s="59">
        <v>196.28815807592446</v>
      </c>
      <c r="J42" s="59">
        <v>56.861709782757949</v>
      </c>
      <c r="K42" s="59">
        <f t="shared" si="4"/>
        <v>103.29071706438239</v>
      </c>
      <c r="L42" s="59">
        <v>69.95909492349854</v>
      </c>
      <c r="M42" s="27">
        <f t="shared" si="5"/>
        <v>147.64444448192555</v>
      </c>
      <c r="N42" s="22">
        <f t="shared" si="0"/>
        <v>2.1692171101142632</v>
      </c>
      <c r="P42" s="20">
        <v>196.28815807592446</v>
      </c>
      <c r="Q42" s="20">
        <v>69.95909492349854</v>
      </c>
      <c r="R42" s="27">
        <f t="shared" si="6"/>
        <v>280.57561106324897</v>
      </c>
      <c r="S42" s="20">
        <f t="shared" si="7"/>
        <v>2.4480499174372121</v>
      </c>
      <c r="U42" s="81">
        <v>1690</v>
      </c>
      <c r="V42" s="27">
        <f t="shared" si="8"/>
        <v>196.28815807592446</v>
      </c>
      <c r="W42" s="79">
        <v>0.39682707842254417</v>
      </c>
      <c r="X42" s="80">
        <f t="shared" si="9"/>
        <v>75.546988160003309</v>
      </c>
      <c r="Y42" s="80">
        <f t="shared" si="10"/>
        <v>218.09926601950698</v>
      </c>
      <c r="Z42" s="27">
        <f t="shared" si="15"/>
        <v>101.81538190685851</v>
      </c>
      <c r="AA42" s="27">
        <f t="shared" si="11"/>
        <v>91.784804662540267</v>
      </c>
      <c r="AB42" s="27">
        <f t="shared" si="12"/>
        <v>64.32528377225313</v>
      </c>
      <c r="AC42" s="27">
        <f t="shared" si="13"/>
        <v>86.022969089458314</v>
      </c>
      <c r="AD42" s="27">
        <f t="shared" si="14"/>
        <v>96.596735814393796</v>
      </c>
      <c r="AE42" s="81">
        <v>1690</v>
      </c>
    </row>
    <row r="43" spans="1:31">
      <c r="A43" s="81">
        <v>1691</v>
      </c>
      <c r="B43" s="27">
        <v>208.70241328726476</v>
      </c>
      <c r="C43" s="20">
        <v>100</v>
      </c>
      <c r="D43" s="20">
        <f t="shared" si="1"/>
        <v>136.19790362465918</v>
      </c>
      <c r="E43" s="20">
        <v>90.008029841968224</v>
      </c>
      <c r="F43" s="27">
        <f t="shared" si="2"/>
        <v>151.3175034091835</v>
      </c>
      <c r="G43" s="20">
        <f t="shared" si="3"/>
        <v>2.1798891672456091</v>
      </c>
      <c r="I43" s="59">
        <v>208.70241328726476</v>
      </c>
      <c r="J43" s="59">
        <v>56.861709782757949</v>
      </c>
      <c r="K43" s="59">
        <f t="shared" si="4"/>
        <v>107.42466404975872</v>
      </c>
      <c r="L43" s="59">
        <v>90.008029841968224</v>
      </c>
      <c r="M43" s="27">
        <f t="shared" si="5"/>
        <v>119.35008936243776</v>
      </c>
      <c r="N43" s="22">
        <f t="shared" si="0"/>
        <v>2.0768227485174617</v>
      </c>
      <c r="P43" s="20">
        <v>208.70241328726476</v>
      </c>
      <c r="Q43" s="20">
        <v>90.008029841968224</v>
      </c>
      <c r="R43" s="27">
        <f t="shared" si="6"/>
        <v>231.87088269090484</v>
      </c>
      <c r="S43" s="20">
        <f t="shared" si="7"/>
        <v>2.3652462153019953</v>
      </c>
      <c r="U43" s="81">
        <v>1691</v>
      </c>
      <c r="V43" s="27">
        <f t="shared" si="8"/>
        <v>208.70241328726476</v>
      </c>
      <c r="W43" s="79">
        <v>0.3936989252962661</v>
      </c>
      <c r="X43" s="80">
        <f t="shared" si="9"/>
        <v>79.691766885463537</v>
      </c>
      <c r="Y43" s="80">
        <f t="shared" si="10"/>
        <v>230.06497398289514</v>
      </c>
      <c r="Z43" s="27">
        <f t="shared" si="15"/>
        <v>101.91719728876535</v>
      </c>
      <c r="AA43" s="27">
        <f t="shared" si="11"/>
        <v>118.20665798471572</v>
      </c>
      <c r="AB43" s="27">
        <f t="shared" si="12"/>
        <v>82.842436137359513</v>
      </c>
      <c r="AC43" s="27">
        <f t="shared" si="13"/>
        <v>103.6627806146297</v>
      </c>
      <c r="AD43" s="27">
        <f t="shared" si="14"/>
        <v>116.40479675147542</v>
      </c>
      <c r="AE43" s="81">
        <v>1691</v>
      </c>
    </row>
    <row r="44" spans="1:31">
      <c r="A44" s="81">
        <v>1692</v>
      </c>
      <c r="B44" s="27">
        <v>192.97778578862145</v>
      </c>
      <c r="C44" s="20">
        <v>100</v>
      </c>
      <c r="D44" s="20">
        <f t="shared" si="1"/>
        <v>130.96160266761095</v>
      </c>
      <c r="E44" s="20">
        <v>90.956517369296492</v>
      </c>
      <c r="F44" s="27">
        <f t="shared" si="2"/>
        <v>143.98264847354267</v>
      </c>
      <c r="G44" s="20">
        <f t="shared" si="3"/>
        <v>2.1583101578852402</v>
      </c>
      <c r="I44" s="59">
        <v>192.97778578862145</v>
      </c>
      <c r="J44" s="59">
        <v>56.861709782757949</v>
      </c>
      <c r="K44" s="59">
        <f t="shared" si="4"/>
        <v>102.18836309271049</v>
      </c>
      <c r="L44" s="59">
        <v>90.956517369296492</v>
      </c>
      <c r="M44" s="27">
        <f t="shared" si="5"/>
        <v>112.34858814768721</v>
      </c>
      <c r="N44" s="22">
        <f t="shared" si="0"/>
        <v>2.0505676191359097</v>
      </c>
      <c r="P44" s="20">
        <v>192.97778578862145</v>
      </c>
      <c r="Q44" s="20">
        <v>90.956517369296492</v>
      </c>
      <c r="R44" s="27">
        <f t="shared" si="6"/>
        <v>212.16487984594218</v>
      </c>
      <c r="S44" s="20">
        <f t="shared" si="7"/>
        <v>2.3266734957225719</v>
      </c>
      <c r="U44" s="81">
        <v>1692</v>
      </c>
      <c r="V44" s="27">
        <f t="shared" si="8"/>
        <v>192.97778578862145</v>
      </c>
      <c r="W44" s="79">
        <v>0.39062479631874647</v>
      </c>
      <c r="X44" s="80">
        <f t="shared" si="9"/>
        <v>73.112036800807289</v>
      </c>
      <c r="Y44" s="80">
        <f t="shared" si="10"/>
        <v>211.06971901613602</v>
      </c>
      <c r="Z44" s="27">
        <f t="shared" si="15"/>
        <v>102.01911448605411</v>
      </c>
      <c r="AA44" s="27">
        <f t="shared" si="11"/>
        <v>119.57174959822552</v>
      </c>
      <c r="AB44" s="27">
        <f t="shared" si="12"/>
        <v>83.799129412863962</v>
      </c>
      <c r="AC44" s="27">
        <f t="shared" si="13"/>
        <v>101.50479618957202</v>
      </c>
      <c r="AD44" s="27">
        <f t="shared" si="14"/>
        <v>113.98155731199392</v>
      </c>
      <c r="AE44" s="81">
        <v>1692</v>
      </c>
    </row>
    <row r="45" spans="1:31">
      <c r="A45" s="81">
        <v>1693</v>
      </c>
      <c r="B45" s="27">
        <v>212.94988577161752</v>
      </c>
      <c r="C45" s="20">
        <v>100</v>
      </c>
      <c r="D45" s="20">
        <f t="shared" si="1"/>
        <v>137.61231196194865</v>
      </c>
      <c r="E45" s="20">
        <v>84.317104677998785</v>
      </c>
      <c r="F45" s="27">
        <f t="shared" si="2"/>
        <v>163.20806138621646</v>
      </c>
      <c r="G45" s="20">
        <f t="shared" si="3"/>
        <v>2.2127416061891996</v>
      </c>
      <c r="I45" s="59">
        <v>212.94988577161752</v>
      </c>
      <c r="J45" s="59">
        <v>56.861709782757949</v>
      </c>
      <c r="K45" s="59">
        <f t="shared" si="4"/>
        <v>108.83907238704819</v>
      </c>
      <c r="L45" s="59">
        <v>84.317104677998785</v>
      </c>
      <c r="M45" s="27">
        <f t="shared" si="5"/>
        <v>129.08302864845407</v>
      </c>
      <c r="N45" s="22">
        <f t="shared" si="0"/>
        <v>2.1108691466131853</v>
      </c>
      <c r="P45" s="20">
        <v>212.94988577161752</v>
      </c>
      <c r="Q45" s="20">
        <v>84.317104677998785</v>
      </c>
      <c r="R45" s="27">
        <f t="shared" si="6"/>
        <v>252.55834695090454</v>
      </c>
      <c r="S45" s="20">
        <f t="shared" si="7"/>
        <v>2.4023617263419932</v>
      </c>
      <c r="U45" s="81">
        <v>1693</v>
      </c>
      <c r="V45" s="27">
        <f t="shared" si="8"/>
        <v>212.94988577161752</v>
      </c>
      <c r="W45" s="79">
        <v>0.38759830298013243</v>
      </c>
      <c r="X45" s="80">
        <f t="shared" si="9"/>
        <v>80.053630810909056</v>
      </c>
      <c r="Y45" s="80">
        <f t="shared" si="10"/>
        <v>231.10965171870976</v>
      </c>
      <c r="Z45" s="27">
        <f t="shared" si="15"/>
        <v>102.12113360054015</v>
      </c>
      <c r="AA45" s="27">
        <f t="shared" si="11"/>
        <v>110.95439846445942</v>
      </c>
      <c r="AB45" s="27">
        <f t="shared" si="12"/>
        <v>77.759855710831644</v>
      </c>
      <c r="AC45" s="27">
        <f t="shared" si="13"/>
        <v>99.526167619317846</v>
      </c>
      <c r="AD45" s="27">
        <f t="shared" si="14"/>
        <v>111.75971978070744</v>
      </c>
      <c r="AE45" s="81">
        <v>1693</v>
      </c>
    </row>
    <row r="46" spans="1:31">
      <c r="A46" s="81">
        <v>1694</v>
      </c>
      <c r="B46" s="27">
        <v>211.31230629298301</v>
      </c>
      <c r="C46" s="20">
        <v>100</v>
      </c>
      <c r="D46" s="20">
        <f t="shared" si="1"/>
        <v>137.06699799556336</v>
      </c>
      <c r="E46" s="20">
        <v>80.935123898737473</v>
      </c>
      <c r="F46" s="27">
        <f t="shared" si="2"/>
        <v>169.35415848260845</v>
      </c>
      <c r="G46" s="20">
        <f t="shared" si="3"/>
        <v>2.2287958651901358</v>
      </c>
      <c r="I46" s="59">
        <v>211.31230629298301</v>
      </c>
      <c r="J46" s="59">
        <v>56.861709782757949</v>
      </c>
      <c r="K46" s="59">
        <f t="shared" si="4"/>
        <v>108.2937584206629</v>
      </c>
      <c r="L46" s="59">
        <v>80.935123898737473</v>
      </c>
      <c r="M46" s="27">
        <f t="shared" si="5"/>
        <v>133.80316629422271</v>
      </c>
      <c r="N46" s="22">
        <f t="shared" si="0"/>
        <v>2.1264663906204349</v>
      </c>
      <c r="P46" s="20">
        <v>211.31230629298301</v>
      </c>
      <c r="Q46" s="20">
        <v>80.935123898737473</v>
      </c>
      <c r="R46" s="27">
        <f t="shared" si="6"/>
        <v>261.08850658876833</v>
      </c>
      <c r="S46" s="20">
        <f t="shared" si="7"/>
        <v>2.4167877541096514</v>
      </c>
      <c r="U46" s="81">
        <v>1694</v>
      </c>
      <c r="V46" s="27">
        <f t="shared" si="8"/>
        <v>211.31230629298301</v>
      </c>
      <c r="W46" s="79">
        <v>0.38461835003855049</v>
      </c>
      <c r="X46" s="80">
        <f t="shared" si="9"/>
        <v>78.827280904428278</v>
      </c>
      <c r="Y46" s="80">
        <f t="shared" si="10"/>
        <v>227.5692588982829</v>
      </c>
      <c r="Z46" s="27">
        <f t="shared" si="15"/>
        <v>102.22325473414068</v>
      </c>
      <c r="AA46" s="27">
        <f t="shared" si="11"/>
        <v>106.6104929616173</v>
      </c>
      <c r="AB46" s="27">
        <f t="shared" si="12"/>
        <v>74.715528763931133</v>
      </c>
      <c r="AC46" s="27">
        <f t="shared" si="13"/>
        <v>96.413057914552567</v>
      </c>
      <c r="AD46" s="27">
        <f t="shared" si="14"/>
        <v>108.26395302334628</v>
      </c>
      <c r="AE46" s="81">
        <v>1694</v>
      </c>
    </row>
    <row r="47" spans="1:31">
      <c r="A47" s="81">
        <v>1695</v>
      </c>
      <c r="B47" s="27">
        <v>215.27714493106504</v>
      </c>
      <c r="C47" s="20">
        <v>100</v>
      </c>
      <c r="D47" s="20">
        <f t="shared" si="1"/>
        <v>138.38728926204465</v>
      </c>
      <c r="E47" s="20">
        <v>85.26559220532701</v>
      </c>
      <c r="F47" s="27">
        <f t="shared" si="2"/>
        <v>162.30144620211627</v>
      </c>
      <c r="G47" s="20">
        <f t="shared" si="3"/>
        <v>2.2103223896648059</v>
      </c>
      <c r="I47" s="59">
        <v>215.27714493106504</v>
      </c>
      <c r="J47" s="59">
        <v>56.861709782757949</v>
      </c>
      <c r="K47" s="59">
        <f t="shared" si="4"/>
        <v>109.61404968714422</v>
      </c>
      <c r="L47" s="59">
        <v>85.26559220532701</v>
      </c>
      <c r="M47" s="27">
        <f t="shared" si="5"/>
        <v>128.55601755885772</v>
      </c>
      <c r="N47" s="22">
        <f t="shared" si="0"/>
        <v>2.1090924102783002</v>
      </c>
      <c r="P47" s="20">
        <v>215.27714493106504</v>
      </c>
      <c r="Q47" s="20">
        <v>85.26559220532701</v>
      </c>
      <c r="R47" s="27">
        <f t="shared" si="6"/>
        <v>252.47833195441703</v>
      </c>
      <c r="S47" s="20">
        <f t="shared" si="7"/>
        <v>2.4022241122906332</v>
      </c>
      <c r="U47" s="81">
        <v>1695</v>
      </c>
      <c r="V47" s="27">
        <f t="shared" si="8"/>
        <v>215.27714493106504</v>
      </c>
      <c r="W47" s="79">
        <v>0.38314254652426938</v>
      </c>
      <c r="X47" s="80">
        <f t="shared" si="9"/>
        <v>79.998171790797855</v>
      </c>
      <c r="Y47" s="80">
        <f t="shared" si="10"/>
        <v>230.94954511651409</v>
      </c>
      <c r="Z47" s="27">
        <f t="shared" si="15"/>
        <v>102.32547798887481</v>
      </c>
      <c r="AA47" s="27">
        <f t="shared" si="11"/>
        <v>112.42704756808016</v>
      </c>
      <c r="AB47" s="27">
        <f t="shared" si="12"/>
        <v>78.791928196420542</v>
      </c>
      <c r="AC47" s="27">
        <f t="shared" si="13"/>
        <v>100.38214883613246</v>
      </c>
      <c r="AD47" s="27">
        <f t="shared" si="14"/>
        <v>112.72091645106113</v>
      </c>
      <c r="AE47" s="81">
        <v>1695</v>
      </c>
    </row>
    <row r="48" spans="1:31">
      <c r="A48" s="81">
        <v>1696</v>
      </c>
      <c r="B48" s="27">
        <v>250.39313065234973</v>
      </c>
      <c r="C48" s="20">
        <v>100</v>
      </c>
      <c r="D48" s="20">
        <f t="shared" si="1"/>
        <v>150.08091250723248</v>
      </c>
      <c r="E48" s="20">
        <v>85.176172505780912</v>
      </c>
      <c r="F48" s="27">
        <f t="shared" si="2"/>
        <v>176.20058297060305</v>
      </c>
      <c r="G48" s="20">
        <f t="shared" si="3"/>
        <v>2.2460073409687484</v>
      </c>
      <c r="I48" s="59">
        <v>250.39313065234973</v>
      </c>
      <c r="J48" s="59">
        <v>56.861709782757949</v>
      </c>
      <c r="K48" s="59">
        <f t="shared" si="4"/>
        <v>121.30767293233203</v>
      </c>
      <c r="L48" s="59">
        <v>85.176172505780912</v>
      </c>
      <c r="M48" s="27">
        <f t="shared" si="5"/>
        <v>142.41972768158709</v>
      </c>
      <c r="N48" s="22">
        <f t="shared" si="0"/>
        <v>2.1535701510272562</v>
      </c>
      <c r="P48" s="20">
        <v>250.39313065234973</v>
      </c>
      <c r="Q48" s="20">
        <v>85.176172505780912</v>
      </c>
      <c r="R48" s="27">
        <f t="shared" si="6"/>
        <v>293.97086448719625</v>
      </c>
      <c r="S48" s="20">
        <f t="shared" si="7"/>
        <v>2.4683042895296485</v>
      </c>
      <c r="U48" s="81">
        <v>1696</v>
      </c>
      <c r="V48" s="27">
        <f t="shared" si="8"/>
        <v>250.39313065234973</v>
      </c>
      <c r="W48" s="79">
        <v>0.38022142657626773</v>
      </c>
      <c r="X48" s="80">
        <f t="shared" si="9"/>
        <v>92.338061463766024</v>
      </c>
      <c r="Y48" s="80">
        <f t="shared" si="10"/>
        <v>266.57400806315098</v>
      </c>
      <c r="Z48" s="27">
        <f t="shared" si="15"/>
        <v>102.42780346686368</v>
      </c>
      <c r="AA48" s="27">
        <f t="shared" si="11"/>
        <v>112.42145226047623</v>
      </c>
      <c r="AB48" s="27">
        <f t="shared" si="12"/>
        <v>78.78800685289599</v>
      </c>
      <c r="AC48" s="27">
        <f t="shared" si="13"/>
        <v>105.29026074963045</v>
      </c>
      <c r="AD48" s="27">
        <f t="shared" si="14"/>
        <v>118.23232340287889</v>
      </c>
      <c r="AE48" s="81">
        <v>1696</v>
      </c>
    </row>
    <row r="49" spans="1:31">
      <c r="A49" s="81">
        <v>1697</v>
      </c>
      <c r="B49" s="27">
        <v>284.25269876851115</v>
      </c>
      <c r="C49" s="20">
        <v>100</v>
      </c>
      <c r="D49" s="20">
        <f t="shared" si="1"/>
        <v>161.35614868991422</v>
      </c>
      <c r="E49" s="20">
        <v>91.205615103746339</v>
      </c>
      <c r="F49" s="27">
        <f t="shared" si="2"/>
        <v>176.91470915071588</v>
      </c>
      <c r="G49" s="20">
        <f t="shared" si="3"/>
        <v>2.2477639427877345</v>
      </c>
      <c r="I49" s="59">
        <v>284.25269876851115</v>
      </c>
      <c r="J49" s="59">
        <v>56.861709782757949</v>
      </c>
      <c r="K49" s="59">
        <f t="shared" si="4"/>
        <v>132.58290911501376</v>
      </c>
      <c r="L49" s="59">
        <v>91.205615103746339</v>
      </c>
      <c r="M49" s="27">
        <f t="shared" si="5"/>
        <v>145.36704671549089</v>
      </c>
      <c r="N49" s="22">
        <f t="shared" si="0"/>
        <v>2.1624659673783784</v>
      </c>
      <c r="P49" s="20">
        <v>284.25269876851115</v>
      </c>
      <c r="Q49" s="20">
        <v>91.205615103746339</v>
      </c>
      <c r="R49" s="27">
        <f t="shared" si="6"/>
        <v>311.66140203667709</v>
      </c>
      <c r="S49" s="20">
        <f t="shared" si="7"/>
        <v>2.4936830200489042</v>
      </c>
      <c r="U49" s="81">
        <v>1697</v>
      </c>
      <c r="V49" s="27">
        <f t="shared" si="8"/>
        <v>284.25269876851115</v>
      </c>
      <c r="W49" s="79">
        <v>0.37837012423801902</v>
      </c>
      <c r="X49" s="80">
        <f t="shared" si="9"/>
        <v>104.31414191517422</v>
      </c>
      <c r="Y49" s="80">
        <f t="shared" si="10"/>
        <v>301.14817732997483</v>
      </c>
      <c r="Z49" s="27">
        <f t="shared" si="15"/>
        <v>102.53023127033053</v>
      </c>
      <c r="AA49" s="27">
        <f t="shared" si="11"/>
        <v>120.49991059742517</v>
      </c>
      <c r="AB49" s="27">
        <f t="shared" si="12"/>
        <v>84.449609847826665</v>
      </c>
      <c r="AC49" s="27">
        <f t="shared" si="13"/>
        <v>114.84879095407879</v>
      </c>
      <c r="AD49" s="27">
        <f t="shared" si="14"/>
        <v>128.96576851301924</v>
      </c>
      <c r="AE49" s="81">
        <v>1697</v>
      </c>
    </row>
    <row r="50" spans="1:31">
      <c r="A50" s="81">
        <v>1698</v>
      </c>
      <c r="B50" s="27">
        <v>260.50338062259198</v>
      </c>
      <c r="C50" s="20">
        <v>100</v>
      </c>
      <c r="D50" s="20">
        <f t="shared" si="1"/>
        <v>153.44762574732312</v>
      </c>
      <c r="E50" s="20">
        <v>93.258702299198973</v>
      </c>
      <c r="F50" s="27">
        <f t="shared" si="2"/>
        <v>164.53973941758474</v>
      </c>
      <c r="G50" s="20">
        <f t="shared" si="3"/>
        <v>2.2162708051763587</v>
      </c>
      <c r="I50" s="59">
        <v>260.50338062259198</v>
      </c>
      <c r="J50" s="59">
        <v>56.861709782757949</v>
      </c>
      <c r="K50" s="59">
        <f t="shared" si="4"/>
        <v>124.67438617242269</v>
      </c>
      <c r="L50" s="59">
        <v>93.258702299198973</v>
      </c>
      <c r="M50" s="27">
        <f t="shared" si="5"/>
        <v>133.68659771013515</v>
      </c>
      <c r="N50" s="22">
        <f t="shared" si="0"/>
        <v>2.1260878707452862</v>
      </c>
      <c r="P50" s="20">
        <v>260.50338062259198</v>
      </c>
      <c r="Q50" s="20">
        <v>93.258702299198973</v>
      </c>
      <c r="R50" s="27">
        <f t="shared" si="6"/>
        <v>279.3341256098837</v>
      </c>
      <c r="S50" s="20">
        <f t="shared" si="7"/>
        <v>2.4461239957036187</v>
      </c>
      <c r="U50" s="81">
        <v>1698</v>
      </c>
      <c r="V50" s="27">
        <f t="shared" si="8"/>
        <v>260.50338062259198</v>
      </c>
      <c r="W50" s="79">
        <v>0.37748885939129612</v>
      </c>
      <c r="X50" s="80">
        <f t="shared" si="9"/>
        <v>95.376033790675933</v>
      </c>
      <c r="Y50" s="80">
        <f t="shared" si="10"/>
        <v>275.34443757760528</v>
      </c>
      <c r="Z50" s="27">
        <f t="shared" si="15"/>
        <v>102.63276150160085</v>
      </c>
      <c r="AA50" s="27">
        <f t="shared" si="11"/>
        <v>123.33564048638044</v>
      </c>
      <c r="AB50" s="27">
        <f t="shared" si="12"/>
        <v>86.436966365925272</v>
      </c>
      <c r="AC50" s="27">
        <f t="shared" si="13"/>
        <v>113.21640614925397</v>
      </c>
      <c r="AD50" s="27">
        <f t="shared" si="14"/>
        <v>127.13273431984793</v>
      </c>
      <c r="AE50" s="81">
        <v>1698</v>
      </c>
    </row>
    <row r="51" spans="1:31">
      <c r="A51" s="81">
        <v>1699</v>
      </c>
      <c r="B51" s="27">
        <v>249.14303330748447</v>
      </c>
      <c r="C51" s="20">
        <v>100</v>
      </c>
      <c r="D51" s="20">
        <f t="shared" si="1"/>
        <v>149.66463009139233</v>
      </c>
      <c r="E51" s="20">
        <v>100.56876273709241</v>
      </c>
      <c r="F51" s="27">
        <f t="shared" si="2"/>
        <v>148.81820758066465</v>
      </c>
      <c r="G51" s="20">
        <f t="shared" si="3"/>
        <v>2.1726560694360835</v>
      </c>
      <c r="I51" s="59">
        <v>249.14303330748447</v>
      </c>
      <c r="J51" s="59">
        <v>56.861709782757949</v>
      </c>
      <c r="K51" s="59">
        <f t="shared" si="4"/>
        <v>120.8913905164919</v>
      </c>
      <c r="L51" s="59">
        <v>100.56876273709241</v>
      </c>
      <c r="M51" s="27">
        <f t="shared" si="5"/>
        <v>120.20769394620778</v>
      </c>
      <c r="N51" s="22">
        <f t="shared" si="0"/>
        <v>2.0799322657652621</v>
      </c>
      <c r="P51" s="20">
        <v>249.14303330748447</v>
      </c>
      <c r="Q51" s="20">
        <v>100.56876273709241</v>
      </c>
      <c r="R51" s="27">
        <f t="shared" si="6"/>
        <v>247.73401454564575</v>
      </c>
      <c r="S51" s="20">
        <f t="shared" si="7"/>
        <v>2.3939856404788191</v>
      </c>
      <c r="U51" s="81">
        <v>1699</v>
      </c>
      <c r="V51" s="27">
        <f t="shared" si="8"/>
        <v>249.14303330748447</v>
      </c>
      <c r="W51" s="79">
        <v>0.37477451555427671</v>
      </c>
      <c r="X51" s="80">
        <f t="shared" si="9"/>
        <v>90.560863477417641</v>
      </c>
      <c r="Y51" s="80">
        <f t="shared" si="10"/>
        <v>261.44335248263985</v>
      </c>
      <c r="Z51" s="27">
        <f t="shared" si="15"/>
        <v>102.73539426310245</v>
      </c>
      <c r="AA51" s="27">
        <f t="shared" si="11"/>
        <v>133.1362775994136</v>
      </c>
      <c r="AB51" s="27">
        <f t="shared" si="12"/>
        <v>93.305519017560741</v>
      </c>
      <c r="AC51" s="27">
        <f t="shared" si="13"/>
        <v>117.10270047566978</v>
      </c>
      <c r="AD51" s="27">
        <f t="shared" si="14"/>
        <v>131.49672396493179</v>
      </c>
      <c r="AE51" s="81">
        <v>1699</v>
      </c>
    </row>
    <row r="52" spans="1:31">
      <c r="A52" s="81">
        <v>1700</v>
      </c>
      <c r="B52" s="27">
        <v>320.6103007256612</v>
      </c>
      <c r="C52" s="20">
        <v>100</v>
      </c>
      <c r="D52" s="20">
        <f t="shared" si="1"/>
        <v>173.46323014164517</v>
      </c>
      <c r="E52" s="20">
        <v>100.05132786336569</v>
      </c>
      <c r="F52" s="27">
        <f t="shared" si="2"/>
        <v>173.37424084819133</v>
      </c>
      <c r="G52" s="20">
        <f t="shared" si="3"/>
        <v>2.238984572445216</v>
      </c>
      <c r="I52" s="59">
        <v>320.6103007256612</v>
      </c>
      <c r="J52" s="59">
        <f t="shared" ref="J52:J115" si="16">J53*0.9924</f>
        <v>56.861709782757949</v>
      </c>
      <c r="K52" s="59">
        <f t="shared" si="4"/>
        <v>144.68999056674474</v>
      </c>
      <c r="L52" s="59">
        <v>100.05132786336569</v>
      </c>
      <c r="M52" s="27">
        <f t="shared" si="5"/>
        <v>144.61576238582211</v>
      </c>
      <c r="N52" s="22">
        <f t="shared" si="0"/>
        <v>2.1602156314378154</v>
      </c>
      <c r="P52" s="20">
        <v>320.6103007256612</v>
      </c>
      <c r="Q52" s="20">
        <v>100.05132786336569</v>
      </c>
      <c r="R52" s="27">
        <f t="shared" si="6"/>
        <v>320.44582273160847</v>
      </c>
      <c r="S52" s="20">
        <f t="shared" si="7"/>
        <v>2.5057546145799816</v>
      </c>
      <c r="U52" s="81">
        <v>1700</v>
      </c>
      <c r="V52" s="27">
        <f t="shared" si="8"/>
        <v>320.6103007256612</v>
      </c>
      <c r="W52" s="79">
        <v>0.38022123668246927</v>
      </c>
      <c r="X52" s="80">
        <f t="shared" si="9"/>
        <v>118.23215274243485</v>
      </c>
      <c r="Y52" s="80">
        <f t="shared" si="10"/>
        <v>341.32857392564182</v>
      </c>
      <c r="Z52" s="27">
        <f t="shared" si="15"/>
        <v>102.83812965736554</v>
      </c>
      <c r="AA52" s="27">
        <f t="shared" si="11"/>
        <v>132.58373136025222</v>
      </c>
      <c r="AB52" s="27">
        <f t="shared" si="12"/>
        <v>92.918279607268104</v>
      </c>
      <c r="AC52" s="27">
        <f t="shared" si="13"/>
        <v>127.6209409048451</v>
      </c>
      <c r="AD52" s="27">
        <f t="shared" si="14"/>
        <v>143.30784490999849</v>
      </c>
      <c r="AE52" s="81">
        <v>1700</v>
      </c>
    </row>
    <row r="53" spans="1:31">
      <c r="A53" s="81">
        <v>1701</v>
      </c>
      <c r="B53" s="27">
        <v>232.86738654019311</v>
      </c>
      <c r="C53" s="20">
        <v>100</v>
      </c>
      <c r="D53" s="20">
        <f t="shared" si="1"/>
        <v>144.2448397178843</v>
      </c>
      <c r="E53" s="20">
        <v>89.63427550366157</v>
      </c>
      <c r="F53" s="27">
        <f t="shared" si="2"/>
        <v>160.92598384642702</v>
      </c>
      <c r="G53" s="20">
        <f t="shared" si="3"/>
        <v>2.2066261729370527</v>
      </c>
      <c r="I53" s="59">
        <v>232.86738654019311</v>
      </c>
      <c r="J53" s="59">
        <f t="shared" si="16"/>
        <v>57.2971682615457</v>
      </c>
      <c r="K53" s="59">
        <f t="shared" si="4"/>
        <v>115.7620509483353</v>
      </c>
      <c r="L53" s="59">
        <v>89.63427550366157</v>
      </c>
      <c r="M53" s="27">
        <f t="shared" si="5"/>
        <v>129.14931291390471</v>
      </c>
      <c r="N53" s="22">
        <f t="shared" si="0"/>
        <v>2.1110921000293241</v>
      </c>
      <c r="P53" s="20">
        <v>232.86738654019311</v>
      </c>
      <c r="Q53" s="20">
        <v>89.63427550366157</v>
      </c>
      <c r="R53" s="27">
        <f t="shared" si="6"/>
        <v>259.79725415494704</v>
      </c>
      <c r="S53" s="20">
        <f t="shared" si="7"/>
        <v>2.4146345566228575</v>
      </c>
      <c r="U53" s="81">
        <v>1701</v>
      </c>
      <c r="V53" s="27">
        <f t="shared" si="8"/>
        <v>232.86738654019311</v>
      </c>
      <c r="W53" s="79">
        <v>0.38764759309718438</v>
      </c>
      <c r="X53" s="80">
        <f t="shared" si="9"/>
        <v>87.552291346738571</v>
      </c>
      <c r="Y53" s="80">
        <f t="shared" si="10"/>
        <v>252.75779943215775</v>
      </c>
      <c r="Z53" s="27">
        <f t="shared" si="15"/>
        <v>102.9409677870229</v>
      </c>
      <c r="AA53" s="27">
        <f t="shared" si="11"/>
        <v>118.89827956104624</v>
      </c>
      <c r="AB53" s="27">
        <f t="shared" si="12"/>
        <v>83.32714332090741</v>
      </c>
      <c r="AC53" s="27">
        <f t="shared" si="13"/>
        <v>107.37846430872894</v>
      </c>
      <c r="AD53" s="27">
        <f t="shared" si="14"/>
        <v>120.57720465564226</v>
      </c>
      <c r="AE53" s="81">
        <v>1701</v>
      </c>
    </row>
    <row r="54" spans="1:31">
      <c r="A54" s="81">
        <v>1702</v>
      </c>
      <c r="B54" s="27">
        <v>273.68873523756406</v>
      </c>
      <c r="C54" s="20">
        <v>100</v>
      </c>
      <c r="D54" s="20">
        <f t="shared" si="1"/>
        <v>157.83834883410884</v>
      </c>
      <c r="E54" s="20">
        <v>94.998703796102632</v>
      </c>
      <c r="F54" s="27">
        <f t="shared" si="2"/>
        <v>166.14789731539921</v>
      </c>
      <c r="G54" s="20">
        <f t="shared" si="3"/>
        <v>2.2204948494359895</v>
      </c>
      <c r="I54" s="59">
        <v>273.68873523756406</v>
      </c>
      <c r="J54" s="59">
        <f t="shared" si="16"/>
        <v>57.735961569473702</v>
      </c>
      <c r="K54" s="59">
        <f t="shared" si="4"/>
        <v>129.64823520094779</v>
      </c>
      <c r="L54" s="59">
        <v>94.998703796102632</v>
      </c>
      <c r="M54" s="27">
        <f t="shared" si="5"/>
        <v>136.47368860865097</v>
      </c>
      <c r="N54" s="22">
        <f t="shared" si="0"/>
        <v>2.1350489298124899</v>
      </c>
      <c r="P54" s="20">
        <v>273.68873523756406</v>
      </c>
      <c r="Q54" s="20">
        <v>94.998703796102632</v>
      </c>
      <c r="R54" s="27">
        <f t="shared" si="6"/>
        <v>288.0973363857542</v>
      </c>
      <c r="S54" s="20">
        <f t="shared" si="7"/>
        <v>2.4595392430137819</v>
      </c>
      <c r="U54" s="81">
        <v>1702</v>
      </c>
      <c r="V54" s="27">
        <f t="shared" si="8"/>
        <v>273.68873523756406</v>
      </c>
      <c r="W54" s="79">
        <v>0.3968268286327099</v>
      </c>
      <c r="X54" s="80">
        <f t="shared" si="9"/>
        <v>105.33669900463404</v>
      </c>
      <c r="Y54" s="80">
        <f t="shared" si="10"/>
        <v>304.10023347550765</v>
      </c>
      <c r="Z54" s="27">
        <f t="shared" si="15"/>
        <v>103.04390875480991</v>
      </c>
      <c r="AA54" s="27">
        <f t="shared" si="11"/>
        <v>126.14011281728996</v>
      </c>
      <c r="AB54" s="27">
        <f t="shared" si="12"/>
        <v>88.402416738461852</v>
      </c>
      <c r="AC54" s="27">
        <f t="shared" si="13"/>
        <v>118.79225761477454</v>
      </c>
      <c r="AD54" s="27">
        <f t="shared" si="14"/>
        <v>133.39395799831772</v>
      </c>
      <c r="AE54" s="81">
        <v>1702</v>
      </c>
    </row>
    <row r="55" spans="1:31">
      <c r="A55" s="81">
        <v>1703</v>
      </c>
      <c r="B55" s="27">
        <v>130.24250925382159</v>
      </c>
      <c r="C55" s="20">
        <v>100</v>
      </c>
      <c r="D55" s="20">
        <f t="shared" si="1"/>
        <v>110.0707555815226</v>
      </c>
      <c r="E55" s="20">
        <v>90.697312859669069</v>
      </c>
      <c r="F55" s="27">
        <f t="shared" si="2"/>
        <v>121.36054764029117</v>
      </c>
      <c r="G55" s="20">
        <f t="shared" si="3"/>
        <v>2.0840775275398795</v>
      </c>
      <c r="I55" s="59">
        <v>130.24250925382159</v>
      </c>
      <c r="J55" s="59">
        <f t="shared" si="16"/>
        <v>58.178115245338276</v>
      </c>
      <c r="K55" s="59">
        <f t="shared" si="4"/>
        <v>82.175558450163237</v>
      </c>
      <c r="L55" s="59">
        <v>90.697312859669069</v>
      </c>
      <c r="M55" s="27">
        <f t="shared" si="5"/>
        <v>90.604182041543979</v>
      </c>
      <c r="N55" s="22">
        <f t="shared" si="0"/>
        <v>1.9571482439864014</v>
      </c>
      <c r="P55" s="20">
        <v>130.24250925382159</v>
      </c>
      <c r="Q55" s="20">
        <v>90.697312859669069</v>
      </c>
      <c r="R55" s="27">
        <f t="shared" si="6"/>
        <v>143.60128778604346</v>
      </c>
      <c r="S55" s="20">
        <f t="shared" si="7"/>
        <v>2.1571583345850058</v>
      </c>
      <c r="U55" s="81">
        <v>1703</v>
      </c>
      <c r="V55" s="27">
        <f t="shared" si="8"/>
        <v>130.24250925382159</v>
      </c>
      <c r="W55" s="79">
        <v>0.40650517947010789</v>
      </c>
      <c r="X55" s="80">
        <f t="shared" si="9"/>
        <v>51.350017259787677</v>
      </c>
      <c r="Y55" s="80">
        <f t="shared" si="10"/>
        <v>148.24417686551774</v>
      </c>
      <c r="Z55" s="27">
        <f t="shared" si="15"/>
        <v>103.1469526635647</v>
      </c>
      <c r="AA55" s="27">
        <f t="shared" si="11"/>
        <v>120.54911686163307</v>
      </c>
      <c r="AB55" s="27">
        <f t="shared" si="12"/>
        <v>84.484094934112818</v>
      </c>
      <c r="AC55" s="27">
        <f t="shared" si="13"/>
        <v>90.729063439529838</v>
      </c>
      <c r="AD55" s="27">
        <f t="shared" si="14"/>
        <v>101.88129361870212</v>
      </c>
      <c r="AE55" s="81">
        <v>1703</v>
      </c>
    </row>
    <row r="56" spans="1:31">
      <c r="A56" s="81">
        <v>1704</v>
      </c>
      <c r="B56" s="27">
        <v>247.49798608502127</v>
      </c>
      <c r="C56" s="20">
        <v>100</v>
      </c>
      <c r="D56" s="20">
        <f t="shared" si="1"/>
        <v>149.11682936631209</v>
      </c>
      <c r="E56" s="20">
        <v>89.683517016065181</v>
      </c>
      <c r="F56" s="27">
        <f t="shared" si="2"/>
        <v>166.27005087189042</v>
      </c>
      <c r="G56" s="20">
        <f t="shared" si="3"/>
        <v>2.2208140296620043</v>
      </c>
      <c r="I56" s="59">
        <v>247.49798608502127</v>
      </c>
      <c r="J56" s="59">
        <f t="shared" si="16"/>
        <v>58.62365502351701</v>
      </c>
      <c r="K56" s="59">
        <f t="shared" si="4"/>
        <v>121.51880726699792</v>
      </c>
      <c r="L56" s="59">
        <v>89.683517016065181</v>
      </c>
      <c r="M56" s="27">
        <f t="shared" si="5"/>
        <v>135.49737043121314</v>
      </c>
      <c r="N56" s="22">
        <f t="shared" ref="N56:N87" si="17">LOG10(M56)</f>
        <v>2.1319308670311243</v>
      </c>
      <c r="P56" s="20">
        <v>247.49798608502127</v>
      </c>
      <c r="Q56" s="20">
        <v>89.683517016065181</v>
      </c>
      <c r="R56" s="27">
        <f t="shared" si="6"/>
        <v>275.96819830413926</v>
      </c>
      <c r="S56" s="20">
        <f t="shared" si="7"/>
        <v>2.4408590382362974</v>
      </c>
      <c r="U56" s="81">
        <v>1704</v>
      </c>
      <c r="V56" s="27">
        <f t="shared" si="8"/>
        <v>247.49798608502127</v>
      </c>
      <c r="W56" s="79">
        <v>0.41448166372484246</v>
      </c>
      <c r="X56" s="80">
        <f t="shared" si="9"/>
        <v>99.494425250428506</v>
      </c>
      <c r="Y56" s="80">
        <f t="shared" si="10"/>
        <v>287.23396721246877</v>
      </c>
      <c r="Z56" s="27">
        <f t="shared" si="15"/>
        <v>103.25009961622825</v>
      </c>
      <c r="AA56" s="27">
        <f t="shared" si="11"/>
        <v>119.32084535789538</v>
      </c>
      <c r="AB56" s="27">
        <f t="shared" si="12"/>
        <v>83.623288907256992</v>
      </c>
      <c r="AC56" s="27">
        <f t="shared" si="13"/>
        <v>112.31474344942008</v>
      </c>
      <c r="AD56" s="27">
        <f t="shared" si="14"/>
        <v>126.12024109238247</v>
      </c>
      <c r="AE56" s="81">
        <v>1704</v>
      </c>
    </row>
    <row r="57" spans="1:31">
      <c r="A57" s="81">
        <v>1705</v>
      </c>
      <c r="B57" s="27">
        <v>103.89101927464515</v>
      </c>
      <c r="C57" s="20">
        <v>100</v>
      </c>
      <c r="D57" s="20">
        <f t="shared" si="1"/>
        <v>101.29570941845684</v>
      </c>
      <c r="E57" s="20">
        <v>87.809442985174599</v>
      </c>
      <c r="F57" s="27">
        <f t="shared" si="2"/>
        <v>115.35856050875897</v>
      </c>
      <c r="G57" s="20">
        <f t="shared" si="3"/>
        <v>2.0620498281052146</v>
      </c>
      <c r="I57" s="59">
        <v>103.89101927464515</v>
      </c>
      <c r="J57" s="59">
        <f t="shared" si="16"/>
        <v>59.072606835466559</v>
      </c>
      <c r="K57" s="59">
        <f t="shared" si="4"/>
        <v>73.997138177713026</v>
      </c>
      <c r="L57" s="59">
        <v>87.809442985174599</v>
      </c>
      <c r="M57" s="27">
        <f t="shared" si="5"/>
        <v>84.270137313371194</v>
      </c>
      <c r="N57" s="22">
        <f t="shared" si="17"/>
        <v>1.9256737015798475</v>
      </c>
      <c r="P57" s="20">
        <v>103.89101927464515</v>
      </c>
      <c r="Q57" s="20">
        <v>87.809442985174599</v>
      </c>
      <c r="R57" s="27">
        <f t="shared" si="6"/>
        <v>118.31417640604519</v>
      </c>
      <c r="S57" s="20">
        <f t="shared" si="7"/>
        <v>2.0730367849157907</v>
      </c>
      <c r="U57" s="81">
        <v>1705</v>
      </c>
      <c r="V57" s="27">
        <f t="shared" si="8"/>
        <v>103.89101927464515</v>
      </c>
      <c r="W57" s="79">
        <v>0.40983813491023141</v>
      </c>
      <c r="X57" s="80">
        <f t="shared" si="9"/>
        <v>41.296393862899279</v>
      </c>
      <c r="Y57" s="80">
        <f t="shared" si="10"/>
        <v>119.22001670900774</v>
      </c>
      <c r="Z57" s="27">
        <f t="shared" si="15"/>
        <v>103.35334971584447</v>
      </c>
      <c r="AA57" s="27">
        <f t="shared" si="11"/>
        <v>116.94428155048398</v>
      </c>
      <c r="AB57" s="27">
        <f t="shared" si="12"/>
        <v>81.957728449001792</v>
      </c>
      <c r="AC57" s="27">
        <f t="shared" si="13"/>
        <v>82.687664489841964</v>
      </c>
      <c r="AD57" s="27">
        <f t="shared" si="14"/>
        <v>92.851462421951055</v>
      </c>
      <c r="AE57" s="81">
        <v>1705</v>
      </c>
    </row>
    <row r="58" spans="1:31">
      <c r="A58" s="81">
        <v>1706</v>
      </c>
      <c r="B58" s="27">
        <v>128.39848102374518</v>
      </c>
      <c r="C58" s="20">
        <v>100</v>
      </c>
      <c r="D58" s="20">
        <f t="shared" si="1"/>
        <v>109.45669418090715</v>
      </c>
      <c r="E58" s="20">
        <v>88.066734083555531</v>
      </c>
      <c r="F58" s="27">
        <f t="shared" si="2"/>
        <v>124.28835396241372</v>
      </c>
      <c r="G58" s="20">
        <f t="shared" si="3"/>
        <v>2.0944304363905166</v>
      </c>
      <c r="I58" s="59">
        <v>128.39848102374518</v>
      </c>
      <c r="J58" s="59">
        <f t="shared" si="16"/>
        <v>59.524996811231922</v>
      </c>
      <c r="K58" s="59">
        <f t="shared" si="4"/>
        <v>82.459867053998835</v>
      </c>
      <c r="L58" s="59">
        <v>88.066734083555531</v>
      </c>
      <c r="M58" s="27">
        <f t="shared" si="5"/>
        <v>93.633388261863971</v>
      </c>
      <c r="N58" s="22">
        <f t="shared" si="17"/>
        <v>1.9714307392539065</v>
      </c>
      <c r="P58" s="20">
        <v>128.39848102374518</v>
      </c>
      <c r="Q58" s="20">
        <v>88.066734083555531</v>
      </c>
      <c r="R58" s="27">
        <f t="shared" si="6"/>
        <v>145.79680098267738</v>
      </c>
      <c r="S58" s="20">
        <f t="shared" si="7"/>
        <v>2.1637479949640372</v>
      </c>
      <c r="U58" s="81">
        <v>1706</v>
      </c>
      <c r="V58" s="27">
        <f t="shared" si="8"/>
        <v>128.39848102374518</v>
      </c>
      <c r="W58" s="79">
        <v>0.40322490964692798</v>
      </c>
      <c r="X58" s="80">
        <f t="shared" si="9"/>
        <v>50.214482916041696</v>
      </c>
      <c r="Y58" s="80">
        <f t="shared" si="10"/>
        <v>144.96596269784749</v>
      </c>
      <c r="Z58" s="27">
        <f t="shared" si="15"/>
        <v>103.4567030655603</v>
      </c>
      <c r="AA58" s="27">
        <f t="shared" si="11"/>
        <v>117.40422779569826</v>
      </c>
      <c r="AB58" s="27">
        <f t="shared" si="12"/>
        <v>82.280071268732883</v>
      </c>
      <c r="AC58" s="27">
        <f t="shared" si="13"/>
        <v>88.482036029835669</v>
      </c>
      <c r="AD58" s="27">
        <f t="shared" si="14"/>
        <v>99.358066213749311</v>
      </c>
      <c r="AE58" s="81">
        <v>1706</v>
      </c>
    </row>
    <row r="59" spans="1:31">
      <c r="A59" s="81">
        <v>1707</v>
      </c>
      <c r="B59" s="27">
        <v>180.62010058840184</v>
      </c>
      <c r="C59" s="20">
        <v>100</v>
      </c>
      <c r="D59" s="20">
        <f t="shared" si="1"/>
        <v>126.84649349593782</v>
      </c>
      <c r="E59" s="20">
        <v>89.584531289408162</v>
      </c>
      <c r="F59" s="27">
        <f t="shared" si="2"/>
        <v>141.59419228990848</v>
      </c>
      <c r="G59" s="20">
        <f t="shared" si="3"/>
        <v>2.1510454404429331</v>
      </c>
      <c r="I59" s="59">
        <v>180.62010058840184</v>
      </c>
      <c r="J59" s="59">
        <f t="shared" si="16"/>
        <v>59.980851280967279</v>
      </c>
      <c r="K59" s="59">
        <f t="shared" si="4"/>
        <v>100.15372130034299</v>
      </c>
      <c r="L59" s="59">
        <v>89.584531289408162</v>
      </c>
      <c r="M59" s="27">
        <f t="shared" si="5"/>
        <v>111.79800782435355</v>
      </c>
      <c r="N59" s="22">
        <f t="shared" si="17"/>
        <v>2.0484340647436174</v>
      </c>
      <c r="P59" s="20">
        <v>180.62010058840184</v>
      </c>
      <c r="Q59" s="20">
        <v>89.584531289408162</v>
      </c>
      <c r="R59" s="27">
        <f t="shared" si="6"/>
        <v>201.61974169948812</v>
      </c>
      <c r="S59" s="20">
        <f t="shared" si="7"/>
        <v>2.3045330540204505</v>
      </c>
      <c r="U59" s="81">
        <v>1707</v>
      </c>
      <c r="V59" s="27">
        <f t="shared" si="8"/>
        <v>180.62010058840184</v>
      </c>
      <c r="W59" s="79">
        <v>0.39681949388159876</v>
      </c>
      <c r="X59" s="80">
        <f t="shared" si="9"/>
        <v>69.515369302827722</v>
      </c>
      <c r="Y59" s="80">
        <f t="shared" si="10"/>
        <v>200.68637269709825</v>
      </c>
      <c r="Z59" s="27">
        <f t="shared" si="15"/>
        <v>103.56015976862585</v>
      </c>
      <c r="AA59" s="27">
        <f t="shared" si="11"/>
        <v>119.54707337281508</v>
      </c>
      <c r="AB59" s="27">
        <f t="shared" si="12"/>
        <v>83.78183564394665</v>
      </c>
      <c r="AC59" s="27">
        <f t="shared" si="13"/>
        <v>99.800196541299641</v>
      </c>
      <c r="AD59" s="27">
        <f t="shared" si="14"/>
        <v>112.06743177510108</v>
      </c>
      <c r="AE59" s="81">
        <v>1707</v>
      </c>
    </row>
    <row r="60" spans="1:31">
      <c r="A60" s="81">
        <v>1708</v>
      </c>
      <c r="B60" s="27">
        <v>205.903756536831</v>
      </c>
      <c r="C60" s="20">
        <v>100</v>
      </c>
      <c r="D60" s="20">
        <f t="shared" si="1"/>
        <v>135.26595092676473</v>
      </c>
      <c r="E60" s="20">
        <v>89.824366667393463</v>
      </c>
      <c r="F60" s="27">
        <f t="shared" si="2"/>
        <v>150.58937340202445</v>
      </c>
      <c r="G60" s="20">
        <f t="shared" si="3"/>
        <v>2.1777943262093458</v>
      </c>
      <c r="I60" s="59">
        <v>205.903756536831</v>
      </c>
      <c r="J60" s="59">
        <f t="shared" si="16"/>
        <v>60.44019677646844</v>
      </c>
      <c r="K60" s="59">
        <f t="shared" si="4"/>
        <v>108.87956217666918</v>
      </c>
      <c r="L60" s="59">
        <v>89.824366667393463</v>
      </c>
      <c r="M60" s="27">
        <f t="shared" si="5"/>
        <v>121.21383786632678</v>
      </c>
      <c r="N60" s="22">
        <f t="shared" si="17"/>
        <v>2.0835522020574739</v>
      </c>
      <c r="P60" s="20">
        <v>205.903756536831</v>
      </c>
      <c r="Q60" s="20">
        <v>89.824366667393463</v>
      </c>
      <c r="R60" s="27">
        <f t="shared" si="6"/>
        <v>229.22928841709799</v>
      </c>
      <c r="S60" s="20">
        <f t="shared" si="7"/>
        <v>2.3602701062503972</v>
      </c>
      <c r="U60" s="81">
        <v>1708</v>
      </c>
      <c r="V60" s="27">
        <f t="shared" si="8"/>
        <v>205.903756536831</v>
      </c>
      <c r="W60" s="79">
        <v>0.3921576964615241</v>
      </c>
      <c r="X60" s="80">
        <f t="shared" si="9"/>
        <v>78.315327522424312</v>
      </c>
      <c r="Y60" s="80">
        <f t="shared" si="10"/>
        <v>226.0912826139764</v>
      </c>
      <c r="Z60" s="27">
        <f t="shared" si="15"/>
        <v>103.66371992839447</v>
      </c>
      <c r="AA60" s="27">
        <f t="shared" si="11"/>
        <v>119.98699148272561</v>
      </c>
      <c r="AB60" s="27">
        <f t="shared" si="12"/>
        <v>84.090142202538658</v>
      </c>
      <c r="AC60" s="27">
        <f t="shared" si="13"/>
        <v>104.09586092612444</v>
      </c>
      <c r="AD60" s="27">
        <f t="shared" si="14"/>
        <v>116.89111040559224</v>
      </c>
      <c r="AE60" s="81">
        <v>1708</v>
      </c>
    </row>
    <row r="61" spans="1:31">
      <c r="A61" s="81">
        <v>1709</v>
      </c>
      <c r="B61" s="27">
        <v>222.92990234964503</v>
      </c>
      <c r="C61" s="20">
        <v>100</v>
      </c>
      <c r="D61" s="20">
        <f t="shared" si="1"/>
        <v>140.93565748243179</v>
      </c>
      <c r="E61" s="20">
        <v>87.472032735679377</v>
      </c>
      <c r="F61" s="27">
        <f t="shared" si="2"/>
        <v>161.12082122100369</v>
      </c>
      <c r="G61" s="20">
        <f t="shared" si="3"/>
        <v>2.2071516667822926</v>
      </c>
      <c r="I61" s="59">
        <v>222.92990234964503</v>
      </c>
      <c r="J61" s="59">
        <f t="shared" si="16"/>
        <v>60.903060032717093</v>
      </c>
      <c r="K61" s="59">
        <f t="shared" si="4"/>
        <v>114.8579985242541</v>
      </c>
      <c r="L61" s="59">
        <v>87.472032735679377</v>
      </c>
      <c r="M61" s="27">
        <f t="shared" si="5"/>
        <v>131.30825354353991</v>
      </c>
      <c r="N61" s="22">
        <f t="shared" si="17"/>
        <v>2.1182920250670882</v>
      </c>
      <c r="P61" s="20">
        <v>222.92990234964503</v>
      </c>
      <c r="Q61" s="20">
        <v>87.472032735679377</v>
      </c>
      <c r="R61" s="27">
        <f t="shared" si="6"/>
        <v>254.85849062555636</v>
      </c>
      <c r="S61" s="20">
        <f t="shared" si="7"/>
        <v>2.4062991067118675</v>
      </c>
      <c r="U61" s="81">
        <v>1709</v>
      </c>
      <c r="V61" s="27">
        <f t="shared" si="8"/>
        <v>222.92990234964503</v>
      </c>
      <c r="W61" s="79">
        <v>0.38760095722405025</v>
      </c>
      <c r="X61" s="80">
        <f t="shared" si="9"/>
        <v>83.805963291263794</v>
      </c>
      <c r="Y61" s="80">
        <f t="shared" si="10"/>
        <v>241.94239276846875</v>
      </c>
      <c r="Z61" s="27">
        <f t="shared" si="15"/>
        <v>103.76738364832285</v>
      </c>
      <c r="AA61" s="27">
        <f t="shared" si="11"/>
        <v>116.96159898106136</v>
      </c>
      <c r="AB61" s="27">
        <f t="shared" si="12"/>
        <v>81.969864974652111</v>
      </c>
      <c r="AC61" s="27">
        <f t="shared" si="13"/>
        <v>104.67318236611517</v>
      </c>
      <c r="AD61" s="27">
        <f t="shared" si="14"/>
        <v>117.5393950115418</v>
      </c>
      <c r="AE61" s="81">
        <v>1709</v>
      </c>
    </row>
    <row r="62" spans="1:31">
      <c r="A62" s="81">
        <v>1710</v>
      </c>
      <c r="B62" s="27">
        <v>137.88131902259593</v>
      </c>
      <c r="C62" s="20">
        <v>100</v>
      </c>
      <c r="D62" s="20">
        <f t="shared" si="1"/>
        <v>112.61447923452445</v>
      </c>
      <c r="E62" s="20">
        <v>90.275304044621009</v>
      </c>
      <c r="F62" s="27">
        <f t="shared" si="2"/>
        <v>124.74561058123018</v>
      </c>
      <c r="G62" s="20">
        <f t="shared" si="3"/>
        <v>2.0960252730618518</v>
      </c>
      <c r="I62" s="59">
        <v>137.88131902259593</v>
      </c>
      <c r="J62" s="59">
        <f t="shared" si="16"/>
        <v>61.369467989436814</v>
      </c>
      <c r="K62" s="59">
        <f t="shared" si="4"/>
        <v>86.847914383478809</v>
      </c>
      <c r="L62" s="59">
        <v>90.275304044621009</v>
      </c>
      <c r="M62" s="27">
        <f t="shared" si="5"/>
        <v>96.203402804992905</v>
      </c>
      <c r="N62" s="22">
        <f t="shared" si="17"/>
        <v>1.9831904337144779</v>
      </c>
      <c r="P62" s="20">
        <v>137.88131902259593</v>
      </c>
      <c r="Q62" s="20">
        <v>90.275304044621009</v>
      </c>
      <c r="R62" s="27">
        <f t="shared" si="6"/>
        <v>152.73426158104587</v>
      </c>
      <c r="S62" s="20">
        <f t="shared" si="7"/>
        <v>2.1839364695813441</v>
      </c>
      <c r="U62" s="81">
        <v>1710</v>
      </c>
      <c r="V62" s="27">
        <f t="shared" si="8"/>
        <v>137.88131902259593</v>
      </c>
      <c r="W62" s="79">
        <v>0.38232297915689728</v>
      </c>
      <c r="X62" s="80">
        <f t="shared" si="9"/>
        <v>51.127856625650615</v>
      </c>
      <c r="Y62" s="80">
        <f t="shared" si="10"/>
        <v>147.60281349122809</v>
      </c>
      <c r="Z62" s="27">
        <f t="shared" si="15"/>
        <v>103.87115103197117</v>
      </c>
      <c r="AA62" s="27">
        <f t="shared" si="11"/>
        <v>120.83065092825659</v>
      </c>
      <c r="AB62" s="27">
        <f t="shared" si="12"/>
        <v>84.681401653821993</v>
      </c>
      <c r="AC62" s="27">
        <f t="shared" si="13"/>
        <v>90.739234709402339</v>
      </c>
      <c r="AD62" s="27">
        <f t="shared" si="14"/>
        <v>101.89271512018213</v>
      </c>
      <c r="AE62" s="81">
        <v>1710</v>
      </c>
    </row>
    <row r="63" spans="1:31">
      <c r="A63" s="81">
        <v>1711</v>
      </c>
      <c r="B63" s="27">
        <v>152.83918583683899</v>
      </c>
      <c r="C63" s="20">
        <v>100</v>
      </c>
      <c r="D63" s="20">
        <f t="shared" si="1"/>
        <v>117.59544888366739</v>
      </c>
      <c r="E63" s="20">
        <v>81.522888218362695</v>
      </c>
      <c r="F63" s="27">
        <f t="shared" si="2"/>
        <v>144.24838404729078</v>
      </c>
      <c r="G63" s="20">
        <f t="shared" si="3"/>
        <v>2.1591109566404167</v>
      </c>
      <c r="I63" s="59">
        <v>152.83918583683899</v>
      </c>
      <c r="J63" s="59">
        <f t="shared" si="16"/>
        <v>61.839447792661041</v>
      </c>
      <c r="K63" s="59">
        <f t="shared" si="4"/>
        <v>92.1423605613723</v>
      </c>
      <c r="L63" s="59">
        <v>81.522888218362695</v>
      </c>
      <c r="M63" s="27">
        <f t="shared" si="5"/>
        <v>113.0263691278514</v>
      </c>
      <c r="N63" s="22">
        <f t="shared" si="17"/>
        <v>2.0531797764988071</v>
      </c>
      <c r="P63" s="20">
        <v>152.83918583683899</v>
      </c>
      <c r="Q63" s="20">
        <v>81.522888218362695</v>
      </c>
      <c r="R63" s="27">
        <f t="shared" si="6"/>
        <v>187.48009200490102</v>
      </c>
      <c r="S63" s="20">
        <f t="shared" si="7"/>
        <v>2.2729551579760314</v>
      </c>
      <c r="U63" s="81">
        <v>1711</v>
      </c>
      <c r="V63" s="27">
        <f t="shared" si="8"/>
        <v>152.83918583683899</v>
      </c>
      <c r="W63" s="79">
        <v>0.36900245393993691</v>
      </c>
      <c r="X63" s="80">
        <f t="shared" si="9"/>
        <v>54.699798376844157</v>
      </c>
      <c r="Y63" s="80">
        <f t="shared" si="10"/>
        <v>157.91477817934771</v>
      </c>
      <c r="Z63" s="27">
        <f t="shared" si="15"/>
        <v>103.97502218300312</v>
      </c>
      <c r="AA63" s="27">
        <f t="shared" si="11"/>
        <v>109.22493385069644</v>
      </c>
      <c r="AB63" s="27">
        <f t="shared" si="12"/>
        <v>76.547799941214961</v>
      </c>
      <c r="AC63" s="27">
        <f t="shared" si="13"/>
        <v>86.758069707956693</v>
      </c>
      <c r="AD63" s="27">
        <f t="shared" si="14"/>
        <v>97.42219349149677</v>
      </c>
      <c r="AE63" s="81">
        <v>1711</v>
      </c>
    </row>
    <row r="64" spans="1:31">
      <c r="A64" s="81">
        <v>1712</v>
      </c>
      <c r="B64" s="27">
        <v>184.23445387989184</v>
      </c>
      <c r="C64" s="20">
        <v>100</v>
      </c>
      <c r="D64" s="20">
        <f t="shared" si="1"/>
        <v>128.05007314200398</v>
      </c>
      <c r="E64" s="20">
        <v>79.414411283016932</v>
      </c>
      <c r="F64" s="27">
        <f t="shared" si="2"/>
        <v>161.24286646873119</v>
      </c>
      <c r="G64" s="20">
        <f t="shared" si="3"/>
        <v>2.2074805101488812</v>
      </c>
      <c r="I64" s="59">
        <v>184.23445387989184</v>
      </c>
      <c r="J64" s="59">
        <f t="shared" si="16"/>
        <v>62.313026796313025</v>
      </c>
      <c r="K64" s="59">
        <f t="shared" si="4"/>
        <v>102.91286201514478</v>
      </c>
      <c r="L64" s="59">
        <v>79.414411283016932</v>
      </c>
      <c r="M64" s="27">
        <f t="shared" si="5"/>
        <v>129.5896555203112</v>
      </c>
      <c r="N64" s="22">
        <f t="shared" si="17"/>
        <v>2.1125703354099534</v>
      </c>
      <c r="P64" s="20">
        <v>184.23445387989184</v>
      </c>
      <c r="Q64" s="20">
        <v>79.414411283016932</v>
      </c>
      <c r="R64" s="27">
        <f t="shared" si="6"/>
        <v>231.99121028967582</v>
      </c>
      <c r="S64" s="20">
        <f t="shared" si="7"/>
        <v>2.3654715306020808</v>
      </c>
      <c r="U64" s="81">
        <v>1712</v>
      </c>
      <c r="V64" s="27">
        <f t="shared" si="8"/>
        <v>184.23445387989184</v>
      </c>
      <c r="W64" s="79">
        <v>0.35862089768339767</v>
      </c>
      <c r="X64" s="80">
        <f t="shared" si="9"/>
        <v>64.080840628745278</v>
      </c>
      <c r="Y64" s="80">
        <f t="shared" si="10"/>
        <v>184.99724009436588</v>
      </c>
      <c r="Z64" s="27">
        <f t="shared" si="15"/>
        <v>104.07899720518611</v>
      </c>
      <c r="AA64" s="27">
        <f t="shared" si="11"/>
        <v>106.50638173836144</v>
      </c>
      <c r="AB64" s="27">
        <f t="shared" si="12"/>
        <v>74.642564791251431</v>
      </c>
      <c r="AC64" s="27">
        <f t="shared" si="13"/>
        <v>89.929056410403774</v>
      </c>
      <c r="AD64" s="27">
        <f t="shared" si="14"/>
        <v>100.98295136825288</v>
      </c>
      <c r="AE64" s="81">
        <v>1712</v>
      </c>
    </row>
    <row r="65" spans="1:31">
      <c r="A65" s="81">
        <v>1713</v>
      </c>
      <c r="B65" s="27">
        <v>134.87955901187235</v>
      </c>
      <c r="C65" s="20">
        <v>100</v>
      </c>
      <c r="D65" s="20">
        <f t="shared" si="1"/>
        <v>111.61489315095349</v>
      </c>
      <c r="E65" s="20">
        <v>82.512821275162736</v>
      </c>
      <c r="F65" s="27">
        <f t="shared" si="2"/>
        <v>135.26975738563286</v>
      </c>
      <c r="G65" s="20">
        <f t="shared" si="3"/>
        <v>2.1312007110939097</v>
      </c>
      <c r="I65" s="59">
        <v>134.87955901187235</v>
      </c>
      <c r="J65" s="59">
        <f t="shared" si="16"/>
        <v>62.790232563797893</v>
      </c>
      <c r="K65" s="59">
        <f t="shared" si="4"/>
        <v>86.795978271006703</v>
      </c>
      <c r="L65" s="59">
        <v>82.512821275162736</v>
      </c>
      <c r="M65" s="27">
        <f t="shared" si="5"/>
        <v>105.19089873507117</v>
      </c>
      <c r="N65" s="22">
        <f t="shared" si="17"/>
        <v>2.0219781656720404</v>
      </c>
      <c r="P65" s="20">
        <v>134.87955901187235</v>
      </c>
      <c r="Q65" s="20">
        <v>82.512821275162736</v>
      </c>
      <c r="R65" s="27">
        <f t="shared" si="6"/>
        <v>163.46497056751662</v>
      </c>
      <c r="S65" s="20">
        <f t="shared" si="7"/>
        <v>2.2134247006100898</v>
      </c>
      <c r="U65" s="81">
        <v>1713</v>
      </c>
      <c r="V65" s="27">
        <f t="shared" si="8"/>
        <v>134.87955901187235</v>
      </c>
      <c r="W65" s="79">
        <v>0.35714443993056838</v>
      </c>
      <c r="X65" s="80">
        <f t="shared" si="9"/>
        <v>46.720963065735305</v>
      </c>
      <c r="Y65" s="80">
        <f t="shared" si="10"/>
        <v>134.88039696274924</v>
      </c>
      <c r="Z65" s="27">
        <f t="shared" si="15"/>
        <v>104.18307620239129</v>
      </c>
      <c r="AA65" s="27">
        <f t="shared" si="11"/>
        <v>110.77246611741829</v>
      </c>
      <c r="AB65" s="27">
        <f t="shared" si="12"/>
        <v>77.632352581160035</v>
      </c>
      <c r="AC65" s="27">
        <f t="shared" si="13"/>
        <v>83.096637757577767</v>
      </c>
      <c r="AD65" s="27">
        <f t="shared" si="14"/>
        <v>93.310705843990362</v>
      </c>
      <c r="AE65" s="81">
        <v>1713</v>
      </c>
    </row>
    <row r="66" spans="1:31">
      <c r="A66" s="81">
        <v>1714</v>
      </c>
      <c r="B66" s="27">
        <v>163.69113839102678</v>
      </c>
      <c r="C66" s="20">
        <v>100</v>
      </c>
      <c r="D66" s="20">
        <f t="shared" si="1"/>
        <v>121.20914908421193</v>
      </c>
      <c r="E66" s="20">
        <v>91.808051251600133</v>
      </c>
      <c r="F66" s="27">
        <f t="shared" si="2"/>
        <v>132.02453099896221</v>
      </c>
      <c r="G66" s="20">
        <f t="shared" si="3"/>
        <v>2.1206546333851151</v>
      </c>
      <c r="I66" s="59">
        <v>163.69113839102678</v>
      </c>
      <c r="J66" s="59">
        <f t="shared" si="16"/>
        <v>63.27109286960691</v>
      </c>
      <c r="K66" s="59">
        <f t="shared" si="4"/>
        <v>96.710968028239733</v>
      </c>
      <c r="L66" s="59">
        <v>91.808051251600133</v>
      </c>
      <c r="M66" s="27">
        <f t="shared" si="5"/>
        <v>105.34039957258557</v>
      </c>
      <c r="N66" s="22">
        <f t="shared" si="17"/>
        <v>2.0225949613713756</v>
      </c>
      <c r="P66" s="20">
        <v>163.69113839102678</v>
      </c>
      <c r="Q66" s="20">
        <v>91.808051251600133</v>
      </c>
      <c r="R66" s="27">
        <f t="shared" si="6"/>
        <v>178.2971494977395</v>
      </c>
      <c r="S66" s="20">
        <f t="shared" si="7"/>
        <v>2.2511444000048657</v>
      </c>
      <c r="U66" s="81">
        <v>1714</v>
      </c>
      <c r="V66" s="27">
        <f t="shared" si="8"/>
        <v>163.69113839102678</v>
      </c>
      <c r="W66" s="83">
        <v>0.35714389524321655</v>
      </c>
      <c r="X66" s="80">
        <f t="shared" si="9"/>
        <v>56.700926539019939</v>
      </c>
      <c r="Y66" s="80">
        <f t="shared" si="10"/>
        <v>163.69190568649788</v>
      </c>
      <c r="Z66" s="27">
        <f t="shared" si="15"/>
        <v>104.28725927859367</v>
      </c>
      <c r="AA66" s="27">
        <f t="shared" si="11"/>
        <v>123.37445130948315</v>
      </c>
      <c r="AB66" s="27">
        <f t="shared" si="12"/>
        <v>86.464166044768589</v>
      </c>
      <c r="AC66" s="27">
        <f t="shared" si="13"/>
        <v>95.234159463153333</v>
      </c>
      <c r="AD66" s="27">
        <f t="shared" si="14"/>
        <v>106.94014679499598</v>
      </c>
      <c r="AE66" s="81">
        <v>1714</v>
      </c>
    </row>
    <row r="67" spans="1:31">
      <c r="A67" s="81">
        <v>1715</v>
      </c>
      <c r="B67" s="27">
        <v>121.71024254562109</v>
      </c>
      <c r="C67" s="20">
        <v>100</v>
      </c>
      <c r="D67" s="20">
        <f t="shared" si="1"/>
        <v>107.22951076769183</v>
      </c>
      <c r="E67" s="20">
        <v>85.032851802996149</v>
      </c>
      <c r="F67" s="27">
        <f t="shared" si="2"/>
        <v>126.10362759104073</v>
      </c>
      <c r="G67" s="20">
        <f t="shared" si="3"/>
        <v>2.1007275799918856</v>
      </c>
      <c r="I67" s="59">
        <v>121.71024254562109</v>
      </c>
      <c r="J67" s="59">
        <f t="shared" si="16"/>
        <v>63.755635700934015</v>
      </c>
      <c r="K67" s="59">
        <f t="shared" si="4"/>
        <v>83.054519780214818</v>
      </c>
      <c r="L67" s="59">
        <v>85.032851802996149</v>
      </c>
      <c r="M67" s="27">
        <f t="shared" si="5"/>
        <v>97.673449754025981</v>
      </c>
      <c r="N67" s="22">
        <f t="shared" si="17"/>
        <v>1.9897765269496503</v>
      </c>
      <c r="P67" s="20">
        <v>121.71024254562109</v>
      </c>
      <c r="Q67" s="20">
        <v>85.032851802996149</v>
      </c>
      <c r="R67" s="27">
        <f t="shared" si="6"/>
        <v>143.13320083348373</v>
      </c>
      <c r="S67" s="20">
        <f t="shared" si="7"/>
        <v>2.1557403833499653</v>
      </c>
      <c r="U67" s="81">
        <v>1715</v>
      </c>
      <c r="V67" s="27">
        <f t="shared" si="8"/>
        <v>121.71024254562109</v>
      </c>
      <c r="W67" s="83">
        <v>0.3585409572898145</v>
      </c>
      <c r="X67" s="80">
        <f t="shared" si="9"/>
        <v>42.324092730300386</v>
      </c>
      <c r="Y67" s="80">
        <f t="shared" si="10"/>
        <v>122.18691683472218</v>
      </c>
      <c r="Z67" s="27">
        <f t="shared" si="15"/>
        <v>104.39154653787224</v>
      </c>
      <c r="AA67" s="27">
        <f t="shared" si="11"/>
        <v>114.38400197745935</v>
      </c>
      <c r="AB67" s="27">
        <f t="shared" si="12"/>
        <v>80.163414992906084</v>
      </c>
      <c r="AC67" s="27">
        <f t="shared" si="13"/>
        <v>82.145416593572534</v>
      </c>
      <c r="AD67" s="27">
        <f t="shared" si="14"/>
        <v>92.242562527698652</v>
      </c>
      <c r="AE67" s="81">
        <v>1715</v>
      </c>
    </row>
    <row r="68" spans="1:31">
      <c r="A68" s="81">
        <v>1716</v>
      </c>
      <c r="B68" s="27">
        <v>188.36642236267076</v>
      </c>
      <c r="C68" s="20">
        <v>100</v>
      </c>
      <c r="D68" s="20">
        <f t="shared" si="1"/>
        <v>129.42601864676936</v>
      </c>
      <c r="E68" s="20">
        <v>87.000918667929184</v>
      </c>
      <c r="F68" s="27">
        <f t="shared" si="2"/>
        <v>148.7639678159849</v>
      </c>
      <c r="G68" s="20">
        <f t="shared" si="3"/>
        <v>2.172497753295477</v>
      </c>
      <c r="I68" s="59">
        <v>188.36642236267076</v>
      </c>
      <c r="J68" s="59">
        <f t="shared" si="16"/>
        <v>64.243889259304737</v>
      </c>
      <c r="K68" s="59">
        <f t="shared" si="4"/>
        <v>105.57669278272563</v>
      </c>
      <c r="L68" s="59">
        <v>87.000918667929184</v>
      </c>
      <c r="M68" s="27">
        <f t="shared" si="5"/>
        <v>121.35123904346077</v>
      </c>
      <c r="N68" s="22">
        <f t="shared" si="17"/>
        <v>2.0840442150065663</v>
      </c>
      <c r="P68" s="20">
        <v>188.36642236267076</v>
      </c>
      <c r="Q68" s="20">
        <v>87.000918667929184</v>
      </c>
      <c r="R68" s="27">
        <f t="shared" si="6"/>
        <v>216.51084292757881</v>
      </c>
      <c r="S68" s="20">
        <f t="shared" si="7"/>
        <v>2.335479650831179</v>
      </c>
      <c r="U68" s="81">
        <v>1716</v>
      </c>
      <c r="V68" s="27">
        <f t="shared" si="8"/>
        <v>188.36642236267076</v>
      </c>
      <c r="W68" s="83">
        <v>0.35715531981714765</v>
      </c>
      <c r="X68" s="80">
        <f t="shared" si="9"/>
        <v>65.250278291610584</v>
      </c>
      <c r="Y68" s="80">
        <f t="shared" si="10"/>
        <v>188.37333095038127</v>
      </c>
      <c r="Z68" s="27">
        <f t="shared" si="15"/>
        <v>104.4959380844101</v>
      </c>
      <c r="AA68" s="27">
        <f t="shared" si="11"/>
        <v>117.14842622572314</v>
      </c>
      <c r="AB68" s="27">
        <f t="shared" si="12"/>
        <v>82.100798581510475</v>
      </c>
      <c r="AC68" s="27">
        <f t="shared" si="13"/>
        <v>96.405796379076634</v>
      </c>
      <c r="AD68" s="27">
        <f t="shared" si="14"/>
        <v>108.25579891484014</v>
      </c>
      <c r="AE68" s="81">
        <v>1716</v>
      </c>
    </row>
    <row r="69" spans="1:31">
      <c r="A69" s="81">
        <v>1717</v>
      </c>
      <c r="B69" s="27">
        <v>146.98517309748794</v>
      </c>
      <c r="C69" s="20">
        <v>100</v>
      </c>
      <c r="D69" s="20">
        <f t="shared" si="1"/>
        <v>115.64606264146349</v>
      </c>
      <c r="E69" s="20">
        <v>91.468468214260298</v>
      </c>
      <c r="F69" s="27">
        <f t="shared" si="2"/>
        <v>126.43270943443416</v>
      </c>
      <c r="G69" s="20">
        <f t="shared" si="3"/>
        <v>2.1018594449049495</v>
      </c>
      <c r="I69" s="59">
        <v>146.98517309748794</v>
      </c>
      <c r="J69" s="59">
        <f t="shared" si="16"/>
        <v>64.73588196221759</v>
      </c>
      <c r="K69" s="59">
        <f t="shared" si="4"/>
        <v>92.124895910262637</v>
      </c>
      <c r="L69" s="59">
        <v>91.468468214260298</v>
      </c>
      <c r="M69" s="27">
        <f t="shared" si="5"/>
        <v>100.71765462876748</v>
      </c>
      <c r="N69" s="22">
        <f t="shared" si="17"/>
        <v>2.0031056039778457</v>
      </c>
      <c r="P69" s="20">
        <v>146.98517309748794</v>
      </c>
      <c r="Q69" s="20">
        <v>91.468468214260298</v>
      </c>
      <c r="R69" s="27">
        <f t="shared" si="6"/>
        <v>160.69491046158393</v>
      </c>
      <c r="S69" s="20">
        <f t="shared" si="7"/>
        <v>2.2060021219814376</v>
      </c>
      <c r="U69" s="81">
        <v>1717</v>
      </c>
      <c r="V69" s="27">
        <f t="shared" si="8"/>
        <v>146.98517309748794</v>
      </c>
      <c r="W69" s="83">
        <v>0.35715111102048031</v>
      </c>
      <c r="X69" s="80">
        <f t="shared" si="9"/>
        <v>50.915180681819912</v>
      </c>
      <c r="Y69" s="80">
        <f t="shared" si="10"/>
        <v>146.98883180407938</v>
      </c>
      <c r="Z69" s="27">
        <f t="shared" si="15"/>
        <v>104.6004340224945</v>
      </c>
      <c r="AA69" s="27">
        <f t="shared" si="11"/>
        <v>123.28723250174912</v>
      </c>
      <c r="AB69" s="27">
        <f t="shared" si="12"/>
        <v>86.403040735645831</v>
      </c>
      <c r="AC69" s="27">
        <f t="shared" si="13"/>
        <v>91.838022261115469</v>
      </c>
      <c r="AD69" s="27">
        <f t="shared" si="14"/>
        <v>103.1265633815529</v>
      </c>
      <c r="AE69" s="81">
        <v>1717</v>
      </c>
    </row>
    <row r="70" spans="1:31">
      <c r="A70" s="81">
        <v>1718</v>
      </c>
      <c r="B70" s="27">
        <v>212.58177090951889</v>
      </c>
      <c r="C70" s="20">
        <v>100</v>
      </c>
      <c r="D70" s="20">
        <f t="shared" si="1"/>
        <v>137.4897297128698</v>
      </c>
      <c r="E70" s="20">
        <v>89.164870621592328</v>
      </c>
      <c r="F70" s="27">
        <f t="shared" si="2"/>
        <v>154.19719532411349</v>
      </c>
      <c r="G70" s="20">
        <f t="shared" si="3"/>
        <v>2.1880764744520427</v>
      </c>
      <c r="I70" s="59">
        <v>212.58177090951889</v>
      </c>
      <c r="J70" s="59">
        <f t="shared" si="16"/>
        <v>65.231642444798055</v>
      </c>
      <c r="K70" s="59">
        <f t="shared" si="4"/>
        <v>114.29923522355011</v>
      </c>
      <c r="L70" s="59">
        <v>89.164870621592328</v>
      </c>
      <c r="M70" s="27">
        <f t="shared" si="5"/>
        <v>128.18864024221574</v>
      </c>
      <c r="N70" s="22">
        <f t="shared" si="17"/>
        <v>2.1078495407934743</v>
      </c>
      <c r="P70" s="20">
        <v>212.58177090951889</v>
      </c>
      <c r="Q70" s="20">
        <v>89.164870621592328</v>
      </c>
      <c r="R70" s="27">
        <f t="shared" si="6"/>
        <v>238.41426497627833</v>
      </c>
      <c r="S70" s="20">
        <f t="shared" si="7"/>
        <v>2.3773322368699632</v>
      </c>
      <c r="U70" s="81">
        <v>1718</v>
      </c>
      <c r="V70" s="27">
        <f t="shared" si="8"/>
        <v>212.58177090951889</v>
      </c>
      <c r="W70" s="79">
        <v>0.35714522315779712</v>
      </c>
      <c r="X70" s="80">
        <f t="shared" si="9"/>
        <v>73.636412522911499</v>
      </c>
      <c r="Y70" s="80">
        <f t="shared" si="10"/>
        <v>212.58355779243715</v>
      </c>
      <c r="Z70" s="27">
        <f t="shared" si="15"/>
        <v>104.70503445651698</v>
      </c>
      <c r="AA70" s="27">
        <f t="shared" si="11"/>
        <v>120.30247406868017</v>
      </c>
      <c r="AB70" s="27">
        <f t="shared" si="12"/>
        <v>84.311240966558955</v>
      </c>
      <c r="AC70" s="27">
        <f t="shared" si="13"/>
        <v>102.16096202221136</v>
      </c>
      <c r="AD70" s="27">
        <f t="shared" si="14"/>
        <v>114.71837770144107</v>
      </c>
      <c r="AE70" s="81">
        <v>1718</v>
      </c>
    </row>
    <row r="71" spans="1:31">
      <c r="A71" s="81">
        <v>1719</v>
      </c>
      <c r="B71" s="27">
        <v>257.99577892284384</v>
      </c>
      <c r="C71" s="20">
        <v>100</v>
      </c>
      <c r="D71" s="20">
        <f t="shared" si="1"/>
        <v>152.61259438130702</v>
      </c>
      <c r="E71" s="20">
        <v>87.333270843326588</v>
      </c>
      <c r="F71" s="27">
        <f t="shared" si="2"/>
        <v>174.74737051253891</v>
      </c>
      <c r="G71" s="20">
        <f t="shared" si="3"/>
        <v>2.2424106494793135</v>
      </c>
      <c r="I71" s="59">
        <v>257.99577892284384</v>
      </c>
      <c r="J71" s="59">
        <f t="shared" si="16"/>
        <v>65.731199561465189</v>
      </c>
      <c r="K71" s="59">
        <f t="shared" si="4"/>
        <v>129.75530448880428</v>
      </c>
      <c r="L71" s="59">
        <v>87.333270843326588</v>
      </c>
      <c r="M71" s="27">
        <f t="shared" si="5"/>
        <v>148.57488244266221</v>
      </c>
      <c r="N71" s="22">
        <f t="shared" si="17"/>
        <v>2.1719453953022927</v>
      </c>
      <c r="P71" s="20">
        <v>257.99577892284384</v>
      </c>
      <c r="Q71" s="20">
        <v>87.333270843326588</v>
      </c>
      <c r="R71" s="27">
        <f t="shared" si="6"/>
        <v>295.41522541355511</v>
      </c>
      <c r="S71" s="20">
        <f t="shared" si="7"/>
        <v>2.4704328746681874</v>
      </c>
      <c r="U71" s="81">
        <v>1719</v>
      </c>
      <c r="V71" s="27">
        <f t="shared" si="8"/>
        <v>257.99577892284384</v>
      </c>
      <c r="W71" s="79">
        <v>0.35733760611973275</v>
      </c>
      <c r="X71" s="80">
        <f t="shared" si="9"/>
        <v>89.415555672265043</v>
      </c>
      <c r="Y71" s="80">
        <f t="shared" si="10"/>
        <v>258.13692296434908</v>
      </c>
      <c r="Z71" s="27">
        <f t="shared" si="15"/>
        <v>104.80973949097348</v>
      </c>
      <c r="AA71" s="27">
        <f t="shared" si="11"/>
        <v>117.94908562303777</v>
      </c>
      <c r="AB71" s="27">
        <f t="shared" si="12"/>
        <v>82.661922431221129</v>
      </c>
      <c r="AC71" s="27">
        <f t="shared" si="13"/>
        <v>107.55753472430231</v>
      </c>
      <c r="AD71" s="27">
        <f t="shared" si="14"/>
        <v>120.77828603900309</v>
      </c>
      <c r="AE71" s="81">
        <v>1719</v>
      </c>
    </row>
    <row r="72" spans="1:31">
      <c r="A72" s="81">
        <v>1720</v>
      </c>
      <c r="B72" s="27">
        <v>229.64173524908662</v>
      </c>
      <c r="C72" s="20">
        <v>100</v>
      </c>
      <c r="D72" s="20">
        <f t="shared" si="1"/>
        <v>143.17069783794585</v>
      </c>
      <c r="E72" s="20">
        <v>87.922303848635593</v>
      </c>
      <c r="F72" s="27">
        <f t="shared" si="2"/>
        <v>162.83774602224281</v>
      </c>
      <c r="G72" s="20">
        <f t="shared" si="3"/>
        <v>2.2117550823042849</v>
      </c>
      <c r="I72" s="59">
        <v>229.64173524908662</v>
      </c>
      <c r="J72" s="59">
        <f t="shared" si="16"/>
        <v>66.234582387611042</v>
      </c>
      <c r="K72" s="59">
        <f t="shared" si="4"/>
        <v>120.64916429048242</v>
      </c>
      <c r="L72" s="59">
        <v>87.922303848635593</v>
      </c>
      <c r="M72" s="27">
        <f t="shared" si="5"/>
        <v>137.22247826693487</v>
      </c>
      <c r="N72" s="22">
        <f t="shared" si="17"/>
        <v>2.1374252585112736</v>
      </c>
      <c r="P72" s="20">
        <v>229.64173524908662</v>
      </c>
      <c r="Q72" s="20">
        <v>87.922303848635593</v>
      </c>
      <c r="R72" s="27">
        <f t="shared" si="6"/>
        <v>261.18712226243633</v>
      </c>
      <c r="S72" s="20">
        <f t="shared" si="7"/>
        <v>2.4169517603969304</v>
      </c>
      <c r="U72" s="81">
        <v>1720</v>
      </c>
      <c r="V72" s="27">
        <f t="shared" si="8"/>
        <v>229.64173524908662</v>
      </c>
      <c r="W72" s="79">
        <v>0.35715501642403646</v>
      </c>
      <c r="X72" s="80">
        <f t="shared" si="9"/>
        <v>79.548011879145164</v>
      </c>
      <c r="Y72" s="80">
        <f t="shared" si="10"/>
        <v>229.64996258233123</v>
      </c>
      <c r="Z72" s="27">
        <f t="shared" si="15"/>
        <v>104.91454923046444</v>
      </c>
      <c r="AA72" s="27">
        <f t="shared" si="11"/>
        <v>118.86335642672776</v>
      </c>
      <c r="AB72" s="27">
        <f t="shared" si="12"/>
        <v>83.302668239944822</v>
      </c>
      <c r="AC72" s="27">
        <f t="shared" si="13"/>
        <v>103.98401347585352</v>
      </c>
      <c r="AD72" s="27">
        <f t="shared" si="14"/>
        <v>116.76551489639634</v>
      </c>
      <c r="AE72" s="81">
        <v>1720</v>
      </c>
    </row>
    <row r="73" spans="1:31">
      <c r="A73" s="81">
        <v>1721</v>
      </c>
      <c r="B73" s="27">
        <v>214.30684856547055</v>
      </c>
      <c r="C73" s="20">
        <v>100</v>
      </c>
      <c r="D73" s="20">
        <f t="shared" si="1"/>
        <v>138.06418057230169</v>
      </c>
      <c r="E73" s="20">
        <v>87.914036911892097</v>
      </c>
      <c r="F73" s="27">
        <f t="shared" si="2"/>
        <v>157.04452374388214</v>
      </c>
      <c r="G73" s="20">
        <f t="shared" si="3"/>
        <v>2.1960227968358947</v>
      </c>
      <c r="I73" s="59">
        <v>214.30684856547055</v>
      </c>
      <c r="J73" s="59">
        <f t="shared" si="16"/>
        <v>66.741820221292869</v>
      </c>
      <c r="K73" s="59">
        <f t="shared" si="4"/>
        <v>115.88097465990404</v>
      </c>
      <c r="L73" s="59">
        <v>87.914036911892097</v>
      </c>
      <c r="M73" s="27">
        <f t="shared" si="5"/>
        <v>131.8116864273228</v>
      </c>
      <c r="N73" s="22">
        <f t="shared" si="17"/>
        <v>2.119953916524322</v>
      </c>
      <c r="P73" s="20">
        <v>214.30684856547055</v>
      </c>
      <c r="Q73" s="20">
        <v>87.914036911892097</v>
      </c>
      <c r="R73" s="27">
        <f t="shared" si="6"/>
        <v>243.76863592357836</v>
      </c>
      <c r="S73" s="20">
        <f t="shared" si="7"/>
        <v>2.3869778271168198</v>
      </c>
      <c r="U73" s="81">
        <v>1721</v>
      </c>
      <c r="V73" s="27">
        <f t="shared" si="8"/>
        <v>214.30684856547055</v>
      </c>
      <c r="W73" s="79">
        <v>0.35715165170711288</v>
      </c>
      <c r="X73" s="80">
        <f t="shared" si="9"/>
        <v>74.235300097698712</v>
      </c>
      <c r="Y73" s="80">
        <f t="shared" si="10"/>
        <v>214.31250746562142</v>
      </c>
      <c r="Z73" s="27">
        <f t="shared" si="15"/>
        <v>105.0194637796949</v>
      </c>
      <c r="AA73" s="27">
        <f t="shared" si="11"/>
        <v>118.97103242293424</v>
      </c>
      <c r="AB73" s="27">
        <f t="shared" si="12"/>
        <v>83.378130502319365</v>
      </c>
      <c r="AC73" s="27">
        <f t="shared" si="13"/>
        <v>101.67930912533666</v>
      </c>
      <c r="AD73" s="27">
        <f t="shared" si="14"/>
        <v>114.17752101948605</v>
      </c>
      <c r="AE73" s="81">
        <v>1721</v>
      </c>
    </row>
    <row r="74" spans="1:31">
      <c r="A74" s="81">
        <v>1722</v>
      </c>
      <c r="B74" s="27">
        <v>179.74713432956167</v>
      </c>
      <c r="C74" s="20">
        <v>100</v>
      </c>
      <c r="D74" s="20">
        <f t="shared" si="1"/>
        <v>126.55579573174404</v>
      </c>
      <c r="E74" s="20">
        <v>85.299791712300618</v>
      </c>
      <c r="F74" s="27">
        <f t="shared" si="2"/>
        <v>148.36589069125958</v>
      </c>
      <c r="G74" s="20">
        <f t="shared" si="3"/>
        <v>2.1713340681448505</v>
      </c>
      <c r="I74" s="59">
        <v>179.74713432956167</v>
      </c>
      <c r="J74" s="59">
        <f t="shared" si="16"/>
        <v>67.25294258493841</v>
      </c>
      <c r="K74" s="59">
        <f t="shared" si="4"/>
        <v>104.71350843589795</v>
      </c>
      <c r="L74" s="59">
        <v>85.299791712300618</v>
      </c>
      <c r="M74" s="27">
        <f t="shared" si="5"/>
        <v>122.75939522698481</v>
      </c>
      <c r="N74" s="22">
        <f t="shared" si="17"/>
        <v>2.0890547402173421</v>
      </c>
      <c r="P74" s="20">
        <v>179.74713432956167</v>
      </c>
      <c r="Q74" s="20">
        <v>85.299791712300618</v>
      </c>
      <c r="R74" s="27">
        <f t="shared" si="6"/>
        <v>210.72400145572843</v>
      </c>
      <c r="S74" s="20">
        <f t="shared" si="7"/>
        <v>2.3237140045503328</v>
      </c>
      <c r="U74" s="81">
        <v>1722</v>
      </c>
      <c r="V74" s="27">
        <f t="shared" si="8"/>
        <v>179.74713432956167</v>
      </c>
      <c r="W74" s="79">
        <v>0.35714199795513324</v>
      </c>
      <c r="X74" s="80">
        <f t="shared" si="9"/>
        <v>62.262227609968136</v>
      </c>
      <c r="Y74" s="80">
        <f t="shared" si="10"/>
        <v>179.74702199528346</v>
      </c>
      <c r="Z74" s="27">
        <f t="shared" si="15"/>
        <v>105.12448324347459</v>
      </c>
      <c r="AA74" s="27">
        <f t="shared" si="11"/>
        <v>115.54869787107923</v>
      </c>
      <c r="AB74" s="27">
        <f t="shared" si="12"/>
        <v>80.979665505623601</v>
      </c>
      <c r="AC74" s="27">
        <f t="shared" si="13"/>
        <v>94.04616750269922</v>
      </c>
      <c r="AD74" s="27">
        <f t="shared" si="14"/>
        <v>105.60612930212997</v>
      </c>
      <c r="AE74" s="81">
        <v>1722</v>
      </c>
    </row>
    <row r="75" spans="1:31">
      <c r="A75" s="81">
        <v>1723</v>
      </c>
      <c r="B75" s="27">
        <v>169.99867503243786</v>
      </c>
      <c r="C75" s="20">
        <v>100</v>
      </c>
      <c r="D75" s="20">
        <f t="shared" si="1"/>
        <v>123.30955878580181</v>
      </c>
      <c r="E75" s="20">
        <v>83.816242659933962</v>
      </c>
      <c r="F75" s="27">
        <f t="shared" si="2"/>
        <v>147.11892930598586</v>
      </c>
      <c r="G75" s="20">
        <f t="shared" si="3"/>
        <v>2.1676685555571402</v>
      </c>
      <c r="I75" s="59">
        <v>169.99867503243786</v>
      </c>
      <c r="J75" s="59">
        <f t="shared" si="16"/>
        <v>67.767979227064103</v>
      </c>
      <c r="K75" s="59">
        <f t="shared" si="4"/>
        <v>101.81080093025358</v>
      </c>
      <c r="L75" s="59">
        <v>83.816242659933962</v>
      </c>
      <c r="M75" s="27">
        <f t="shared" si="5"/>
        <v>121.46905862068834</v>
      </c>
      <c r="N75" s="22">
        <f t="shared" si="17"/>
        <v>2.0844656657399514</v>
      </c>
      <c r="P75" s="20">
        <v>169.99867503243786</v>
      </c>
      <c r="Q75" s="20">
        <v>83.816242659933962</v>
      </c>
      <c r="R75" s="27">
        <f t="shared" si="6"/>
        <v>202.82306822338748</v>
      </c>
      <c r="S75" s="20">
        <f t="shared" si="7"/>
        <v>2.3071173482568503</v>
      </c>
      <c r="U75" s="81">
        <v>1723</v>
      </c>
      <c r="V75" s="27">
        <f t="shared" si="8"/>
        <v>169.99867503243786</v>
      </c>
      <c r="W75" s="79">
        <v>0.35714122551539035</v>
      </c>
      <c r="X75" s="80">
        <f t="shared" si="9"/>
        <v>58.885352165457967</v>
      </c>
      <c r="Y75" s="80">
        <f t="shared" si="10"/>
        <v>169.99820111142344</v>
      </c>
      <c r="Z75" s="27">
        <f t="shared" si="15"/>
        <v>105.22960772671804</v>
      </c>
      <c r="AA75" s="27">
        <f t="shared" si="11"/>
        <v>113.65259355145147</v>
      </c>
      <c r="AB75" s="27">
        <f t="shared" si="12"/>
        <v>79.650824104584729</v>
      </c>
      <c r="AC75" s="27">
        <f t="shared" si="13"/>
        <v>91.302748236538719</v>
      </c>
      <c r="AD75" s="27">
        <f t="shared" si="14"/>
        <v>102.5254945729818</v>
      </c>
      <c r="AE75" s="81">
        <v>1723</v>
      </c>
    </row>
    <row r="76" spans="1:31">
      <c r="A76" s="81">
        <v>1724</v>
      </c>
      <c r="B76" s="27">
        <v>148.38933333774418</v>
      </c>
      <c r="C76" s="20">
        <v>100</v>
      </c>
      <c r="D76" s="20">
        <f t="shared" si="1"/>
        <v>116.11364800146882</v>
      </c>
      <c r="E76" s="20">
        <v>86.326839912564395</v>
      </c>
      <c r="F76" s="27">
        <f t="shared" si="2"/>
        <v>134.50468952538259</v>
      </c>
      <c r="G76" s="20">
        <f t="shared" si="3"/>
        <v>2.1287374263420862</v>
      </c>
      <c r="I76" s="59">
        <v>148.38933333774418</v>
      </c>
      <c r="J76" s="59">
        <f t="shared" si="16"/>
        <v>68.286960124006555</v>
      </c>
      <c r="K76" s="59">
        <f t="shared" si="4"/>
        <v>94.961050404181179</v>
      </c>
      <c r="L76" s="59">
        <v>86.326839912564395</v>
      </c>
      <c r="M76" s="27">
        <f t="shared" si="5"/>
        <v>110.00176828013385</v>
      </c>
      <c r="N76" s="22">
        <f t="shared" si="17"/>
        <v>2.0413996665048808</v>
      </c>
      <c r="P76" s="20">
        <v>148.38933333774418</v>
      </c>
      <c r="Q76" s="20">
        <v>86.326839912564395</v>
      </c>
      <c r="R76" s="27">
        <f t="shared" si="6"/>
        <v>171.89246529589104</v>
      </c>
      <c r="S76" s="20">
        <f t="shared" si="7"/>
        <v>2.2352568403162874</v>
      </c>
      <c r="U76" s="81">
        <v>1724</v>
      </c>
      <c r="V76" s="27">
        <f t="shared" si="8"/>
        <v>148.38933333774418</v>
      </c>
      <c r="W76" s="79">
        <v>0.35714174821592137</v>
      </c>
      <c r="X76" s="80">
        <f t="shared" si="9"/>
        <v>51.400229667206133</v>
      </c>
      <c r="Y76" s="80">
        <f t="shared" si="10"/>
        <v>148.38913683638839</v>
      </c>
      <c r="Z76" s="27">
        <f t="shared" si="15"/>
        <v>105.33483733444476</v>
      </c>
      <c r="AA76" s="27">
        <f t="shared" si="11"/>
        <v>117.17395348130727</v>
      </c>
      <c r="AB76" s="27">
        <f t="shared" si="12"/>
        <v>82.118688775485538</v>
      </c>
      <c r="AC76" s="27">
        <f t="shared" si="13"/>
        <v>89.055695033381781</v>
      </c>
      <c r="AD76" s="27">
        <f t="shared" si="14"/>
        <v>100.00223820408675</v>
      </c>
      <c r="AE76" s="81">
        <v>1724</v>
      </c>
    </row>
    <row r="77" spans="1:31">
      <c r="A77" s="81">
        <v>1725</v>
      </c>
      <c r="B77" s="27">
        <v>133.45007592219852</v>
      </c>
      <c r="C77" s="20">
        <v>100</v>
      </c>
      <c r="D77" s="20">
        <f t="shared" si="1"/>
        <v>111.13887528209212</v>
      </c>
      <c r="E77" s="20">
        <v>85.573749789007167</v>
      </c>
      <c r="F77" s="27">
        <f t="shared" si="2"/>
        <v>129.87496230575263</v>
      </c>
      <c r="G77" s="20">
        <f t="shared" si="3"/>
        <v>2.1135254345178343</v>
      </c>
      <c r="I77" s="59">
        <v>133.45007592219852</v>
      </c>
      <c r="J77" s="59">
        <f t="shared" si="16"/>
        <v>68.809915481667232</v>
      </c>
      <c r="K77" s="59">
        <f t="shared" si="4"/>
        <v>90.335088908364156</v>
      </c>
      <c r="L77" s="59">
        <v>85.573749789007167</v>
      </c>
      <c r="M77" s="27">
        <f t="shared" si="5"/>
        <v>105.56401832465758</v>
      </c>
      <c r="N77" s="22">
        <f t="shared" si="17"/>
        <v>2.0235159134067682</v>
      </c>
      <c r="P77" s="20">
        <v>133.45007592219852</v>
      </c>
      <c r="Q77" s="20">
        <v>85.573749789007167</v>
      </c>
      <c r="R77" s="27">
        <f t="shared" si="6"/>
        <v>155.94744445725055</v>
      </c>
      <c r="S77" s="20">
        <f t="shared" si="7"/>
        <v>2.1929782622787473</v>
      </c>
      <c r="U77" s="81">
        <v>1725</v>
      </c>
      <c r="V77" s="27">
        <f t="shared" si="8"/>
        <v>133.45007592219852</v>
      </c>
      <c r="W77" s="79">
        <v>0.35714141117645271</v>
      </c>
      <c r="X77" s="80">
        <f t="shared" si="9"/>
        <v>46.225412055866585</v>
      </c>
      <c r="Y77" s="80">
        <f t="shared" si="10"/>
        <v>133.44977326536653</v>
      </c>
      <c r="Z77" s="27">
        <f t="shared" si="15"/>
        <v>105.4401721717792</v>
      </c>
      <c r="AA77" s="27">
        <f t="shared" si="11"/>
        <v>116.2679139157776</v>
      </c>
      <c r="AB77" s="27">
        <f t="shared" si="12"/>
        <v>81.483711642006156</v>
      </c>
      <c r="AC77" s="27">
        <f t="shared" si="13"/>
        <v>85.519872297315217</v>
      </c>
      <c r="AD77" s="27">
        <f t="shared" si="14"/>
        <v>96.03179939759589</v>
      </c>
      <c r="AE77" s="81">
        <v>1725</v>
      </c>
    </row>
    <row r="78" spans="1:31">
      <c r="A78" s="81">
        <v>1726</v>
      </c>
      <c r="B78" s="27">
        <v>165.62500000000003</v>
      </c>
      <c r="C78" s="20">
        <v>100</v>
      </c>
      <c r="D78" s="20">
        <f t="shared" si="1"/>
        <v>121.85312500000001</v>
      </c>
      <c r="E78" s="20">
        <v>94.025925183492518</v>
      </c>
      <c r="F78" s="27">
        <f t="shared" si="2"/>
        <v>129.5952416976514</v>
      </c>
      <c r="G78" s="20">
        <f t="shared" si="3"/>
        <v>2.1125890559914393</v>
      </c>
      <c r="I78" s="59">
        <v>165.62500000000003</v>
      </c>
      <c r="J78" s="59">
        <f t="shared" si="16"/>
        <v>69.336875737270489</v>
      </c>
      <c r="K78" s="59">
        <f t="shared" si="4"/>
        <v>101.40082111675943</v>
      </c>
      <c r="L78" s="59">
        <v>94.025925183492518</v>
      </c>
      <c r="M78" s="27">
        <f t="shared" si="5"/>
        <v>107.84347074370685</v>
      </c>
      <c r="N78" s="22">
        <f t="shared" si="17"/>
        <v>2.032793856385092</v>
      </c>
      <c r="P78" s="20">
        <v>165.62500000000003</v>
      </c>
      <c r="Q78" s="20">
        <v>94.025925183492518</v>
      </c>
      <c r="R78" s="27">
        <f t="shared" si="6"/>
        <v>176.14822686060384</v>
      </c>
      <c r="S78" s="20">
        <f t="shared" si="7"/>
        <v>2.245878275853729</v>
      </c>
      <c r="U78" s="81">
        <v>1726</v>
      </c>
      <c r="V78" s="27">
        <f t="shared" si="8"/>
        <v>165.62500000000003</v>
      </c>
      <c r="W78" s="79">
        <v>0.35714144235149642</v>
      </c>
      <c r="X78" s="80">
        <f t="shared" si="9"/>
        <v>57.370402280772105</v>
      </c>
      <c r="Y78" s="80">
        <f t="shared" si="10"/>
        <v>165.62463882980688</v>
      </c>
      <c r="Z78" s="27">
        <f t="shared" si="15"/>
        <v>105.54561234395096</v>
      </c>
      <c r="AA78" s="27">
        <f t="shared" si="11"/>
        <v>127.87952380540062</v>
      </c>
      <c r="AB78" s="27">
        <f t="shared" si="12"/>
        <v>89.621443197342131</v>
      </c>
      <c r="AC78" s="27">
        <f t="shared" si="13"/>
        <v>97.921789839059315</v>
      </c>
      <c r="AD78" s="27">
        <f t="shared" si="14"/>
        <v>109.95813517805382</v>
      </c>
      <c r="AE78" s="81">
        <v>1726</v>
      </c>
    </row>
    <row r="79" spans="1:31">
      <c r="A79" s="81">
        <v>1727</v>
      </c>
      <c r="B79" s="27">
        <v>178.125</v>
      </c>
      <c r="C79" s="20">
        <v>100</v>
      </c>
      <c r="D79" s="20">
        <f t="shared" si="1"/>
        <v>126.015625</v>
      </c>
      <c r="E79" s="20">
        <v>85.513783616541474</v>
      </c>
      <c r="F79" s="27">
        <f t="shared" si="2"/>
        <v>147.36293924857279</v>
      </c>
      <c r="G79" s="20">
        <f t="shared" si="3"/>
        <v>2.1683882752218406</v>
      </c>
      <c r="I79" s="59">
        <v>178.125</v>
      </c>
      <c r="J79" s="59">
        <f t="shared" si="16"/>
        <v>69.867871561135118</v>
      </c>
      <c r="K79" s="59">
        <f t="shared" si="4"/>
        <v>105.91749533127714</v>
      </c>
      <c r="L79" s="59">
        <v>85.513783616541474</v>
      </c>
      <c r="M79" s="27">
        <f t="shared" si="5"/>
        <v>123.86014377077433</v>
      </c>
      <c r="N79" s="22">
        <f t="shared" si="17"/>
        <v>2.0929315797815593</v>
      </c>
      <c r="P79" s="20">
        <v>178.125</v>
      </c>
      <c r="Q79" s="20">
        <v>85.513783616541474</v>
      </c>
      <c r="R79" s="27">
        <f t="shared" si="6"/>
        <v>208.2997529366063</v>
      </c>
      <c r="S79" s="20">
        <f t="shared" si="7"/>
        <v>2.318688754833333</v>
      </c>
      <c r="U79" s="81">
        <v>1727</v>
      </c>
      <c r="V79" s="27">
        <f t="shared" si="8"/>
        <v>178.125</v>
      </c>
      <c r="W79" s="79">
        <v>0.35714320118294746</v>
      </c>
      <c r="X79" s="80">
        <f t="shared" si="9"/>
        <v>61.70054782046644</v>
      </c>
      <c r="Y79" s="80">
        <f t="shared" si="10"/>
        <v>178.1254887904274</v>
      </c>
      <c r="Z79" s="27">
        <f t="shared" si="15"/>
        <v>105.65115795629491</v>
      </c>
      <c r="AA79" s="27">
        <f t="shared" si="11"/>
        <v>116.41892773984485</v>
      </c>
      <c r="AB79" s="27">
        <f t="shared" si="12"/>
        <v>81.589546231101522</v>
      </c>
      <c r="AC79" s="27">
        <f t="shared" si="13"/>
        <v>94.23320916305272</v>
      </c>
      <c r="AD79" s="27">
        <f t="shared" si="14"/>
        <v>105.81616173931153</v>
      </c>
      <c r="AE79" s="81">
        <v>1727</v>
      </c>
    </row>
    <row r="80" spans="1:31">
      <c r="A80" s="81">
        <v>1728</v>
      </c>
      <c r="B80" s="27">
        <v>165.62500000000003</v>
      </c>
      <c r="C80" s="20">
        <v>100</v>
      </c>
      <c r="D80" s="20">
        <f t="shared" si="1"/>
        <v>121.85312500000001</v>
      </c>
      <c r="E80" s="20">
        <v>87.473857001237675</v>
      </c>
      <c r="F80" s="27">
        <f t="shared" si="2"/>
        <v>139.30233463728013</v>
      </c>
      <c r="G80" s="20">
        <f t="shared" si="3"/>
        <v>2.143958395042711</v>
      </c>
      <c r="I80" s="59">
        <v>165.62500000000003</v>
      </c>
      <c r="J80" s="59">
        <f t="shared" si="16"/>
        <v>70.40293385845942</v>
      </c>
      <c r="K80" s="59">
        <f t="shared" si="4"/>
        <v>102.11188188359245</v>
      </c>
      <c r="L80" s="59">
        <v>87.473857001237675</v>
      </c>
      <c r="M80" s="27">
        <f t="shared" si="5"/>
        <v>116.73417108170692</v>
      </c>
      <c r="N80" s="22">
        <f t="shared" si="17"/>
        <v>2.0671980037741129</v>
      </c>
      <c r="P80" s="20">
        <v>165.62500000000003</v>
      </c>
      <c r="Q80" s="20">
        <v>87.473857001237675</v>
      </c>
      <c r="R80" s="27">
        <f t="shared" si="6"/>
        <v>189.34228543009894</v>
      </c>
      <c r="S80" s="20">
        <f t="shared" si="7"/>
        <v>2.2772476149050012</v>
      </c>
      <c r="U80" s="81">
        <v>1728</v>
      </c>
      <c r="V80" s="27">
        <f t="shared" si="8"/>
        <v>165.62500000000003</v>
      </c>
      <c r="W80" s="79">
        <v>0.35714352694060503</v>
      </c>
      <c r="X80" s="80">
        <f t="shared" si="9"/>
        <v>57.370737144502748</v>
      </c>
      <c r="Y80" s="80">
        <f t="shared" si="10"/>
        <v>165.62560555972755</v>
      </c>
      <c r="Z80" s="27">
        <f t="shared" si="15"/>
        <v>105.7568091142512</v>
      </c>
      <c r="AA80" s="27">
        <f t="shared" si="11"/>
        <v>119.20646963419019</v>
      </c>
      <c r="AB80" s="27">
        <f t="shared" si="12"/>
        <v>83.543131293902107</v>
      </c>
      <c r="AC80" s="27">
        <f t="shared" si="13"/>
        <v>93.440660004334717</v>
      </c>
      <c r="AD80" s="27">
        <f t="shared" si="14"/>
        <v>104.92619406538726</v>
      </c>
      <c r="AE80" s="81">
        <v>1728</v>
      </c>
    </row>
    <row r="81" spans="1:31">
      <c r="A81" s="81">
        <v>1729</v>
      </c>
      <c r="B81" s="27">
        <v>145.8125</v>
      </c>
      <c r="C81" s="20">
        <v>100</v>
      </c>
      <c r="D81" s="20">
        <f t="shared" si="1"/>
        <v>115.2555625</v>
      </c>
      <c r="E81" s="20">
        <v>83.416786391421041</v>
      </c>
      <c r="F81" s="27">
        <f t="shared" si="2"/>
        <v>138.16830818581306</v>
      </c>
      <c r="G81" s="20">
        <f t="shared" si="3"/>
        <v>2.1404084398660679</v>
      </c>
      <c r="I81" s="59">
        <v>145.8125</v>
      </c>
      <c r="J81" s="59">
        <f t="shared" si="16"/>
        <v>70.942093771119929</v>
      </c>
      <c r="K81" s="59">
        <f t="shared" si="4"/>
        <v>95.873939045336996</v>
      </c>
      <c r="L81" s="59">
        <v>83.416786391421041</v>
      </c>
      <c r="M81" s="27">
        <f t="shared" si="5"/>
        <v>114.93362810149817</v>
      </c>
      <c r="N81" s="22">
        <f t="shared" si="17"/>
        <v>2.0604471162615217</v>
      </c>
      <c r="P81" s="20">
        <v>145.8125</v>
      </c>
      <c r="Q81" s="20">
        <v>83.416786391421041</v>
      </c>
      <c r="R81" s="27">
        <f t="shared" si="6"/>
        <v>174.79994891651211</v>
      </c>
      <c r="S81" s="20">
        <f t="shared" si="7"/>
        <v>2.2425413013803057</v>
      </c>
      <c r="U81" s="81">
        <v>1729</v>
      </c>
      <c r="V81" s="27">
        <f t="shared" si="8"/>
        <v>145.8125</v>
      </c>
      <c r="W81" s="79">
        <v>0.35723485298281832</v>
      </c>
      <c r="X81" s="80">
        <f t="shared" si="9"/>
        <v>50.520813519706948</v>
      </c>
      <c r="Y81" s="80">
        <f t="shared" si="10"/>
        <v>145.85031932735606</v>
      </c>
      <c r="Z81" s="27">
        <f t="shared" si="15"/>
        <v>105.86256592336544</v>
      </c>
      <c r="AA81" s="27">
        <f t="shared" si="11"/>
        <v>113.79130606329358</v>
      </c>
      <c r="AB81" s="27">
        <f t="shared" si="12"/>
        <v>79.748037599997289</v>
      </c>
      <c r="AC81" s="27">
        <f t="shared" si="13"/>
        <v>86.832115003823489</v>
      </c>
      <c r="AD81" s="27">
        <f t="shared" si="14"/>
        <v>97.505340283090376</v>
      </c>
      <c r="AE81" s="81">
        <v>1729</v>
      </c>
    </row>
    <row r="82" spans="1:31">
      <c r="A82" s="81">
        <v>1730</v>
      </c>
      <c r="B82" s="27">
        <v>103.125</v>
      </c>
      <c r="C82" s="20">
        <v>100</v>
      </c>
      <c r="D82" s="20">
        <f t="shared" si="1"/>
        <v>101.04062500000001</v>
      </c>
      <c r="E82" s="20">
        <v>77.814780686853197</v>
      </c>
      <c r="F82" s="27">
        <f t="shared" si="2"/>
        <v>129.84759978520484</v>
      </c>
      <c r="G82" s="20">
        <f t="shared" si="3"/>
        <v>2.1134339261665138</v>
      </c>
      <c r="I82" s="59">
        <v>103.125</v>
      </c>
      <c r="J82" s="59">
        <f t="shared" si="16"/>
        <v>71.485382679484005</v>
      </c>
      <c r="K82" s="59">
        <f t="shared" si="4"/>
        <v>82.021375247215843</v>
      </c>
      <c r="L82" s="59">
        <v>77.814780686853197</v>
      </c>
      <c r="M82" s="27">
        <f t="shared" si="5"/>
        <v>105.40590685115603</v>
      </c>
      <c r="N82" s="22">
        <f t="shared" si="17"/>
        <v>2.0228649490262645</v>
      </c>
      <c r="P82" s="20">
        <v>103.125</v>
      </c>
      <c r="Q82" s="20">
        <v>77.814780686853197</v>
      </c>
      <c r="R82" s="27">
        <f t="shared" si="6"/>
        <v>132.52623613372589</v>
      </c>
      <c r="S82" s="20">
        <f t="shared" si="7"/>
        <v>2.1223018637835978</v>
      </c>
      <c r="U82" s="81">
        <v>1730</v>
      </c>
      <c r="V82" s="27">
        <f t="shared" si="8"/>
        <v>103.125</v>
      </c>
      <c r="W82" s="84">
        <v>0.35714222115376054</v>
      </c>
      <c r="X82" s="80">
        <f t="shared" si="9"/>
        <v>35.721271768532809</v>
      </c>
      <c r="Y82" s="80">
        <f t="shared" si="10"/>
        <v>103.12500000000001</v>
      </c>
      <c r="Z82" s="27">
        <f t="shared" si="15"/>
        <v>105.9684284892888</v>
      </c>
      <c r="AA82" s="27">
        <f t="shared" si="11"/>
        <v>106.2555938000355</v>
      </c>
      <c r="AB82" s="27">
        <f t="shared" si="12"/>
        <v>74.466805793247502</v>
      </c>
      <c r="AC82" s="27">
        <f t="shared" si="13"/>
        <v>73.909678684316376</v>
      </c>
      <c r="AD82" s="27">
        <f t="shared" si="14"/>
        <v>82.994504625515688</v>
      </c>
      <c r="AE82" s="81">
        <v>1730</v>
      </c>
    </row>
    <row r="83" spans="1:31">
      <c r="A83" s="81">
        <v>1731</v>
      </c>
      <c r="B83" s="27">
        <v>106.25000000000001</v>
      </c>
      <c r="C83" s="20">
        <v>100</v>
      </c>
      <c r="D83" s="20">
        <f t="shared" si="1"/>
        <v>102.08125000000001</v>
      </c>
      <c r="E83" s="20">
        <v>79.334139856836387</v>
      </c>
      <c r="F83" s="27">
        <f t="shared" si="2"/>
        <v>128.6725364190149</v>
      </c>
      <c r="G83" s="20">
        <f t="shared" si="3"/>
        <v>2.1094858619436185</v>
      </c>
      <c r="I83" s="59">
        <v>106.25000000000001</v>
      </c>
      <c r="J83" s="59">
        <f t="shared" si="16"/>
        <v>72.0328322042362</v>
      </c>
      <c r="K83" s="59">
        <f t="shared" si="4"/>
        <v>83.427149080225547</v>
      </c>
      <c r="L83" s="59">
        <v>79.334139856836387</v>
      </c>
      <c r="M83" s="27">
        <f t="shared" si="5"/>
        <v>105.15920287378835</v>
      </c>
      <c r="N83" s="22">
        <f t="shared" si="17"/>
        <v>2.021847285414287</v>
      </c>
      <c r="P83" s="20">
        <v>106.25000000000001</v>
      </c>
      <c r="Q83" s="20">
        <v>79.334139856836387</v>
      </c>
      <c r="R83" s="27">
        <f t="shared" si="6"/>
        <v>133.92720988938061</v>
      </c>
      <c r="S83" s="20">
        <f t="shared" si="7"/>
        <v>2.1268688212561746</v>
      </c>
      <c r="U83" s="81">
        <v>1731</v>
      </c>
      <c r="V83" s="27">
        <f t="shared" si="8"/>
        <v>106.25000000000001</v>
      </c>
      <c r="W83" s="85">
        <v>0.35714222115376054</v>
      </c>
      <c r="X83" s="80">
        <f t="shared" si="9"/>
        <v>36.803734549397447</v>
      </c>
      <c r="Y83" s="80">
        <f t="shared" si="10"/>
        <v>106.25000000000001</v>
      </c>
      <c r="Z83" s="27">
        <f t="shared" si="15"/>
        <v>106.07439691777807</v>
      </c>
      <c r="AA83" s="27">
        <f t="shared" si="11"/>
        <v>108.43859946350702</v>
      </c>
      <c r="AB83" s="27">
        <f t="shared" si="12"/>
        <v>75.996715447634458</v>
      </c>
      <c r="AC83" s="27">
        <f t="shared" si="13"/>
        <v>75.667547915119613</v>
      </c>
      <c r="AD83" s="27">
        <f t="shared" si="14"/>
        <v>84.968447532642813</v>
      </c>
      <c r="AE83" s="81">
        <v>1731</v>
      </c>
    </row>
    <row r="84" spans="1:31">
      <c r="A84" s="81">
        <v>1732</v>
      </c>
      <c r="B84" s="27">
        <v>90.625000000000014</v>
      </c>
      <c r="C84" s="20">
        <v>100</v>
      </c>
      <c r="D84" s="20">
        <f t="shared" si="1"/>
        <v>96.878125000000011</v>
      </c>
      <c r="E84" s="20">
        <v>77.762904166395302</v>
      </c>
      <c r="F84" s="27">
        <f t="shared" si="2"/>
        <v>124.58141325676624</v>
      </c>
      <c r="G84" s="20">
        <f t="shared" si="3"/>
        <v>2.0954532532208461</v>
      </c>
      <c r="I84" s="59">
        <v>90.625000000000014</v>
      </c>
      <c r="J84" s="59">
        <f t="shared" si="16"/>
        <v>72.584474208218666</v>
      </c>
      <c r="K84" s="59">
        <f t="shared" si="4"/>
        <v>78.591969296881857</v>
      </c>
      <c r="L84" s="59">
        <v>77.762904166395302</v>
      </c>
      <c r="M84" s="27">
        <f t="shared" si="5"/>
        <v>101.06614476320551</v>
      </c>
      <c r="N84" s="22">
        <f t="shared" si="17"/>
        <v>2.0046056995585082</v>
      </c>
      <c r="P84" s="20">
        <v>90.625000000000014</v>
      </c>
      <c r="Q84" s="20">
        <v>77.762904166395302</v>
      </c>
      <c r="R84" s="27">
        <f t="shared" si="6"/>
        <v>116.54014336460827</v>
      </c>
      <c r="S84" s="20">
        <f t="shared" si="7"/>
        <v>2.0664755480120682</v>
      </c>
      <c r="U84" s="81">
        <v>1732</v>
      </c>
      <c r="V84" s="27">
        <f t="shared" si="8"/>
        <v>90.625000000000014</v>
      </c>
      <c r="W84" s="85">
        <v>0.35714222115376054</v>
      </c>
      <c r="X84" s="80">
        <f t="shared" si="9"/>
        <v>31.391420645074295</v>
      </c>
      <c r="Y84" s="80">
        <f t="shared" si="10"/>
        <v>90.625000000000028</v>
      </c>
      <c r="Z84" s="27">
        <f t="shared" si="15"/>
        <v>106.18047131469584</v>
      </c>
      <c r="AA84" s="27">
        <f t="shared" si="11"/>
        <v>106.39723243573386</v>
      </c>
      <c r="AB84" s="27">
        <f t="shared" si="12"/>
        <v>74.566069995725357</v>
      </c>
      <c r="AC84" s="27">
        <f t="shared" si="13"/>
        <v>70.859908014249882</v>
      </c>
      <c r="AD84" s="27">
        <f t="shared" si="14"/>
        <v>79.569862406941056</v>
      </c>
      <c r="AE84" s="81">
        <v>1732</v>
      </c>
    </row>
    <row r="85" spans="1:31">
      <c r="A85" s="81">
        <v>1733</v>
      </c>
      <c r="B85" s="27">
        <v>75.000000000000014</v>
      </c>
      <c r="C85" s="20">
        <v>100</v>
      </c>
      <c r="D85" s="20">
        <f t="shared" si="1"/>
        <v>91.675000000000011</v>
      </c>
      <c r="E85" s="20">
        <v>77.529572535730892</v>
      </c>
      <c r="F85" s="27">
        <f t="shared" si="2"/>
        <v>118.24520244549259</v>
      </c>
      <c r="G85" s="20">
        <f t="shared" si="3"/>
        <v>2.0727835291670034</v>
      </c>
      <c r="I85" s="59">
        <v>75.000000000000014</v>
      </c>
      <c r="J85" s="59">
        <f t="shared" si="16"/>
        <v>73.140340798285635</v>
      </c>
      <c r="K85" s="59">
        <f t="shared" si="4"/>
        <v>73.759607312456524</v>
      </c>
      <c r="L85" s="59">
        <v>77.529572535730892</v>
      </c>
      <c r="M85" s="27">
        <f t="shared" si="5"/>
        <v>95.137384226468015</v>
      </c>
      <c r="N85" s="22">
        <f t="shared" si="17"/>
        <v>1.97835120645294</v>
      </c>
      <c r="P85" s="20">
        <v>75.000000000000014</v>
      </c>
      <c r="Q85" s="20">
        <v>77.529572535730892</v>
      </c>
      <c r="R85" s="27">
        <f t="shared" si="6"/>
        <v>96.737280429909404</v>
      </c>
      <c r="S85" s="20">
        <f t="shared" si="7"/>
        <v>1.985593873926063</v>
      </c>
      <c r="U85" s="81">
        <v>1733</v>
      </c>
      <c r="V85" s="27">
        <f t="shared" si="8"/>
        <v>75.000000000000014</v>
      </c>
      <c r="W85" s="85">
        <v>0.35714222115376054</v>
      </c>
      <c r="X85" s="80">
        <f t="shared" si="9"/>
        <v>25.979106740751142</v>
      </c>
      <c r="Y85" s="80">
        <f t="shared" si="10"/>
        <v>75.000000000000014</v>
      </c>
      <c r="Z85" s="27">
        <f t="shared" si="15"/>
        <v>106.28665178601052</v>
      </c>
      <c r="AA85" s="27">
        <f t="shared" si="11"/>
        <v>106.18405999869097</v>
      </c>
      <c r="AB85" s="27">
        <f t="shared" si="12"/>
        <v>74.416672962571312</v>
      </c>
      <c r="AC85" s="27">
        <f t="shared" si="13"/>
        <v>66.443336743879911</v>
      </c>
      <c r="AD85" s="27">
        <f t="shared" si="14"/>
        <v>74.61041526479805</v>
      </c>
      <c r="AE85" s="81">
        <v>1733</v>
      </c>
    </row>
    <row r="86" spans="1:31">
      <c r="A86" s="81">
        <v>1734</v>
      </c>
      <c r="B86" s="27">
        <v>85.9375</v>
      </c>
      <c r="C86" s="20">
        <v>100</v>
      </c>
      <c r="D86" s="20">
        <f t="shared" si="1"/>
        <v>95.317187500000003</v>
      </c>
      <c r="E86" s="20">
        <v>81.251032202462682</v>
      </c>
      <c r="F86" s="27">
        <f t="shared" si="2"/>
        <v>117.31197120362366</v>
      </c>
      <c r="G86" s="20">
        <f t="shared" si="3"/>
        <v>2.069342332340566</v>
      </c>
      <c r="I86" s="59">
        <v>85.9375</v>
      </c>
      <c r="J86" s="59">
        <f t="shared" si="16"/>
        <v>73.700464327172142</v>
      </c>
      <c r="K86" s="59">
        <f t="shared" si="4"/>
        <v>77.775397206223829</v>
      </c>
      <c r="L86" s="59">
        <v>81.251032202462682</v>
      </c>
      <c r="M86" s="27">
        <f t="shared" si="5"/>
        <v>95.722349732643139</v>
      </c>
      <c r="N86" s="22">
        <f t="shared" si="17"/>
        <v>1.981013350862793</v>
      </c>
      <c r="P86" s="20">
        <v>85.9375</v>
      </c>
      <c r="Q86" s="20">
        <v>81.251032202462682</v>
      </c>
      <c r="R86" s="27">
        <f t="shared" si="6"/>
        <v>105.76788709078735</v>
      </c>
      <c r="S86" s="20">
        <f t="shared" si="7"/>
        <v>2.0243538286042289</v>
      </c>
      <c r="U86" s="81">
        <v>1734</v>
      </c>
      <c r="V86" s="27">
        <f t="shared" si="8"/>
        <v>85.9375</v>
      </c>
      <c r="W86" s="85">
        <v>0.35714222115376054</v>
      </c>
      <c r="X86" s="80">
        <f t="shared" si="9"/>
        <v>29.767726473777341</v>
      </c>
      <c r="Y86" s="80">
        <f t="shared" si="10"/>
        <v>85.9375</v>
      </c>
      <c r="Z86" s="27">
        <f t="shared" si="15"/>
        <v>106.39293843779652</v>
      </c>
      <c r="AA86" s="27">
        <f t="shared" si="11"/>
        <v>111.39223086571342</v>
      </c>
      <c r="AB86" s="27">
        <f t="shared" si="12"/>
        <v>78.066700548154103</v>
      </c>
      <c r="AC86" s="27">
        <f t="shared" si="13"/>
        <v>71.781003644164898</v>
      </c>
      <c r="AD86" s="27">
        <f t="shared" si="14"/>
        <v>80.604177220350536</v>
      </c>
      <c r="AE86" s="81">
        <v>1734</v>
      </c>
    </row>
    <row r="87" spans="1:31">
      <c r="A87" s="81">
        <v>1735</v>
      </c>
      <c r="B87" s="27">
        <v>96.875</v>
      </c>
      <c r="C87" s="20">
        <v>100</v>
      </c>
      <c r="D87" s="20">
        <f t="shared" si="1"/>
        <v>98.959374999999994</v>
      </c>
      <c r="E87" s="20">
        <v>84.871695436910684</v>
      </c>
      <c r="F87" s="27">
        <f t="shared" si="2"/>
        <v>116.59879597145715</v>
      </c>
      <c r="G87" s="20">
        <f t="shared" si="3"/>
        <v>2.0666940658119146</v>
      </c>
      <c r="I87" s="59">
        <v>96.875</v>
      </c>
      <c r="J87" s="59">
        <f t="shared" si="16"/>
        <v>74.264877395377013</v>
      </c>
      <c r="K87" s="59">
        <f t="shared" si="4"/>
        <v>81.794048222716469</v>
      </c>
      <c r="L87" s="59">
        <v>84.871695436910684</v>
      </c>
      <c r="M87" s="27">
        <f t="shared" si="5"/>
        <v>96.373764894938404</v>
      </c>
      <c r="N87" s="22">
        <f t="shared" si="17"/>
        <v>1.9839588252717242</v>
      </c>
      <c r="P87" s="20">
        <v>96.875</v>
      </c>
      <c r="Q87" s="20">
        <v>84.871695436910684</v>
      </c>
      <c r="R87" s="27">
        <f t="shared" si="6"/>
        <v>114.14288297328991</v>
      </c>
      <c r="S87" s="20">
        <f t="shared" si="7"/>
        <v>2.0574488375802003</v>
      </c>
      <c r="U87" s="81">
        <v>1735</v>
      </c>
      <c r="V87" s="27">
        <f t="shared" si="8"/>
        <v>96.875</v>
      </c>
      <c r="W87" s="85">
        <v>0.35714222115376054</v>
      </c>
      <c r="X87" s="80">
        <f t="shared" si="9"/>
        <v>33.556346206803553</v>
      </c>
      <c r="Y87" s="80">
        <f t="shared" si="10"/>
        <v>96.875000000000028</v>
      </c>
      <c r="Z87" s="27">
        <f t="shared" si="15"/>
        <v>106.4993313762343</v>
      </c>
      <c r="AA87" s="27">
        <f t="shared" si="11"/>
        <v>116.47238543362293</v>
      </c>
      <c r="AB87" s="27">
        <f t="shared" si="12"/>
        <v>81.627010834689543</v>
      </c>
      <c r="AC87" s="27">
        <f t="shared" si="13"/>
        <v>76.957984478854314</v>
      </c>
      <c r="AD87" s="27">
        <f t="shared" si="14"/>
        <v>86.417501909069713</v>
      </c>
      <c r="AE87" s="81">
        <v>1735</v>
      </c>
    </row>
    <row r="88" spans="1:31">
      <c r="A88" s="81">
        <v>1736</v>
      </c>
      <c r="B88" s="27">
        <v>107.8125</v>
      </c>
      <c r="C88" s="20">
        <v>100</v>
      </c>
      <c r="D88" s="20">
        <f t="shared" si="1"/>
        <v>102.6015625</v>
      </c>
      <c r="E88" s="20">
        <v>85.129628518502017</v>
      </c>
      <c r="F88" s="27">
        <f t="shared" si="2"/>
        <v>120.523916626396</v>
      </c>
      <c r="G88" s="20">
        <f t="shared" si="3"/>
        <v>2.081073236356723</v>
      </c>
      <c r="I88" s="59">
        <v>107.8125</v>
      </c>
      <c r="J88" s="59">
        <f t="shared" si="16"/>
        <v>74.833612853060274</v>
      </c>
      <c r="K88" s="59">
        <f t="shared" si="4"/>
        <v>85.815582272991207</v>
      </c>
      <c r="L88" s="59">
        <v>85.129628518502017</v>
      </c>
      <c r="M88" s="27">
        <f t="shared" si="5"/>
        <v>100.80577557593843</v>
      </c>
      <c r="N88" s="22">
        <f t="shared" ref="N88:N119" si="18">LOG10(M88)</f>
        <v>2.0034854153327513</v>
      </c>
      <c r="P88" s="20">
        <v>107.8125</v>
      </c>
      <c r="Q88" s="20">
        <v>85.129628518502017</v>
      </c>
      <c r="R88" s="27">
        <f t="shared" si="6"/>
        <v>126.64509627992574</v>
      </c>
      <c r="S88" s="20">
        <f t="shared" si="7"/>
        <v>2.1025883784945187</v>
      </c>
      <c r="U88" s="81">
        <v>1736</v>
      </c>
      <c r="V88" s="27">
        <f t="shared" si="8"/>
        <v>107.8125</v>
      </c>
      <c r="W88" s="85">
        <v>0.35714222115376054</v>
      </c>
      <c r="X88" s="80">
        <f t="shared" si="9"/>
        <v>37.344965939829756</v>
      </c>
      <c r="Y88" s="80">
        <f t="shared" si="10"/>
        <v>107.8125</v>
      </c>
      <c r="Z88" s="27">
        <f t="shared" si="15"/>
        <v>106.60583070761052</v>
      </c>
      <c r="AA88" s="27">
        <f t="shared" si="11"/>
        <v>116.94318234647027</v>
      </c>
      <c r="AB88" s="27">
        <f t="shared" si="12"/>
        <v>81.956958096977118</v>
      </c>
      <c r="AC88" s="27">
        <f t="shared" si="13"/>
        <v>79.963637588299974</v>
      </c>
      <c r="AD88" s="27">
        <f t="shared" si="14"/>
        <v>89.792603727060936</v>
      </c>
      <c r="AE88" s="81">
        <v>1736</v>
      </c>
    </row>
    <row r="89" spans="1:31">
      <c r="A89" s="81">
        <v>1737</v>
      </c>
      <c r="B89" s="27">
        <v>118.75</v>
      </c>
      <c r="C89" s="20">
        <v>100</v>
      </c>
      <c r="D89" s="20">
        <f t="shared" ref="D89:D126" si="19">(0.333*B89)+(0.667*C89)</f>
        <v>106.24375000000001</v>
      </c>
      <c r="E89" s="20">
        <v>87.012736687630394</v>
      </c>
      <c r="F89" s="27">
        <f t="shared" ref="F89:F126" si="20">D89*100/E89</f>
        <v>122.10137738962008</v>
      </c>
      <c r="G89" s="20">
        <f t="shared" ref="G89:G126" si="21">LOG10(F89)</f>
        <v>2.0867205631204548</v>
      </c>
      <c r="I89" s="59">
        <v>118.75</v>
      </c>
      <c r="J89" s="59">
        <f t="shared" si="16"/>
        <v>75.406703801955132</v>
      </c>
      <c r="K89" s="59">
        <f t="shared" ref="K89:K126" si="22">(0.333*I89)+(0.667*J89)</f>
        <v>89.840021435904077</v>
      </c>
      <c r="L89" s="59">
        <v>87.012736687630394</v>
      </c>
      <c r="M89" s="27">
        <f t="shared" ref="M89:M126" si="23">K89*100/L89</f>
        <v>103.24927689428208</v>
      </c>
      <c r="N89" s="22">
        <f t="shared" si="18"/>
        <v>2.0138870187601787</v>
      </c>
      <c r="P89" s="20">
        <v>118.75</v>
      </c>
      <c r="Q89" s="20">
        <v>87.012736687630394</v>
      </c>
      <c r="R89" s="27">
        <f t="shared" ref="R89:R126" si="24">P89*100/Q89</f>
        <v>136.47427321623516</v>
      </c>
      <c r="S89" s="20">
        <f t="shared" ref="S89:S126" si="25">LOG10(R89)</f>
        <v>2.1350507901806437</v>
      </c>
      <c r="U89" s="81">
        <v>1737</v>
      </c>
      <c r="V89" s="27">
        <f t="shared" ref="V89:V126" si="26">B89</f>
        <v>118.75</v>
      </c>
      <c r="W89" s="85">
        <v>0.35714222115376054</v>
      </c>
      <c r="X89" s="80">
        <f t="shared" ref="X89:X126" si="27">100*V89*W89/(V$24*W$24)</f>
        <v>41.133585672855965</v>
      </c>
      <c r="Y89" s="80">
        <f t="shared" ref="Y89:Y126" si="28">100*X89/X$126</f>
        <v>118.75</v>
      </c>
      <c r="Z89" s="27">
        <f t="shared" si="15"/>
        <v>106.71243653831812</v>
      </c>
      <c r="AA89" s="27">
        <f t="shared" ref="AA89:AA126" si="29">Z89*L89/L$24</f>
        <v>119.64955158997471</v>
      </c>
      <c r="AB89" s="27">
        <f t="shared" ref="AB89:AB126" si="30">100*AA89/AA$126</f>
        <v>83.853655161605417</v>
      </c>
      <c r="AC89" s="27">
        <f t="shared" ref="AC89:AC126" si="31">EXP((0.333*LN(X89))+(0.667*LN(AA89)))</f>
        <v>83.848277405840562</v>
      </c>
      <c r="AD89" s="27">
        <f t="shared" ref="AD89:AD126" si="32">100*AC89/AC$126</f>
        <v>94.154735494435926</v>
      </c>
      <c r="AE89" s="81">
        <v>1737</v>
      </c>
    </row>
    <row r="90" spans="1:31">
      <c r="A90" s="81">
        <v>1738</v>
      </c>
      <c r="B90" s="27">
        <v>153.125</v>
      </c>
      <c r="C90" s="20">
        <v>100</v>
      </c>
      <c r="D90" s="20">
        <f t="shared" si="19"/>
        <v>117.69062500000001</v>
      </c>
      <c r="E90" s="20">
        <v>90.156543189115524</v>
      </c>
      <c r="F90" s="27">
        <f t="shared" si="20"/>
        <v>130.54030338444548</v>
      </c>
      <c r="G90" s="20">
        <f t="shared" si="21"/>
        <v>2.1157446176907184</v>
      </c>
      <c r="I90" s="59">
        <v>153.125</v>
      </c>
      <c r="J90" s="59">
        <f t="shared" si="16"/>
        <v>75.984183597294574</v>
      </c>
      <c r="K90" s="59">
        <f t="shared" si="22"/>
        <v>101.67207545939549</v>
      </c>
      <c r="L90" s="59">
        <v>90.156543189115524</v>
      </c>
      <c r="M90" s="27">
        <f t="shared" si="23"/>
        <v>112.77281921304878</v>
      </c>
      <c r="N90" s="22">
        <f t="shared" si="18"/>
        <v>2.0522044375175064</v>
      </c>
      <c r="P90" s="20">
        <v>153.125</v>
      </c>
      <c r="Q90" s="20">
        <v>90.156543189115524</v>
      </c>
      <c r="R90" s="27">
        <f t="shared" si="24"/>
        <v>169.84346846440155</v>
      </c>
      <c r="S90" s="20">
        <f t="shared" si="25"/>
        <v>2.2300488502086333</v>
      </c>
      <c r="U90" s="81">
        <v>1738</v>
      </c>
      <c r="V90" s="27">
        <f t="shared" si="26"/>
        <v>153.125</v>
      </c>
      <c r="W90" s="85">
        <v>0.35714222115376054</v>
      </c>
      <c r="X90" s="80">
        <f t="shared" si="27"/>
        <v>53.040676262366901</v>
      </c>
      <c r="Y90" s="80">
        <f t="shared" si="28"/>
        <v>153.12500000000003</v>
      </c>
      <c r="Z90" s="27">
        <f t="shared" ref="Z90:Z126" si="33">Z89*1.001</f>
        <v>106.81914897485642</v>
      </c>
      <c r="AA90" s="27">
        <f t="shared" si="29"/>
        <v>124.09651237851898</v>
      </c>
      <c r="AB90" s="27">
        <f t="shared" si="30"/>
        <v>86.970206051471152</v>
      </c>
      <c r="AC90" s="27">
        <f t="shared" si="31"/>
        <v>93.504486999671727</v>
      </c>
      <c r="AD90" s="27">
        <f t="shared" si="32"/>
        <v>104.99786654393175</v>
      </c>
      <c r="AE90" s="81">
        <v>1738</v>
      </c>
    </row>
    <row r="91" spans="1:31">
      <c r="A91" s="81">
        <v>1739</v>
      </c>
      <c r="B91" s="27">
        <v>121.87500000000001</v>
      </c>
      <c r="C91" s="20">
        <v>100</v>
      </c>
      <c r="D91" s="20">
        <f t="shared" si="19"/>
        <v>107.28437500000001</v>
      </c>
      <c r="E91" s="20">
        <v>89.19901597657109</v>
      </c>
      <c r="F91" s="27">
        <f t="shared" si="20"/>
        <v>120.27528983972111</v>
      </c>
      <c r="G91" s="20">
        <f t="shared" si="21"/>
        <v>2.0801764121398882</v>
      </c>
      <c r="I91" s="59">
        <v>121.87500000000001</v>
      </c>
      <c r="J91" s="59">
        <f t="shared" si="16"/>
        <v>76.566085849752696</v>
      </c>
      <c r="K91" s="59">
        <f t="shared" si="22"/>
        <v>91.65395426178506</v>
      </c>
      <c r="L91" s="59">
        <v>89.19901597657109</v>
      </c>
      <c r="M91" s="27">
        <f t="shared" si="23"/>
        <v>102.75220332683801</v>
      </c>
      <c r="N91" s="22">
        <f t="shared" si="18"/>
        <v>2.0117911432724682</v>
      </c>
      <c r="P91" s="20">
        <v>121.87500000000001</v>
      </c>
      <c r="Q91" s="20">
        <v>89.19901597657109</v>
      </c>
      <c r="R91" s="27">
        <f t="shared" si="24"/>
        <v>136.63267320349314</v>
      </c>
      <c r="S91" s="20">
        <f t="shared" si="25"/>
        <v>2.1355545653428298</v>
      </c>
      <c r="U91" s="81">
        <v>1739</v>
      </c>
      <c r="V91" s="27">
        <f t="shared" si="26"/>
        <v>121.87500000000001</v>
      </c>
      <c r="W91" s="85">
        <v>0.35714222115376054</v>
      </c>
      <c r="X91" s="80">
        <f t="shared" si="27"/>
        <v>42.216048453720603</v>
      </c>
      <c r="Y91" s="80">
        <f t="shared" si="28"/>
        <v>121.87500000000004</v>
      </c>
      <c r="Z91" s="27">
        <f t="shared" si="33"/>
        <v>106.92596812383127</v>
      </c>
      <c r="AA91" s="27">
        <f t="shared" si="29"/>
        <v>122.90129684582085</v>
      </c>
      <c r="AB91" s="27">
        <f t="shared" si="30"/>
        <v>86.132566546844203</v>
      </c>
      <c r="AC91" s="27">
        <f t="shared" si="31"/>
        <v>86.102982779466643</v>
      </c>
      <c r="AD91" s="27">
        <f t="shared" si="32"/>
        <v>96.686584622881583</v>
      </c>
      <c r="AE91" s="81">
        <v>1739</v>
      </c>
    </row>
    <row r="92" spans="1:31">
      <c r="A92" s="81">
        <v>1740</v>
      </c>
      <c r="B92" s="27">
        <v>125</v>
      </c>
      <c r="C92" s="20">
        <v>100</v>
      </c>
      <c r="D92" s="20">
        <f t="shared" si="19"/>
        <v>108.325</v>
      </c>
      <c r="E92" s="20">
        <v>85.173742227492056</v>
      </c>
      <c r="F92" s="27">
        <f t="shared" si="20"/>
        <v>127.18121473478627</v>
      </c>
      <c r="G92" s="20">
        <f t="shared" si="21"/>
        <v>2.1044229687062144</v>
      </c>
      <c r="I92" s="59">
        <v>125</v>
      </c>
      <c r="J92" s="59">
        <f t="shared" si="16"/>
        <v>77.152444427400951</v>
      </c>
      <c r="K92" s="59">
        <f t="shared" si="22"/>
        <v>93.085680433076448</v>
      </c>
      <c r="L92" s="59">
        <v>85.173742227492056</v>
      </c>
      <c r="M92" s="27">
        <f t="shared" si="23"/>
        <v>109.2891752771086</v>
      </c>
      <c r="N92" s="22">
        <f t="shared" si="18"/>
        <v>2.0385771486813855</v>
      </c>
      <c r="P92" s="20">
        <v>125</v>
      </c>
      <c r="Q92" s="20">
        <v>85.173742227492056</v>
      </c>
      <c r="R92" s="27">
        <f t="shared" si="24"/>
        <v>146.75884460510761</v>
      </c>
      <c r="S92" s="20">
        <f t="shared" si="25"/>
        <v>2.1666042840078585</v>
      </c>
      <c r="U92" s="81">
        <v>1740</v>
      </c>
      <c r="V92" s="27">
        <f t="shared" si="26"/>
        <v>125</v>
      </c>
      <c r="W92" s="85">
        <v>0.35714222115376054</v>
      </c>
      <c r="X92" s="80">
        <f t="shared" si="27"/>
        <v>43.298511234585227</v>
      </c>
      <c r="Y92" s="80">
        <f t="shared" si="28"/>
        <v>125.00000000000003</v>
      </c>
      <c r="Z92" s="27">
        <f t="shared" si="33"/>
        <v>107.03289409195509</v>
      </c>
      <c r="AA92" s="27">
        <f t="shared" si="29"/>
        <v>117.47249928294778</v>
      </c>
      <c r="AB92" s="27">
        <f t="shared" si="30"/>
        <v>82.327917781094328</v>
      </c>
      <c r="AC92" s="27">
        <f t="shared" si="31"/>
        <v>84.254469446868583</v>
      </c>
      <c r="AD92" s="27">
        <f t="shared" si="32"/>
        <v>94.610855827091385</v>
      </c>
      <c r="AE92" s="81">
        <v>1740</v>
      </c>
    </row>
    <row r="93" spans="1:31">
      <c r="A93" s="81">
        <v>1741</v>
      </c>
      <c r="B93" s="27">
        <v>121.87500000000001</v>
      </c>
      <c r="C93" s="20">
        <v>100</v>
      </c>
      <c r="D93" s="20">
        <f t="shared" si="19"/>
        <v>107.28437500000001</v>
      </c>
      <c r="E93" s="20">
        <v>95.235276555850248</v>
      </c>
      <c r="F93" s="27">
        <f t="shared" si="20"/>
        <v>112.65192781488237</v>
      </c>
      <c r="G93" s="20">
        <f t="shared" si="21"/>
        <v>2.0517386282143248</v>
      </c>
      <c r="I93" s="59">
        <v>121.87500000000001</v>
      </c>
      <c r="J93" s="59">
        <f t="shared" si="16"/>
        <v>77.743293457679314</v>
      </c>
      <c r="K93" s="59">
        <f t="shared" si="22"/>
        <v>92.439151736272123</v>
      </c>
      <c r="L93" s="59">
        <v>95.235276555850248</v>
      </c>
      <c r="M93" s="27">
        <f t="shared" si="23"/>
        <v>97.063982044575312</v>
      </c>
      <c r="N93" s="22">
        <f t="shared" si="18"/>
        <v>1.9870581042522051</v>
      </c>
      <c r="P93" s="20">
        <v>121.87500000000001</v>
      </c>
      <c r="Q93" s="20">
        <v>95.235276555850248</v>
      </c>
      <c r="R93" s="27">
        <f t="shared" si="24"/>
        <v>127.97253749615253</v>
      </c>
      <c r="S93" s="20">
        <f t="shared" si="25"/>
        <v>2.1071167814172664</v>
      </c>
      <c r="U93" s="81">
        <v>1741</v>
      </c>
      <c r="V93" s="27">
        <f t="shared" si="26"/>
        <v>121.87500000000001</v>
      </c>
      <c r="W93" s="85">
        <v>0.35714222115376054</v>
      </c>
      <c r="X93" s="80">
        <f t="shared" si="27"/>
        <v>42.216048453720603</v>
      </c>
      <c r="Y93" s="80">
        <f t="shared" si="28"/>
        <v>121.87500000000004</v>
      </c>
      <c r="Z93" s="27">
        <f t="shared" si="33"/>
        <v>107.13992698604703</v>
      </c>
      <c r="AA93" s="27">
        <f t="shared" si="29"/>
        <v>131.48082014483441</v>
      </c>
      <c r="AB93" s="27">
        <f t="shared" si="30"/>
        <v>92.145329474964711</v>
      </c>
      <c r="AC93" s="27">
        <f t="shared" si="31"/>
        <v>90.066908855207032</v>
      </c>
      <c r="AD93" s="27">
        <f t="shared" si="32"/>
        <v>101.13774835251161</v>
      </c>
      <c r="AE93" s="81">
        <v>1741</v>
      </c>
    </row>
    <row r="94" spans="1:31">
      <c r="A94" s="81">
        <v>1742</v>
      </c>
      <c r="B94" s="27">
        <v>120.31250000000001</v>
      </c>
      <c r="C94" s="20">
        <v>100</v>
      </c>
      <c r="D94" s="20">
        <f t="shared" si="19"/>
        <v>106.76406250000001</v>
      </c>
      <c r="E94" s="20">
        <v>107.88554341557975</v>
      </c>
      <c r="F94" s="27">
        <f t="shared" si="20"/>
        <v>98.960490089705758</v>
      </c>
      <c r="G94" s="20">
        <f t="shared" si="21"/>
        <v>1.995461837416616</v>
      </c>
      <c r="I94" s="59">
        <v>120.31250000000001</v>
      </c>
      <c r="J94" s="59">
        <f t="shared" si="16"/>
        <v>78.338667329382631</v>
      </c>
      <c r="K94" s="59">
        <f t="shared" si="22"/>
        <v>92.315953608698223</v>
      </c>
      <c r="L94" s="59">
        <v>107.88554341557975</v>
      </c>
      <c r="M94" s="27">
        <f t="shared" si="23"/>
        <v>85.568418794623113</v>
      </c>
      <c r="N94" s="22">
        <f t="shared" si="18"/>
        <v>1.932313506803893</v>
      </c>
      <c r="P94" s="20">
        <v>120.31250000000001</v>
      </c>
      <c r="Q94" s="20">
        <v>107.88554341557975</v>
      </c>
      <c r="R94" s="27">
        <f t="shared" si="24"/>
        <v>111.51864855196688</v>
      </c>
      <c r="S94" s="20">
        <f t="shared" si="25"/>
        <v>2.0473474977519639</v>
      </c>
      <c r="U94" s="81">
        <v>1742</v>
      </c>
      <c r="V94" s="27">
        <f t="shared" si="26"/>
        <v>120.31250000000001</v>
      </c>
      <c r="W94" s="85">
        <v>0.35714222115376054</v>
      </c>
      <c r="X94" s="80">
        <f t="shared" si="27"/>
        <v>41.674817063288287</v>
      </c>
      <c r="Y94" s="80">
        <f t="shared" si="28"/>
        <v>120.31250000000001</v>
      </c>
      <c r="Z94" s="27">
        <f t="shared" si="33"/>
        <v>107.24706691303307</v>
      </c>
      <c r="AA94" s="27">
        <f t="shared" si="29"/>
        <v>149.09459103061084</v>
      </c>
      <c r="AB94" s="27">
        <f t="shared" si="30"/>
        <v>104.48953846132899</v>
      </c>
      <c r="AC94" s="27">
        <f t="shared" si="31"/>
        <v>97.525238743262193</v>
      </c>
      <c r="AD94" s="27">
        <f t="shared" si="32"/>
        <v>109.5128408358208</v>
      </c>
      <c r="AE94" s="81">
        <v>1742</v>
      </c>
    </row>
    <row r="95" spans="1:31">
      <c r="A95" s="81">
        <v>1743</v>
      </c>
      <c r="B95" s="27">
        <v>112.5</v>
      </c>
      <c r="C95" s="20">
        <v>100</v>
      </c>
      <c r="D95" s="20">
        <f t="shared" si="19"/>
        <v>104.16249999999999</v>
      </c>
      <c r="E95" s="20">
        <v>104.16324827804304</v>
      </c>
      <c r="F95" s="27">
        <f t="shared" si="20"/>
        <v>99.999281629504253</v>
      </c>
      <c r="G95" s="20">
        <f t="shared" si="21"/>
        <v>1.9999968801453714</v>
      </c>
      <c r="I95" s="59">
        <v>112.5</v>
      </c>
      <c r="J95" s="59">
        <f t="shared" si="16"/>
        <v>78.938600694662071</v>
      </c>
      <c r="K95" s="59">
        <f t="shared" si="22"/>
        <v>90.11454666333961</v>
      </c>
      <c r="L95" s="59">
        <v>104.16324827804304</v>
      </c>
      <c r="M95" s="27">
        <f t="shared" si="23"/>
        <v>86.512803846896915</v>
      </c>
      <c r="N95" s="22">
        <f t="shared" si="18"/>
        <v>1.9370803875636391</v>
      </c>
      <c r="P95" s="20">
        <v>112.5</v>
      </c>
      <c r="Q95" s="20">
        <v>104.16324827804304</v>
      </c>
      <c r="R95" s="27">
        <f t="shared" si="24"/>
        <v>108.00354430163665</v>
      </c>
      <c r="S95" s="20">
        <f t="shared" si="25"/>
        <v>2.0334380077590422</v>
      </c>
      <c r="U95" s="81">
        <v>1743</v>
      </c>
      <c r="V95" s="27">
        <f t="shared" si="26"/>
        <v>112.5</v>
      </c>
      <c r="W95" s="85">
        <v>0.35714222115376054</v>
      </c>
      <c r="X95" s="80">
        <f t="shared" si="27"/>
        <v>38.968660111126702</v>
      </c>
      <c r="Y95" s="80">
        <f t="shared" si="28"/>
        <v>112.5</v>
      </c>
      <c r="Z95" s="27">
        <f t="shared" si="33"/>
        <v>107.35431397994608</v>
      </c>
      <c r="AA95" s="27">
        <f t="shared" si="29"/>
        <v>144.09444108238404</v>
      </c>
      <c r="AB95" s="27">
        <f t="shared" si="30"/>
        <v>100.98529758500914</v>
      </c>
      <c r="AC95" s="27">
        <f t="shared" si="31"/>
        <v>93.223617797154773</v>
      </c>
      <c r="AD95" s="27">
        <f t="shared" si="32"/>
        <v>104.68247347576508</v>
      </c>
      <c r="AE95" s="81">
        <v>1743</v>
      </c>
    </row>
    <row r="96" spans="1:31">
      <c r="A96" s="81">
        <v>1744</v>
      </c>
      <c r="B96" s="27">
        <v>114.06250000000001</v>
      </c>
      <c r="C96" s="20">
        <v>100</v>
      </c>
      <c r="D96" s="20">
        <f t="shared" si="19"/>
        <v>104.68281250000001</v>
      </c>
      <c r="E96" s="20">
        <v>93.744004478720839</v>
      </c>
      <c r="F96" s="27">
        <f t="shared" si="20"/>
        <v>111.66880813563091</v>
      </c>
      <c r="G96" s="20">
        <f t="shared" si="21"/>
        <v>2.0479318808476608</v>
      </c>
      <c r="I96" s="59">
        <v>114.06250000000001</v>
      </c>
      <c r="J96" s="59">
        <f t="shared" si="16"/>
        <v>79.543128471041996</v>
      </c>
      <c r="K96" s="59">
        <f t="shared" si="22"/>
        <v>91.038079190185016</v>
      </c>
      <c r="L96" s="59">
        <v>93.744004478720839</v>
      </c>
      <c r="M96" s="27">
        <f t="shared" si="23"/>
        <v>97.113495093811522</v>
      </c>
      <c r="N96" s="22">
        <f t="shared" si="18"/>
        <v>1.9872795845685469</v>
      </c>
      <c r="P96" s="20">
        <v>114.06250000000001</v>
      </c>
      <c r="Q96" s="20">
        <v>93.744004478720839</v>
      </c>
      <c r="R96" s="27">
        <f t="shared" si="24"/>
        <v>121.67444801858376</v>
      </c>
      <c r="S96" s="20">
        <f t="shared" si="25"/>
        <v>2.0851993847242398</v>
      </c>
      <c r="U96" s="81">
        <v>1744</v>
      </c>
      <c r="V96" s="27">
        <f t="shared" si="26"/>
        <v>114.06250000000001</v>
      </c>
      <c r="W96" s="85">
        <v>0.35714222115376054</v>
      </c>
      <c r="X96" s="80">
        <f t="shared" si="27"/>
        <v>39.509891501559025</v>
      </c>
      <c r="Y96" s="80">
        <f t="shared" si="28"/>
        <v>114.06250000000003</v>
      </c>
      <c r="Z96" s="27">
        <f t="shared" si="33"/>
        <v>107.46166829392602</v>
      </c>
      <c r="AA96" s="27">
        <f t="shared" si="29"/>
        <v>129.81063996797627</v>
      </c>
      <c r="AB96" s="27">
        <f t="shared" si="30"/>
        <v>90.974821848760229</v>
      </c>
      <c r="AC96" s="27">
        <f t="shared" si="31"/>
        <v>87.35364024590568</v>
      </c>
      <c r="AD96" s="27">
        <f t="shared" si="32"/>
        <v>98.090970337053761</v>
      </c>
      <c r="AE96" s="81">
        <v>1744</v>
      </c>
    </row>
    <row r="97" spans="1:31">
      <c r="A97" s="81">
        <v>1745</v>
      </c>
      <c r="B97" s="27">
        <v>93.75</v>
      </c>
      <c r="C97" s="20">
        <v>100</v>
      </c>
      <c r="D97" s="20">
        <f t="shared" si="19"/>
        <v>97.918750000000003</v>
      </c>
      <c r="E97" s="20">
        <v>85.468120577252108</v>
      </c>
      <c r="F97" s="27">
        <f t="shared" si="20"/>
        <v>114.56757132209798</v>
      </c>
      <c r="G97" s="20">
        <f t="shared" si="21"/>
        <v>2.0590617067336292</v>
      </c>
      <c r="I97" s="59">
        <v>93.75</v>
      </c>
      <c r="J97" s="59">
        <f t="shared" si="16"/>
        <v>80.152285843452233</v>
      </c>
      <c r="K97" s="59">
        <f t="shared" si="22"/>
        <v>84.680324657582645</v>
      </c>
      <c r="L97" s="59">
        <v>85.468120577252108</v>
      </c>
      <c r="M97" s="27">
        <f t="shared" si="23"/>
        <v>99.078257583823429</v>
      </c>
      <c r="N97" s="22">
        <f t="shared" si="18"/>
        <v>1.9959783603645</v>
      </c>
      <c r="P97" s="20">
        <v>93.75</v>
      </c>
      <c r="Q97" s="20">
        <v>85.468120577252108</v>
      </c>
      <c r="R97" s="27">
        <f t="shared" si="24"/>
        <v>109.69002169090889</v>
      </c>
      <c r="S97" s="20">
        <f t="shared" si="25"/>
        <v>2.0401671223634295</v>
      </c>
      <c r="U97" s="81">
        <v>1745</v>
      </c>
      <c r="V97" s="27">
        <f t="shared" si="26"/>
        <v>93.75</v>
      </c>
      <c r="W97" s="85">
        <v>0.35714222115376054</v>
      </c>
      <c r="X97" s="80">
        <f t="shared" si="27"/>
        <v>32.473883425938915</v>
      </c>
      <c r="Y97" s="80">
        <f t="shared" si="28"/>
        <v>93.75</v>
      </c>
      <c r="Z97" s="27">
        <f t="shared" si="33"/>
        <v>107.56912996221993</v>
      </c>
      <c r="AA97" s="27">
        <f t="shared" si="29"/>
        <v>118.4690814327563</v>
      </c>
      <c r="AB97" s="27">
        <f t="shared" si="30"/>
        <v>83.026349616565227</v>
      </c>
      <c r="AC97" s="27">
        <f t="shared" si="31"/>
        <v>76.990199816417359</v>
      </c>
      <c r="AD97" s="27">
        <f t="shared" si="32"/>
        <v>86.453677089776534</v>
      </c>
      <c r="AE97" s="81">
        <v>1745</v>
      </c>
    </row>
    <row r="98" spans="1:31">
      <c r="A98" s="81">
        <v>1746</v>
      </c>
      <c r="B98" s="27">
        <v>112.5</v>
      </c>
      <c r="C98" s="20">
        <v>100</v>
      </c>
      <c r="D98" s="20">
        <f t="shared" si="19"/>
        <v>104.16249999999999</v>
      </c>
      <c r="E98" s="20">
        <v>82.545608715375565</v>
      </c>
      <c r="F98" s="27">
        <f t="shared" si="20"/>
        <v>126.187814980154</v>
      </c>
      <c r="G98" s="20">
        <f t="shared" si="21"/>
        <v>2.1010174203409848</v>
      </c>
      <c r="I98" s="59">
        <v>112.5</v>
      </c>
      <c r="J98" s="59">
        <f t="shared" si="16"/>
        <v>80.766108266275936</v>
      </c>
      <c r="K98" s="59">
        <f t="shared" si="22"/>
        <v>91.333494213606059</v>
      </c>
      <c r="L98" s="59">
        <v>82.545608715375565</v>
      </c>
      <c r="M98" s="27">
        <f t="shared" si="23"/>
        <v>110.64609690932427</v>
      </c>
      <c r="N98" s="22">
        <f t="shared" si="18"/>
        <v>2.0439360986009176</v>
      </c>
      <c r="P98" s="20">
        <v>112.5</v>
      </c>
      <c r="Q98" s="20">
        <v>82.545608715375565</v>
      </c>
      <c r="R98" s="27">
        <f t="shared" si="24"/>
        <v>136.28829171023474</v>
      </c>
      <c r="S98" s="20">
        <f t="shared" si="25"/>
        <v>2.1344585479546558</v>
      </c>
      <c r="U98" s="81">
        <v>1746</v>
      </c>
      <c r="V98" s="27">
        <f t="shared" si="26"/>
        <v>112.5</v>
      </c>
      <c r="W98" s="85">
        <v>0.35714222115376054</v>
      </c>
      <c r="X98" s="80">
        <f t="shared" si="27"/>
        <v>38.968660111126702</v>
      </c>
      <c r="Y98" s="80">
        <f t="shared" si="28"/>
        <v>112.5</v>
      </c>
      <c r="Z98" s="27">
        <f t="shared" si="33"/>
        <v>107.67669909218215</v>
      </c>
      <c r="AA98" s="27">
        <f t="shared" si="29"/>
        <v>114.53254707304816</v>
      </c>
      <c r="AB98" s="27">
        <f t="shared" si="30"/>
        <v>80.267519430038774</v>
      </c>
      <c r="AC98" s="27">
        <f t="shared" si="31"/>
        <v>79.985974736099422</v>
      </c>
      <c r="AD98" s="27">
        <f t="shared" si="32"/>
        <v>89.817686511201842</v>
      </c>
      <c r="AE98" s="81">
        <v>1746</v>
      </c>
    </row>
    <row r="99" spans="1:31">
      <c r="A99" s="81">
        <v>1747</v>
      </c>
      <c r="B99" s="27">
        <v>93.75</v>
      </c>
      <c r="C99" s="20">
        <v>100</v>
      </c>
      <c r="D99" s="20">
        <f t="shared" si="19"/>
        <v>97.918750000000003</v>
      </c>
      <c r="E99" s="20">
        <v>77.470212499091261</v>
      </c>
      <c r="F99" s="27">
        <f t="shared" si="20"/>
        <v>126.39535486126181</v>
      </c>
      <c r="G99" s="20">
        <f t="shared" si="21"/>
        <v>2.1017311135413737</v>
      </c>
      <c r="I99" s="59">
        <v>93.75</v>
      </c>
      <c r="J99" s="59">
        <f t="shared" si="16"/>
        <v>81.384631465413079</v>
      </c>
      <c r="K99" s="59">
        <f t="shared" si="22"/>
        <v>85.502299187430538</v>
      </c>
      <c r="L99" s="59">
        <v>77.470212499091261</v>
      </c>
      <c r="M99" s="27">
        <f t="shared" si="23"/>
        <v>110.36796780237759</v>
      </c>
      <c r="N99" s="22">
        <f t="shared" si="18"/>
        <v>2.0428430459906837</v>
      </c>
      <c r="P99" s="20">
        <v>93.75</v>
      </c>
      <c r="Q99" s="20">
        <v>77.470212499091261</v>
      </c>
      <c r="R99" s="27">
        <f t="shared" si="24"/>
        <v>121.01425435111554</v>
      </c>
      <c r="S99" s="20">
        <f t="shared" si="25"/>
        <v>2.0828365291711743</v>
      </c>
      <c r="U99" s="81">
        <v>1747</v>
      </c>
      <c r="V99" s="27">
        <f t="shared" si="26"/>
        <v>93.75</v>
      </c>
      <c r="W99" s="85">
        <v>0.35714222115376054</v>
      </c>
      <c r="X99" s="80">
        <f t="shared" si="27"/>
        <v>32.473883425938915</v>
      </c>
      <c r="Y99" s="80">
        <f t="shared" si="28"/>
        <v>93.75</v>
      </c>
      <c r="Z99" s="27">
        <f t="shared" si="33"/>
        <v>107.78437579127431</v>
      </c>
      <c r="AA99" s="27">
        <f t="shared" si="29"/>
        <v>107.59789356204294</v>
      </c>
      <c r="AB99" s="27">
        <f t="shared" si="30"/>
        <v>75.40752592024468</v>
      </c>
      <c r="AC99" s="27">
        <f t="shared" si="31"/>
        <v>72.202795362259536</v>
      </c>
      <c r="AD99" s="27">
        <f t="shared" si="32"/>
        <v>81.077814710346004</v>
      </c>
      <c r="AE99" s="81">
        <v>1747</v>
      </c>
    </row>
    <row r="100" spans="1:31">
      <c r="A100" s="81">
        <v>1748</v>
      </c>
      <c r="B100" s="27">
        <v>93.75</v>
      </c>
      <c r="C100" s="20">
        <v>100</v>
      </c>
      <c r="D100" s="20">
        <f t="shared" si="19"/>
        <v>97.918750000000003</v>
      </c>
      <c r="E100" s="20">
        <v>88.134797283680427</v>
      </c>
      <c r="F100" s="27">
        <f t="shared" si="20"/>
        <v>111.10112352653159</v>
      </c>
      <c r="G100" s="20">
        <f t="shared" si="21"/>
        <v>2.0457184508302082</v>
      </c>
      <c r="I100" s="59">
        <v>93.75</v>
      </c>
      <c r="J100" s="59">
        <f t="shared" si="16"/>
        <v>82.007891440359813</v>
      </c>
      <c r="K100" s="59">
        <f t="shared" si="22"/>
        <v>85.918013590719994</v>
      </c>
      <c r="L100" s="59">
        <v>88.134797283680427</v>
      </c>
      <c r="M100" s="27">
        <f t="shared" si="23"/>
        <v>97.484780403107706</v>
      </c>
      <c r="N100" s="22">
        <f t="shared" si="18"/>
        <v>1.9889368177201832</v>
      </c>
      <c r="P100" s="20">
        <v>93.75</v>
      </c>
      <c r="Q100" s="20">
        <v>88.134797283680427</v>
      </c>
      <c r="R100" s="27">
        <f t="shared" si="24"/>
        <v>106.37115292640415</v>
      </c>
      <c r="S100" s="20">
        <f t="shared" si="25"/>
        <v>2.0268238664600084</v>
      </c>
      <c r="U100" s="81">
        <v>1748</v>
      </c>
      <c r="V100" s="27">
        <f t="shared" si="26"/>
        <v>93.75</v>
      </c>
      <c r="W100" s="85">
        <v>0.35714222115376054</v>
      </c>
      <c r="X100" s="80">
        <f t="shared" si="27"/>
        <v>32.473883425938915</v>
      </c>
      <c r="Y100" s="80">
        <f t="shared" si="28"/>
        <v>93.75</v>
      </c>
      <c r="Z100" s="27">
        <f t="shared" si="33"/>
        <v>107.89216016706558</v>
      </c>
      <c r="AA100" s="27">
        <f t="shared" si="29"/>
        <v>122.53227853080007</v>
      </c>
      <c r="AB100" s="27">
        <f t="shared" si="30"/>
        <v>85.873948489986702</v>
      </c>
      <c r="AC100" s="27">
        <f t="shared" si="31"/>
        <v>78.741555081313393</v>
      </c>
      <c r="AD100" s="27">
        <f t="shared" si="32"/>
        <v>88.420305347682614</v>
      </c>
      <c r="AE100" s="81">
        <v>1748</v>
      </c>
    </row>
    <row r="101" spans="1:31">
      <c r="A101" s="81">
        <v>1749</v>
      </c>
      <c r="B101" s="27">
        <v>110.1875</v>
      </c>
      <c r="C101" s="20">
        <v>100</v>
      </c>
      <c r="D101" s="20">
        <f t="shared" si="19"/>
        <v>103.3924375</v>
      </c>
      <c r="E101" s="20">
        <v>107.65055777429407</v>
      </c>
      <c r="F101" s="27">
        <f t="shared" si="20"/>
        <v>96.044497713405363</v>
      </c>
      <c r="G101" s="20">
        <f t="shared" si="21"/>
        <v>1.9824724896437951</v>
      </c>
      <c r="I101" s="59">
        <v>110.1875</v>
      </c>
      <c r="J101" s="59">
        <f t="shared" si="16"/>
        <v>82.63592446630372</v>
      </c>
      <c r="K101" s="59">
        <f t="shared" si="22"/>
        <v>91.810599119024587</v>
      </c>
      <c r="L101" s="59">
        <v>107.65055777429407</v>
      </c>
      <c r="M101" s="27">
        <f t="shared" si="23"/>
        <v>85.285762579623238</v>
      </c>
      <c r="N101" s="22">
        <f t="shared" si="18"/>
        <v>1.9308765370387397</v>
      </c>
      <c r="P101" s="20">
        <v>110.1875</v>
      </c>
      <c r="Q101" s="20">
        <v>107.65055777429407</v>
      </c>
      <c r="R101" s="27">
        <f t="shared" si="24"/>
        <v>102.35664568596572</v>
      </c>
      <c r="S101" s="20">
        <f t="shared" si="25"/>
        <v>2.0101160452500735</v>
      </c>
      <c r="U101" s="81">
        <v>1749</v>
      </c>
      <c r="V101" s="27">
        <f t="shared" si="26"/>
        <v>110.1875</v>
      </c>
      <c r="W101" s="85">
        <v>0.35714222115376054</v>
      </c>
      <c r="X101" s="80">
        <f t="shared" si="27"/>
        <v>38.167637653286874</v>
      </c>
      <c r="Y101" s="80">
        <f t="shared" si="28"/>
        <v>110.1875</v>
      </c>
      <c r="Z101" s="27">
        <f t="shared" si="33"/>
        <v>108.00005232723264</v>
      </c>
      <c r="AA101" s="27">
        <f t="shared" si="29"/>
        <v>149.8143662238829</v>
      </c>
      <c r="AB101" s="27">
        <f t="shared" si="30"/>
        <v>104.99397646421717</v>
      </c>
      <c r="AC101" s="27">
        <f t="shared" si="31"/>
        <v>95.016425249509709</v>
      </c>
      <c r="AD101" s="27">
        <f t="shared" si="32"/>
        <v>106.69564913889653</v>
      </c>
      <c r="AE101" s="81">
        <v>1749</v>
      </c>
    </row>
    <row r="102" spans="1:31">
      <c r="A102" s="81">
        <v>1750</v>
      </c>
      <c r="B102" s="27">
        <v>126.75000000000001</v>
      </c>
      <c r="C102" s="20">
        <v>100</v>
      </c>
      <c r="D102" s="20">
        <f t="shared" si="19"/>
        <v>108.90775000000001</v>
      </c>
      <c r="E102" s="20">
        <v>94.420993980634989</v>
      </c>
      <c r="F102" s="27">
        <f t="shared" si="20"/>
        <v>115.34272772254033</v>
      </c>
      <c r="G102" s="20">
        <f t="shared" si="21"/>
        <v>2.0619902177601541</v>
      </c>
      <c r="I102" s="59">
        <v>126.75000000000001</v>
      </c>
      <c r="J102" s="59">
        <f t="shared" si="16"/>
        <v>83.268767096235109</v>
      </c>
      <c r="K102" s="59">
        <f t="shared" si="22"/>
        <v>97.748017653188825</v>
      </c>
      <c r="L102" s="59">
        <v>94.420993980634989</v>
      </c>
      <c r="M102" s="27">
        <f t="shared" si="23"/>
        <v>103.52360585532088</v>
      </c>
      <c r="N102" s="22">
        <f t="shared" si="18"/>
        <v>2.0150393906023991</v>
      </c>
      <c r="P102" s="20">
        <v>126.75000000000001</v>
      </c>
      <c r="Q102" s="20">
        <v>94.420993980634989</v>
      </c>
      <c r="R102" s="27">
        <f t="shared" si="24"/>
        <v>134.23921381932863</v>
      </c>
      <c r="S102" s="20">
        <f t="shared" si="25"/>
        <v>2.1278794000182426</v>
      </c>
      <c r="U102" s="81">
        <v>1750</v>
      </c>
      <c r="V102" s="27">
        <f t="shared" si="26"/>
        <v>126.75000000000001</v>
      </c>
      <c r="W102" s="85">
        <v>0.35714222115376054</v>
      </c>
      <c r="X102" s="80">
        <f t="shared" si="27"/>
        <v>43.904690391869423</v>
      </c>
      <c r="Y102" s="80">
        <f t="shared" si="28"/>
        <v>126.75000000000003</v>
      </c>
      <c r="Z102" s="27">
        <f t="shared" si="33"/>
        <v>108.10805237955987</v>
      </c>
      <c r="AA102" s="27">
        <f t="shared" si="29"/>
        <v>131.53454367136172</v>
      </c>
      <c r="AB102" s="27">
        <f t="shared" si="30"/>
        <v>92.182980381362782</v>
      </c>
      <c r="AC102" s="27">
        <f t="shared" si="31"/>
        <v>91.275810404257641</v>
      </c>
      <c r="AD102" s="27">
        <f t="shared" si="32"/>
        <v>102.49524559766962</v>
      </c>
      <c r="AE102" s="81">
        <v>1750</v>
      </c>
    </row>
    <row r="103" spans="1:31">
      <c r="A103" s="81">
        <v>1751</v>
      </c>
      <c r="B103" s="27">
        <v>143.3125</v>
      </c>
      <c r="C103" s="20">
        <v>100</v>
      </c>
      <c r="D103" s="20">
        <f t="shared" si="19"/>
        <v>114.42306250000001</v>
      </c>
      <c r="E103" s="20">
        <v>97.274221455155441</v>
      </c>
      <c r="F103" s="27">
        <f t="shared" si="20"/>
        <v>117.62937887171925</v>
      </c>
      <c r="G103" s="20">
        <f t="shared" si="21"/>
        <v>2.0705158037843248</v>
      </c>
      <c r="I103" s="59">
        <v>143.3125</v>
      </c>
      <c r="J103" s="59">
        <f t="shared" si="16"/>
        <v>83.906456163074481</v>
      </c>
      <c r="K103" s="59">
        <f t="shared" si="22"/>
        <v>103.6886687607707</v>
      </c>
      <c r="L103" s="59">
        <v>97.274221455155441</v>
      </c>
      <c r="M103" s="27">
        <f t="shared" si="23"/>
        <v>106.59419033086004</v>
      </c>
      <c r="N103" s="22">
        <f t="shared" si="18"/>
        <v>2.0277335351220169</v>
      </c>
      <c r="P103" s="20">
        <v>143.3125</v>
      </c>
      <c r="Q103" s="20">
        <v>97.274221455155441</v>
      </c>
      <c r="R103" s="27">
        <f t="shared" si="24"/>
        <v>147.32834440218957</v>
      </c>
      <c r="S103" s="20">
        <f t="shared" si="25"/>
        <v>2.1682863085075939</v>
      </c>
      <c r="U103" s="81">
        <v>1751</v>
      </c>
      <c r="V103" s="27">
        <f t="shared" si="26"/>
        <v>143.3125</v>
      </c>
      <c r="W103" s="85">
        <v>0.35714222115376054</v>
      </c>
      <c r="X103" s="80">
        <f t="shared" si="27"/>
        <v>49.641743130451957</v>
      </c>
      <c r="Y103" s="80">
        <f t="shared" si="28"/>
        <v>143.3125</v>
      </c>
      <c r="Z103" s="27">
        <f t="shared" si="33"/>
        <v>108.21616043193941</v>
      </c>
      <c r="AA103" s="27">
        <f t="shared" si="29"/>
        <v>135.64478311939507</v>
      </c>
      <c r="AB103" s="27">
        <f t="shared" si="30"/>
        <v>95.063547811219294</v>
      </c>
      <c r="AC103" s="27">
        <f t="shared" si="31"/>
        <v>97.057683874646386</v>
      </c>
      <c r="AD103" s="27">
        <f t="shared" si="32"/>
        <v>108.98781508281003</v>
      </c>
      <c r="AE103" s="81">
        <v>1751</v>
      </c>
    </row>
    <row r="104" spans="1:31">
      <c r="A104" s="81">
        <v>1752</v>
      </c>
      <c r="B104" s="27">
        <v>159.375</v>
      </c>
      <c r="C104" s="20">
        <v>100</v>
      </c>
      <c r="D104" s="20">
        <f t="shared" si="19"/>
        <v>119.77187500000001</v>
      </c>
      <c r="E104" s="20">
        <v>83.304168884351782</v>
      </c>
      <c r="F104" s="27">
        <f t="shared" si="20"/>
        <v>143.77656797257654</v>
      </c>
      <c r="G104" s="20">
        <f t="shared" si="21"/>
        <v>2.1576881125460599</v>
      </c>
      <c r="I104" s="59">
        <v>159.375</v>
      </c>
      <c r="J104" s="59">
        <f t="shared" si="16"/>
        <v>84.54902878181629</v>
      </c>
      <c r="K104" s="59">
        <f t="shared" si="22"/>
        <v>109.46607719747146</v>
      </c>
      <c r="L104" s="59">
        <v>83.304168884351782</v>
      </c>
      <c r="M104" s="27">
        <f t="shared" si="23"/>
        <v>131.40528098832525</v>
      </c>
      <c r="N104" s="22">
        <f t="shared" si="18"/>
        <v>2.1186128192420401</v>
      </c>
      <c r="P104" s="20">
        <v>159.375</v>
      </c>
      <c r="Q104" s="20">
        <v>83.304168884351782</v>
      </c>
      <c r="R104" s="27">
        <f t="shared" si="24"/>
        <v>191.31695584317592</v>
      </c>
      <c r="S104" s="20">
        <f t="shared" si="25"/>
        <v>2.2817534619394793</v>
      </c>
      <c r="U104" s="81">
        <v>1752</v>
      </c>
      <c r="V104" s="27">
        <f t="shared" si="26"/>
        <v>159.375</v>
      </c>
      <c r="W104" s="85">
        <v>0.35714222115376054</v>
      </c>
      <c r="X104" s="80">
        <f t="shared" si="27"/>
        <v>55.205601824096163</v>
      </c>
      <c r="Y104" s="80">
        <f t="shared" si="28"/>
        <v>159.37500000000003</v>
      </c>
      <c r="Z104" s="27">
        <f t="shared" si="33"/>
        <v>108.32437659237134</v>
      </c>
      <c r="AA104" s="27">
        <f t="shared" si="29"/>
        <v>116.28030045344701</v>
      </c>
      <c r="AB104" s="27">
        <f t="shared" si="30"/>
        <v>81.492392463994832</v>
      </c>
      <c r="AC104" s="27">
        <f t="shared" si="31"/>
        <v>90.734612203534539</v>
      </c>
      <c r="AD104" s="27">
        <f t="shared" si="32"/>
        <v>101.88752442538471</v>
      </c>
      <c r="AE104" s="81">
        <v>1752</v>
      </c>
    </row>
    <row r="105" spans="1:31">
      <c r="A105" s="81">
        <v>1753</v>
      </c>
      <c r="B105" s="27">
        <v>125</v>
      </c>
      <c r="C105" s="20">
        <v>100</v>
      </c>
      <c r="D105" s="20">
        <f t="shared" si="19"/>
        <v>108.325</v>
      </c>
      <c r="E105" s="20">
        <v>91.963638805111515</v>
      </c>
      <c r="F105" s="27">
        <f t="shared" si="20"/>
        <v>117.79111984635725</v>
      </c>
      <c r="G105" s="20">
        <f t="shared" si="21"/>
        <v>2.0711125506625048</v>
      </c>
      <c r="I105" s="59">
        <v>125</v>
      </c>
      <c r="J105" s="59">
        <f t="shared" si="16"/>
        <v>85.196522351689126</v>
      </c>
      <c r="K105" s="59">
        <f t="shared" si="22"/>
        <v>98.451080408576644</v>
      </c>
      <c r="L105" s="59">
        <v>91.963638805111515</v>
      </c>
      <c r="M105" s="27">
        <f t="shared" si="23"/>
        <v>107.05435505571201</v>
      </c>
      <c r="N105" s="22">
        <f t="shared" si="18"/>
        <v>2.0296043394323462</v>
      </c>
      <c r="P105" s="20">
        <v>125</v>
      </c>
      <c r="Q105" s="20">
        <v>91.963638805111515</v>
      </c>
      <c r="R105" s="27">
        <f t="shared" si="24"/>
        <v>135.92328622935293</v>
      </c>
      <c r="S105" s="20">
        <f t="shared" si="25"/>
        <v>2.1332938659641485</v>
      </c>
      <c r="U105" s="81">
        <v>1753</v>
      </c>
      <c r="V105" s="27">
        <f t="shared" si="26"/>
        <v>125</v>
      </c>
      <c r="W105" s="85">
        <v>0.35714222115376054</v>
      </c>
      <c r="X105" s="80">
        <f t="shared" si="27"/>
        <v>43.298511234585227</v>
      </c>
      <c r="Y105" s="80">
        <f t="shared" si="28"/>
        <v>125.00000000000003</v>
      </c>
      <c r="Z105" s="27">
        <f t="shared" si="33"/>
        <v>108.4327009689637</v>
      </c>
      <c r="AA105" s="27">
        <f t="shared" si="29"/>
        <v>128.49600751028473</v>
      </c>
      <c r="AB105" s="27">
        <f t="shared" si="30"/>
        <v>90.05349172000814</v>
      </c>
      <c r="AC105" s="27">
        <f t="shared" si="31"/>
        <v>89.448875004847338</v>
      </c>
      <c r="AD105" s="27">
        <f t="shared" si="32"/>
        <v>100.44374705030749</v>
      </c>
      <c r="AE105" s="81">
        <v>1753</v>
      </c>
    </row>
    <row r="106" spans="1:31">
      <c r="A106" s="81">
        <v>1754</v>
      </c>
      <c r="B106" s="27">
        <v>156.25</v>
      </c>
      <c r="C106" s="20">
        <v>100</v>
      </c>
      <c r="D106" s="20">
        <f t="shared" si="19"/>
        <v>118.73125</v>
      </c>
      <c r="E106" s="20">
        <v>86.485382049566539</v>
      </c>
      <c r="F106" s="27">
        <f t="shared" si="20"/>
        <v>137.28476094602055</v>
      </c>
      <c r="G106" s="20">
        <f t="shared" si="21"/>
        <v>2.1376223318153276</v>
      </c>
      <c r="I106" s="59">
        <v>156.25</v>
      </c>
      <c r="J106" s="59">
        <f t="shared" si="16"/>
        <v>85.848974558332458</v>
      </c>
      <c r="K106" s="59">
        <f t="shared" si="22"/>
        <v>109.29251603040775</v>
      </c>
      <c r="L106" s="59">
        <v>86.485382049566539</v>
      </c>
      <c r="M106" s="27">
        <f t="shared" si="23"/>
        <v>126.37108542547685</v>
      </c>
      <c r="N106" s="22">
        <f t="shared" si="18"/>
        <v>2.1016477157448881</v>
      </c>
      <c r="P106" s="20">
        <v>156.25</v>
      </c>
      <c r="Q106" s="20">
        <v>86.485382049566539</v>
      </c>
      <c r="R106" s="27">
        <f t="shared" si="24"/>
        <v>180.66636961891425</v>
      </c>
      <c r="S106" s="20">
        <f t="shared" si="25"/>
        <v>2.2568773177616812</v>
      </c>
      <c r="U106" s="81">
        <v>1754</v>
      </c>
      <c r="V106" s="27">
        <f t="shared" si="26"/>
        <v>156.25</v>
      </c>
      <c r="W106" s="85">
        <v>0.35714222115376054</v>
      </c>
      <c r="X106" s="80">
        <f t="shared" si="27"/>
        <v>54.123139043231532</v>
      </c>
      <c r="Y106" s="80">
        <f t="shared" si="28"/>
        <v>156.25</v>
      </c>
      <c r="Z106" s="27">
        <f t="shared" si="33"/>
        <v>108.54113366993265</v>
      </c>
      <c r="AA106" s="27">
        <f t="shared" si="29"/>
        <v>120.96236591123248</v>
      </c>
      <c r="AB106" s="27">
        <f t="shared" si="30"/>
        <v>84.773711090968291</v>
      </c>
      <c r="AC106" s="27">
        <f t="shared" si="31"/>
        <v>92.543146838353508</v>
      </c>
      <c r="AD106" s="27">
        <f t="shared" si="32"/>
        <v>103.91836042395521</v>
      </c>
      <c r="AE106" s="81">
        <v>1754</v>
      </c>
    </row>
    <row r="107" spans="1:31">
      <c r="A107" s="81">
        <v>1755</v>
      </c>
      <c r="B107" s="27">
        <v>162.5</v>
      </c>
      <c r="C107" s="20">
        <v>100</v>
      </c>
      <c r="D107" s="20">
        <f t="shared" si="19"/>
        <v>120.8125</v>
      </c>
      <c r="E107" s="20">
        <v>88.126527117920062</v>
      </c>
      <c r="F107" s="27">
        <f t="shared" si="20"/>
        <v>137.08982295233716</v>
      </c>
      <c r="G107" s="20">
        <f t="shared" si="21"/>
        <v>2.1370052155503134</v>
      </c>
      <c r="I107" s="59">
        <v>162.5</v>
      </c>
      <c r="J107" s="59">
        <f t="shared" si="16"/>
        <v>86.506423375989982</v>
      </c>
      <c r="K107" s="59">
        <f t="shared" si="22"/>
        <v>111.81228439178533</v>
      </c>
      <c r="L107" s="59">
        <v>88.126527117920062</v>
      </c>
      <c r="M107" s="27">
        <f t="shared" si="23"/>
        <v>126.87698931125686</v>
      </c>
      <c r="N107" s="22">
        <f t="shared" si="18"/>
        <v>2.1033828646376125</v>
      </c>
      <c r="P107" s="20">
        <v>162.5</v>
      </c>
      <c r="Q107" s="20">
        <v>88.126527117920062</v>
      </c>
      <c r="R107" s="27">
        <f t="shared" si="24"/>
        <v>184.39396775792892</v>
      </c>
      <c r="S107" s="20">
        <f t="shared" si="25"/>
        <v>2.2657467094925785</v>
      </c>
      <c r="U107" s="81">
        <v>1755</v>
      </c>
      <c r="V107" s="27">
        <f t="shared" si="26"/>
        <v>162.5</v>
      </c>
      <c r="W107" s="85">
        <v>0.35714222115376054</v>
      </c>
      <c r="X107" s="80">
        <f t="shared" si="27"/>
        <v>56.288064604960795</v>
      </c>
      <c r="Y107" s="80">
        <f t="shared" si="28"/>
        <v>162.5</v>
      </c>
      <c r="Z107" s="27">
        <f t="shared" si="33"/>
        <v>108.64967480360257</v>
      </c>
      <c r="AA107" s="27">
        <f t="shared" si="29"/>
        <v>123.38100335647648</v>
      </c>
      <c r="AB107" s="27">
        <f t="shared" si="30"/>
        <v>86.468757897240081</v>
      </c>
      <c r="AC107" s="27">
        <f t="shared" si="31"/>
        <v>95.00604688347785</v>
      </c>
      <c r="AD107" s="27">
        <f t="shared" si="32"/>
        <v>106.68399508542248</v>
      </c>
      <c r="AE107" s="81">
        <v>1755</v>
      </c>
    </row>
    <row r="108" spans="1:31">
      <c r="A108" s="81">
        <v>1756</v>
      </c>
      <c r="B108" s="27">
        <v>125</v>
      </c>
      <c r="C108" s="20">
        <v>100</v>
      </c>
      <c r="D108" s="20">
        <f t="shared" si="19"/>
        <v>108.325</v>
      </c>
      <c r="E108" s="20">
        <v>90.044625470791942</v>
      </c>
      <c r="F108" s="27">
        <f t="shared" si="20"/>
        <v>120.3014610073954</v>
      </c>
      <c r="G108" s="20">
        <f t="shared" si="21"/>
        <v>2.0802709016839587</v>
      </c>
      <c r="I108" s="59">
        <v>125</v>
      </c>
      <c r="J108" s="59">
        <f t="shared" si="16"/>
        <v>87.168907069719864</v>
      </c>
      <c r="K108" s="59">
        <f t="shared" si="22"/>
        <v>99.766661015503161</v>
      </c>
      <c r="L108" s="59">
        <v>90.044625470791942</v>
      </c>
      <c r="M108" s="27">
        <f t="shared" si="23"/>
        <v>110.79690819288797</v>
      </c>
      <c r="N108" s="22">
        <f t="shared" si="18"/>
        <v>2.0445276414979832</v>
      </c>
      <c r="P108" s="20">
        <v>125</v>
      </c>
      <c r="Q108" s="20">
        <v>90.044625470791942</v>
      </c>
      <c r="R108" s="27">
        <f t="shared" si="24"/>
        <v>138.82005655134481</v>
      </c>
      <c r="S108" s="20">
        <f t="shared" si="25"/>
        <v>2.1424522169856028</v>
      </c>
      <c r="U108" s="81">
        <v>1756</v>
      </c>
      <c r="V108" s="27">
        <f t="shared" si="26"/>
        <v>125</v>
      </c>
      <c r="W108" s="85">
        <v>0.35714222115376054</v>
      </c>
      <c r="X108" s="80">
        <f t="shared" si="27"/>
        <v>43.298511234585227</v>
      </c>
      <c r="Y108" s="80">
        <f t="shared" si="28"/>
        <v>125.00000000000003</v>
      </c>
      <c r="Z108" s="27">
        <f t="shared" si="33"/>
        <v>108.75832447840615</v>
      </c>
      <c r="AA108" s="27">
        <f t="shared" si="29"/>
        <v>126.19249160699667</v>
      </c>
      <c r="AB108" s="27">
        <f t="shared" si="30"/>
        <v>88.439125216776091</v>
      </c>
      <c r="AC108" s="27">
        <f t="shared" si="31"/>
        <v>88.376103931532498</v>
      </c>
      <c r="AD108" s="27">
        <f t="shared" si="32"/>
        <v>99.239113159438716</v>
      </c>
      <c r="AE108" s="81">
        <v>1756</v>
      </c>
    </row>
    <row r="109" spans="1:31">
      <c r="A109" s="81">
        <v>1757</v>
      </c>
      <c r="B109" s="27">
        <v>121.87500000000001</v>
      </c>
      <c r="C109" s="20">
        <v>100</v>
      </c>
      <c r="D109" s="20">
        <f t="shared" si="19"/>
        <v>107.28437500000001</v>
      </c>
      <c r="E109" s="20">
        <v>80.013241992332766</v>
      </c>
      <c r="F109" s="27">
        <f t="shared" si="20"/>
        <v>134.08327462881769</v>
      </c>
      <c r="G109" s="20">
        <f t="shared" si="21"/>
        <v>2.1273746079080653</v>
      </c>
      <c r="I109" s="59">
        <v>121.87500000000001</v>
      </c>
      <c r="J109" s="59">
        <f t="shared" si="16"/>
        <v>87.836464197621794</v>
      </c>
      <c r="K109" s="59">
        <f t="shared" si="22"/>
        <v>99.171296619813745</v>
      </c>
      <c r="L109" s="59">
        <v>80.013241992332766</v>
      </c>
      <c r="M109" s="27">
        <f t="shared" si="23"/>
        <v>123.94360502142482</v>
      </c>
      <c r="N109" s="22">
        <f t="shared" si="18"/>
        <v>2.0932241238787128</v>
      </c>
      <c r="P109" s="20">
        <v>121.87500000000001</v>
      </c>
      <c r="Q109" s="20">
        <v>80.013241992332766</v>
      </c>
      <c r="R109" s="27">
        <f t="shared" si="24"/>
        <v>152.31853748868048</v>
      </c>
      <c r="S109" s="20">
        <f t="shared" si="25"/>
        <v>2.1827527611110065</v>
      </c>
      <c r="U109" s="81">
        <v>1757</v>
      </c>
      <c r="V109" s="27">
        <f t="shared" si="26"/>
        <v>121.87500000000001</v>
      </c>
      <c r="W109" s="85">
        <v>0.35714222115376054</v>
      </c>
      <c r="X109" s="80">
        <f t="shared" si="27"/>
        <v>42.216048453720603</v>
      </c>
      <c r="Y109" s="80">
        <f t="shared" si="28"/>
        <v>121.87500000000004</v>
      </c>
      <c r="Z109" s="27">
        <f t="shared" si="33"/>
        <v>108.86708280288454</v>
      </c>
      <c r="AA109" s="27">
        <f t="shared" si="29"/>
        <v>112.24620443574507</v>
      </c>
      <c r="AB109" s="27">
        <f t="shared" si="30"/>
        <v>78.665188417995481</v>
      </c>
      <c r="AC109" s="27">
        <f t="shared" si="31"/>
        <v>81.049162992999939</v>
      </c>
      <c r="AD109" s="27">
        <f t="shared" si="32"/>
        <v>91.011559685539524</v>
      </c>
      <c r="AE109" s="81">
        <v>1757</v>
      </c>
    </row>
    <row r="110" spans="1:31">
      <c r="A110" s="81">
        <v>1758</v>
      </c>
      <c r="B110" s="27">
        <v>103.125</v>
      </c>
      <c r="C110" s="20">
        <v>100</v>
      </c>
      <c r="D110" s="20">
        <f t="shared" si="19"/>
        <v>101.04062500000001</v>
      </c>
      <c r="E110" s="20">
        <v>86.856457716964968</v>
      </c>
      <c r="F110" s="27">
        <f t="shared" si="20"/>
        <v>116.33058457122014</v>
      </c>
      <c r="G110" s="20">
        <f t="shared" si="21"/>
        <v>2.0656939104659804</v>
      </c>
      <c r="I110" s="59">
        <v>103.125</v>
      </c>
      <c r="J110" s="59">
        <f t="shared" si="16"/>
        <v>88.509133613081218</v>
      </c>
      <c r="K110" s="59">
        <f t="shared" si="22"/>
        <v>93.376217119925172</v>
      </c>
      <c r="L110" s="59">
        <v>86.856457716964968</v>
      </c>
      <c r="M110" s="27">
        <f t="shared" si="23"/>
        <v>107.50636115532807</v>
      </c>
      <c r="N110" s="22">
        <f t="shared" si="18"/>
        <v>2.0314341622323115</v>
      </c>
      <c r="P110" s="20">
        <v>103.125</v>
      </c>
      <c r="Q110" s="20">
        <v>86.856457716964968</v>
      </c>
      <c r="R110" s="27">
        <f t="shared" si="24"/>
        <v>118.73037734977468</v>
      </c>
      <c r="S110" s="20">
        <f t="shared" si="25"/>
        <v>2.0745618480830643</v>
      </c>
      <c r="U110" s="81">
        <v>1758</v>
      </c>
      <c r="V110" s="27">
        <f t="shared" si="26"/>
        <v>103.125</v>
      </c>
      <c r="W110" s="85">
        <v>0.35714222115376054</v>
      </c>
      <c r="X110" s="80">
        <f t="shared" si="27"/>
        <v>35.721271768532809</v>
      </c>
      <c r="Y110" s="80">
        <f t="shared" si="28"/>
        <v>103.12500000000001</v>
      </c>
      <c r="Z110" s="27">
        <f t="shared" si="33"/>
        <v>108.97594988568741</v>
      </c>
      <c r="AA110" s="27">
        <f t="shared" si="29"/>
        <v>121.96802396917896</v>
      </c>
      <c r="AB110" s="27">
        <f t="shared" si="30"/>
        <v>85.478503569343118</v>
      </c>
      <c r="AC110" s="27">
        <f t="shared" si="31"/>
        <v>81.030913641729953</v>
      </c>
      <c r="AD110" s="27">
        <f t="shared" si="32"/>
        <v>90.991067161483798</v>
      </c>
      <c r="AE110" s="81">
        <v>1758</v>
      </c>
    </row>
    <row r="111" spans="1:31">
      <c r="A111" s="81">
        <v>1759</v>
      </c>
      <c r="B111" s="27">
        <v>120.8125</v>
      </c>
      <c r="C111" s="20">
        <v>100</v>
      </c>
      <c r="D111" s="20">
        <f t="shared" si="19"/>
        <v>106.93056250000001</v>
      </c>
      <c r="E111" s="20">
        <v>89.687238624040418</v>
      </c>
      <c r="F111" s="27">
        <f t="shared" si="20"/>
        <v>119.22606174579843</v>
      </c>
      <c r="G111" s="20">
        <f t="shared" si="21"/>
        <v>2.0763711986528812</v>
      </c>
      <c r="I111" s="59">
        <v>120.8125</v>
      </c>
      <c r="J111" s="59">
        <f t="shared" si="16"/>
        <v>89.18695446703066</v>
      </c>
      <c r="K111" s="59">
        <f t="shared" si="22"/>
        <v>99.718261129509457</v>
      </c>
      <c r="L111" s="59">
        <v>89.687238624040418</v>
      </c>
      <c r="M111" s="27">
        <f t="shared" si="23"/>
        <v>111.18444793190484</v>
      </c>
      <c r="N111" s="22">
        <f t="shared" si="18"/>
        <v>2.0460440439932643</v>
      </c>
      <c r="P111" s="20">
        <v>120.8125</v>
      </c>
      <c r="Q111" s="20">
        <v>89.687238624040418</v>
      </c>
      <c r="R111" s="27">
        <f t="shared" si="24"/>
        <v>134.70422532065396</v>
      </c>
      <c r="S111" s="20">
        <f t="shared" si="25"/>
        <v>2.1293812186232373</v>
      </c>
      <c r="U111" s="81">
        <v>1759</v>
      </c>
      <c r="V111" s="27">
        <f t="shared" si="26"/>
        <v>120.8125</v>
      </c>
      <c r="W111" s="85">
        <v>0.35714222115376054</v>
      </c>
      <c r="X111" s="80">
        <f t="shared" si="27"/>
        <v>41.848011108226615</v>
      </c>
      <c r="Y111" s="80">
        <f t="shared" si="28"/>
        <v>120.8125</v>
      </c>
      <c r="Z111" s="27">
        <f t="shared" si="33"/>
        <v>109.08492583557309</v>
      </c>
      <c r="AA111" s="27">
        <f t="shared" si="29"/>
        <v>126.06908609119921</v>
      </c>
      <c r="AB111" s="27">
        <f t="shared" si="30"/>
        <v>88.352639279894504</v>
      </c>
      <c r="AC111" s="27">
        <f t="shared" si="31"/>
        <v>87.321996165361469</v>
      </c>
      <c r="AD111" s="27">
        <f t="shared" si="32"/>
        <v>98.055436631105536</v>
      </c>
      <c r="AE111" s="81">
        <v>1759</v>
      </c>
    </row>
    <row r="112" spans="1:31">
      <c r="A112" s="81">
        <v>1760</v>
      </c>
      <c r="B112" s="27">
        <v>135.375</v>
      </c>
      <c r="C112" s="20">
        <v>100</v>
      </c>
      <c r="D112" s="20">
        <f t="shared" si="19"/>
        <v>111.779875</v>
      </c>
      <c r="E112" s="20">
        <v>94.423072834539113</v>
      </c>
      <c r="F112" s="27">
        <f t="shared" si="20"/>
        <v>118.38195013614505</v>
      </c>
      <c r="G112" s="20">
        <f t="shared" si="21"/>
        <v>2.0732854899388493</v>
      </c>
      <c r="I112" s="59">
        <v>135.375</v>
      </c>
      <c r="J112" s="59">
        <f t="shared" si="16"/>
        <v>89.869966210228398</v>
      </c>
      <c r="K112" s="59">
        <f t="shared" si="22"/>
        <v>105.02314246222235</v>
      </c>
      <c r="L112" s="59">
        <v>94.423072834539113</v>
      </c>
      <c r="M112" s="27">
        <f t="shared" si="23"/>
        <v>111.22614347264266</v>
      </c>
      <c r="N112" s="22">
        <f t="shared" si="18"/>
        <v>2.0462068792553816</v>
      </c>
      <c r="P112" s="20">
        <v>135.375</v>
      </c>
      <c r="Q112" s="20">
        <v>94.423072834539113</v>
      </c>
      <c r="R112" s="27">
        <f t="shared" si="24"/>
        <v>143.37067830573827</v>
      </c>
      <c r="S112" s="20">
        <f t="shared" si="25"/>
        <v>2.1564603399502444</v>
      </c>
      <c r="U112" s="81">
        <v>1760</v>
      </c>
      <c r="V112" s="27">
        <f t="shared" si="26"/>
        <v>135.375</v>
      </c>
      <c r="W112" s="85">
        <v>0.35714222115376054</v>
      </c>
      <c r="X112" s="80">
        <f t="shared" si="27"/>
        <v>46.892287667055797</v>
      </c>
      <c r="Y112" s="80">
        <f t="shared" si="28"/>
        <v>135.375</v>
      </c>
      <c r="Z112" s="27">
        <f t="shared" si="33"/>
        <v>109.19401076140865</v>
      </c>
      <c r="AA112" s="27">
        <f t="shared" si="29"/>
        <v>132.85874904255638</v>
      </c>
      <c r="AB112" s="27">
        <f t="shared" si="30"/>
        <v>93.111019467876218</v>
      </c>
      <c r="AC112" s="27">
        <f t="shared" si="31"/>
        <v>93.924309089077099</v>
      </c>
      <c r="AD112" s="27">
        <f t="shared" si="32"/>
        <v>105.46929230252378</v>
      </c>
      <c r="AE112" s="81">
        <v>1760</v>
      </c>
    </row>
    <row r="113" spans="1:31">
      <c r="A113" s="81">
        <v>1761</v>
      </c>
      <c r="B113" s="27">
        <v>156.25</v>
      </c>
      <c r="C113" s="20">
        <v>100</v>
      </c>
      <c r="D113" s="20">
        <f t="shared" si="19"/>
        <v>118.73125</v>
      </c>
      <c r="E113" s="20">
        <v>89.522456191200263</v>
      </c>
      <c r="F113" s="27">
        <f t="shared" si="20"/>
        <v>132.62733737601678</v>
      </c>
      <c r="G113" s="20">
        <f t="shared" si="21"/>
        <v>2.1226330508250331</v>
      </c>
      <c r="I113" s="59">
        <v>156.25</v>
      </c>
      <c r="J113" s="59">
        <f t="shared" si="16"/>
        <v>90.558208595554618</v>
      </c>
      <c r="K113" s="59">
        <f t="shared" si="22"/>
        <v>112.43357513323494</v>
      </c>
      <c r="L113" s="59">
        <v>89.522456191200263</v>
      </c>
      <c r="M113" s="27">
        <f t="shared" si="23"/>
        <v>125.59259421245275</v>
      </c>
      <c r="N113" s="22">
        <f t="shared" si="18"/>
        <v>2.0989640312205147</v>
      </c>
      <c r="P113" s="20">
        <v>156.25</v>
      </c>
      <c r="Q113" s="20">
        <v>89.522456191200263</v>
      </c>
      <c r="R113" s="27">
        <f t="shared" si="24"/>
        <v>174.53721294943514</v>
      </c>
      <c r="S113" s="20">
        <f t="shared" si="25"/>
        <v>2.2418880367713867</v>
      </c>
      <c r="U113" s="81">
        <v>1761</v>
      </c>
      <c r="V113" s="27">
        <f t="shared" si="26"/>
        <v>156.25</v>
      </c>
      <c r="W113" s="85">
        <v>0.35714222115376054</v>
      </c>
      <c r="X113" s="80">
        <f t="shared" si="27"/>
        <v>54.123139043231532</v>
      </c>
      <c r="Y113" s="80">
        <f t="shared" si="28"/>
        <v>156.25</v>
      </c>
      <c r="Z113" s="27">
        <f t="shared" si="33"/>
        <v>109.30320477217005</v>
      </c>
      <c r="AA113" s="27">
        <f t="shared" si="29"/>
        <v>126.08926001787236</v>
      </c>
      <c r="AB113" s="27">
        <f t="shared" si="30"/>
        <v>88.366777715584632</v>
      </c>
      <c r="AC113" s="27">
        <f t="shared" si="31"/>
        <v>95.141243056095746</v>
      </c>
      <c r="AD113" s="27">
        <f t="shared" si="32"/>
        <v>106.83580929397309</v>
      </c>
      <c r="AE113" s="81">
        <v>1761</v>
      </c>
    </row>
    <row r="114" spans="1:31">
      <c r="A114" s="81">
        <v>1762</v>
      </c>
      <c r="B114" s="27">
        <v>131.25</v>
      </c>
      <c r="C114" s="20">
        <v>100</v>
      </c>
      <c r="D114" s="20">
        <f t="shared" si="19"/>
        <v>110.40625</v>
      </c>
      <c r="E114" s="20">
        <v>87.180951445682368</v>
      </c>
      <c r="F114" s="27">
        <f t="shared" si="20"/>
        <v>126.64033618489245</v>
      </c>
      <c r="G114" s="20">
        <f t="shared" si="21"/>
        <v>2.1025720547526721</v>
      </c>
      <c r="I114" s="59">
        <v>131.25</v>
      </c>
      <c r="J114" s="59">
        <f t="shared" si="16"/>
        <v>91.25172168032509</v>
      </c>
      <c r="K114" s="59">
        <f t="shared" si="22"/>
        <v>104.57114836077685</v>
      </c>
      <c r="L114" s="59">
        <v>87.180951445682368</v>
      </c>
      <c r="M114" s="27">
        <f t="shared" si="23"/>
        <v>119.94724378057441</v>
      </c>
      <c r="N114" s="22">
        <f t="shared" si="18"/>
        <v>2.0789902729404468</v>
      </c>
      <c r="P114" s="20">
        <v>131.25</v>
      </c>
      <c r="Q114" s="20">
        <v>87.180951445682368</v>
      </c>
      <c r="R114" s="27">
        <f t="shared" si="24"/>
        <v>150.54894196902018</v>
      </c>
      <c r="S114" s="20">
        <f t="shared" si="25"/>
        <v>2.177677707715727</v>
      </c>
      <c r="U114" s="81">
        <v>1762</v>
      </c>
      <c r="V114" s="27">
        <f t="shared" si="26"/>
        <v>131.25</v>
      </c>
      <c r="W114" s="85">
        <v>0.35714222115376054</v>
      </c>
      <c r="X114" s="80">
        <f t="shared" si="27"/>
        <v>45.463436796314483</v>
      </c>
      <c r="Y114" s="80">
        <f t="shared" si="28"/>
        <v>131.25</v>
      </c>
      <c r="Z114" s="27">
        <f t="shared" si="33"/>
        <v>109.41250797694221</v>
      </c>
      <c r="AA114" s="27">
        <f t="shared" si="29"/>
        <v>122.91412350879176</v>
      </c>
      <c r="AB114" s="27">
        <f t="shared" si="30"/>
        <v>86.141555820596963</v>
      </c>
      <c r="AC114" s="27">
        <f t="shared" si="31"/>
        <v>88.260407154615351</v>
      </c>
      <c r="AD114" s="27">
        <f t="shared" si="32"/>
        <v>99.109195172269281</v>
      </c>
      <c r="AE114" s="81">
        <v>1762</v>
      </c>
    </row>
    <row r="115" spans="1:31">
      <c r="A115" s="81">
        <v>1763</v>
      </c>
      <c r="B115" s="27">
        <v>129.6875</v>
      </c>
      <c r="C115" s="20">
        <v>100</v>
      </c>
      <c r="D115" s="20">
        <f t="shared" si="19"/>
        <v>109.88593750000001</v>
      </c>
      <c r="E115" s="20">
        <v>85.937346078083763</v>
      </c>
      <c r="F115" s="27">
        <f t="shared" si="20"/>
        <v>127.86750174965405</v>
      </c>
      <c r="G115" s="20">
        <f t="shared" si="21"/>
        <v>2.1067601800986906</v>
      </c>
      <c r="I115" s="59">
        <v>129.6875</v>
      </c>
      <c r="J115" s="59">
        <f t="shared" si="16"/>
        <v>91.950545828622623</v>
      </c>
      <c r="K115" s="59">
        <f t="shared" si="22"/>
        <v>104.51695156769129</v>
      </c>
      <c r="L115" s="59">
        <v>85.937346078083763</v>
      </c>
      <c r="M115" s="27">
        <f t="shared" si="23"/>
        <v>121.61994329301938</v>
      </c>
      <c r="N115" s="22">
        <f t="shared" si="18"/>
        <v>2.0850047965808907</v>
      </c>
      <c r="P115" s="20">
        <v>129.6875</v>
      </c>
      <c r="Q115" s="20">
        <v>85.937346078083763</v>
      </c>
      <c r="R115" s="27">
        <f t="shared" si="24"/>
        <v>150.90936120154828</v>
      </c>
      <c r="S115" s="20">
        <f t="shared" si="25"/>
        <v>2.1787161807436335</v>
      </c>
      <c r="U115" s="81">
        <v>1763</v>
      </c>
      <c r="V115" s="27">
        <f t="shared" si="26"/>
        <v>129.6875</v>
      </c>
      <c r="W115" s="85">
        <v>0.35714222115376054</v>
      </c>
      <c r="X115" s="80">
        <f t="shared" si="27"/>
        <v>44.922205405882167</v>
      </c>
      <c r="Y115" s="80">
        <f t="shared" si="28"/>
        <v>129.6875</v>
      </c>
      <c r="Z115" s="27">
        <f t="shared" si="33"/>
        <v>109.52192048491914</v>
      </c>
      <c r="AA115" s="27">
        <f t="shared" si="29"/>
        <v>121.28195790587323</v>
      </c>
      <c r="AB115" s="27">
        <f t="shared" si="30"/>
        <v>84.997689840197978</v>
      </c>
      <c r="AC115" s="27">
        <f t="shared" si="31"/>
        <v>87.12877359496288</v>
      </c>
      <c r="AD115" s="27">
        <f t="shared" si="32"/>
        <v>97.838463539107735</v>
      </c>
      <c r="AE115" s="81">
        <v>1763</v>
      </c>
    </row>
    <row r="116" spans="1:31">
      <c r="A116" s="81">
        <v>1764</v>
      </c>
      <c r="B116" s="27">
        <v>118</v>
      </c>
      <c r="C116" s="20">
        <v>100</v>
      </c>
      <c r="D116" s="20">
        <f t="shared" si="19"/>
        <v>105.994</v>
      </c>
      <c r="E116" s="20">
        <v>86.304361643569834</v>
      </c>
      <c r="F116" s="27">
        <f t="shared" si="20"/>
        <v>122.81418688634395</v>
      </c>
      <c r="G116" s="20">
        <f t="shared" si="21"/>
        <v>2.0892485372496132</v>
      </c>
      <c r="I116" s="59">
        <v>118</v>
      </c>
      <c r="J116" s="59">
        <f t="shared" ref="J116:J124" si="34">J117*0.9924</f>
        <v>92.654721713646339</v>
      </c>
      <c r="K116" s="59">
        <f t="shared" si="22"/>
        <v>101.09469938300211</v>
      </c>
      <c r="L116" s="59">
        <v>86.304361643569834</v>
      </c>
      <c r="M116" s="27">
        <f t="shared" si="23"/>
        <v>117.13741629943942</v>
      </c>
      <c r="N116" s="22">
        <f t="shared" si="18"/>
        <v>2.0686956405620864</v>
      </c>
      <c r="P116" s="20">
        <v>118</v>
      </c>
      <c r="Q116" s="20">
        <v>86.304361643569834</v>
      </c>
      <c r="R116" s="27">
        <f t="shared" si="24"/>
        <v>136.72541891605738</v>
      </c>
      <c r="S116" s="20">
        <f t="shared" si="25"/>
        <v>2.1358492626932546</v>
      </c>
      <c r="U116" s="81">
        <v>1764</v>
      </c>
      <c r="V116" s="27">
        <f t="shared" si="26"/>
        <v>118</v>
      </c>
      <c r="W116" s="85">
        <v>0.35714222115376054</v>
      </c>
      <c r="X116" s="80">
        <f t="shared" si="27"/>
        <v>40.873794605448452</v>
      </c>
      <c r="Y116" s="80">
        <f t="shared" si="28"/>
        <v>118</v>
      </c>
      <c r="Z116" s="27">
        <f t="shared" si="33"/>
        <v>109.63144240540404</v>
      </c>
      <c r="AA116" s="27">
        <f t="shared" si="29"/>
        <v>121.92172083583471</v>
      </c>
      <c r="AB116" s="27">
        <f t="shared" si="30"/>
        <v>85.446053076008582</v>
      </c>
      <c r="AC116" s="27">
        <f t="shared" si="31"/>
        <v>84.728058322893901</v>
      </c>
      <c r="AD116" s="27">
        <f t="shared" si="32"/>
        <v>95.142657275312487</v>
      </c>
      <c r="AE116" s="81">
        <v>1764</v>
      </c>
    </row>
    <row r="117" spans="1:31">
      <c r="A117" s="81">
        <v>1765</v>
      </c>
      <c r="B117" s="27">
        <v>106.25000000000001</v>
      </c>
      <c r="C117" s="20">
        <v>100</v>
      </c>
      <c r="D117" s="20">
        <f t="shared" si="19"/>
        <v>102.08125000000001</v>
      </c>
      <c r="E117" s="20">
        <v>83.15513244863601</v>
      </c>
      <c r="F117" s="27">
        <f t="shared" si="20"/>
        <v>122.76001131145388</v>
      </c>
      <c r="G117" s="20">
        <f t="shared" si="21"/>
        <v>2.089056919776906</v>
      </c>
      <c r="I117" s="59">
        <v>106.25000000000001</v>
      </c>
      <c r="J117" s="59">
        <f t="shared" si="34"/>
        <v>93.36429032007895</v>
      </c>
      <c r="K117" s="59">
        <f t="shared" si="22"/>
        <v>97.655231643492669</v>
      </c>
      <c r="L117" s="59">
        <v>83.15513244863601</v>
      </c>
      <c r="M117" s="27">
        <f t="shared" si="23"/>
        <v>117.43740737087178</v>
      </c>
      <c r="N117" s="22">
        <f t="shared" si="18"/>
        <v>2.0698064548935835</v>
      </c>
      <c r="P117" s="20">
        <v>106.25000000000001</v>
      </c>
      <c r="Q117" s="20">
        <v>83.15513244863601</v>
      </c>
      <c r="R117" s="27">
        <f t="shared" si="24"/>
        <v>127.77323163501597</v>
      </c>
      <c r="S117" s="20">
        <f t="shared" si="25"/>
        <v>2.1064398790894621</v>
      </c>
      <c r="U117" s="81">
        <v>1765</v>
      </c>
      <c r="V117" s="27">
        <f t="shared" si="26"/>
        <v>106.25000000000001</v>
      </c>
      <c r="W117" s="85">
        <v>0.35714222115376054</v>
      </c>
      <c r="X117" s="80">
        <f t="shared" si="27"/>
        <v>36.803734549397447</v>
      </c>
      <c r="Y117" s="80">
        <f t="shared" si="28"/>
        <v>106.25000000000001</v>
      </c>
      <c r="Z117" s="27">
        <f t="shared" si="33"/>
        <v>109.74107384780943</v>
      </c>
      <c r="AA117" s="27">
        <f t="shared" si="29"/>
        <v>117.59029402507669</v>
      </c>
      <c r="AB117" s="27">
        <f t="shared" si="30"/>
        <v>82.410471535413251</v>
      </c>
      <c r="AC117" s="27">
        <f t="shared" si="31"/>
        <v>79.869280833806741</v>
      </c>
      <c r="AD117" s="27">
        <f t="shared" si="32"/>
        <v>89.686648834053145</v>
      </c>
      <c r="AE117" s="81">
        <v>1765</v>
      </c>
    </row>
    <row r="118" spans="1:31">
      <c r="A118" s="81">
        <v>1766</v>
      </c>
      <c r="B118" s="27">
        <v>108.12500000000001</v>
      </c>
      <c r="C118" s="20">
        <v>100</v>
      </c>
      <c r="D118" s="20">
        <f t="shared" si="19"/>
        <v>102.70562500000001</v>
      </c>
      <c r="E118" s="20">
        <v>109.17096881330306</v>
      </c>
      <c r="F118" s="27">
        <f t="shared" si="20"/>
        <v>94.077781040525849</v>
      </c>
      <c r="G118" s="20">
        <f t="shared" si="21"/>
        <v>1.9734870653942655</v>
      </c>
      <c r="I118" s="59">
        <v>108.12500000000001</v>
      </c>
      <c r="J118" s="59">
        <f t="shared" si="34"/>
        <v>94.079292946472137</v>
      </c>
      <c r="K118" s="59">
        <f t="shared" si="22"/>
        <v>98.756513395296935</v>
      </c>
      <c r="L118" s="59">
        <v>109.17096881330306</v>
      </c>
      <c r="M118" s="27">
        <f t="shared" si="23"/>
        <v>90.460416783681538</v>
      </c>
      <c r="N118" s="22">
        <f t="shared" si="18"/>
        <v>1.9564585843654168</v>
      </c>
      <c r="P118" s="20">
        <v>108.12500000000001</v>
      </c>
      <c r="Q118" s="20">
        <v>109.17096881330306</v>
      </c>
      <c r="R118" s="27">
        <f t="shared" si="24"/>
        <v>99.041898386839648</v>
      </c>
      <c r="S118" s="20">
        <f t="shared" si="25"/>
        <v>1.9958189561007955</v>
      </c>
      <c r="U118" s="81">
        <v>1766</v>
      </c>
      <c r="V118" s="27">
        <f t="shared" si="26"/>
        <v>108.12500000000001</v>
      </c>
      <c r="W118" s="85">
        <v>0.35714222115376054</v>
      </c>
      <c r="X118" s="80">
        <f t="shared" si="27"/>
        <v>37.453212217916224</v>
      </c>
      <c r="Y118" s="80">
        <f t="shared" si="28"/>
        <v>108.12500000000003</v>
      </c>
      <c r="Z118" s="27">
        <f t="shared" si="33"/>
        <v>109.85081492165723</v>
      </c>
      <c r="AA118" s="27">
        <f t="shared" si="29"/>
        <v>154.5338620682015</v>
      </c>
      <c r="AB118" s="27">
        <f t="shared" si="30"/>
        <v>108.3015273225965</v>
      </c>
      <c r="AC118" s="27">
        <f t="shared" si="31"/>
        <v>96.394141766213693</v>
      </c>
      <c r="AD118" s="27">
        <f t="shared" si="32"/>
        <v>108.24271174089512</v>
      </c>
      <c r="AE118" s="81">
        <v>1766</v>
      </c>
    </row>
    <row r="119" spans="1:31">
      <c r="A119" s="81">
        <v>1767</v>
      </c>
      <c r="B119" s="27">
        <v>143.125</v>
      </c>
      <c r="C119" s="20">
        <v>100</v>
      </c>
      <c r="D119" s="20">
        <f t="shared" si="19"/>
        <v>114.360625</v>
      </c>
      <c r="E119" s="20">
        <v>112.58388011918971</v>
      </c>
      <c r="F119" s="27">
        <f t="shared" si="20"/>
        <v>101.57815211105648</v>
      </c>
      <c r="G119" s="20">
        <f t="shared" si="21"/>
        <v>2.0068003079681547</v>
      </c>
      <c r="I119" s="59">
        <v>143.125</v>
      </c>
      <c r="J119" s="59">
        <f t="shared" si="34"/>
        <v>94.799771207650281</v>
      </c>
      <c r="K119" s="59">
        <f t="shared" si="22"/>
        <v>110.89207239550274</v>
      </c>
      <c r="L119" s="59">
        <v>112.58388011918971</v>
      </c>
      <c r="M119" s="27">
        <f t="shared" si="23"/>
        <v>98.497291333452083</v>
      </c>
      <c r="N119" s="22">
        <f t="shared" si="18"/>
        <v>1.9934242876030959</v>
      </c>
      <c r="P119" s="20">
        <v>143.125</v>
      </c>
      <c r="Q119" s="20">
        <v>112.58388011918971</v>
      </c>
      <c r="R119" s="27">
        <f t="shared" si="24"/>
        <v>127.12743587134959</v>
      </c>
      <c r="S119" s="20">
        <f t="shared" si="25"/>
        <v>2.1042392874674829</v>
      </c>
      <c r="U119" s="81">
        <v>1767</v>
      </c>
      <c r="V119" s="27">
        <f t="shared" si="26"/>
        <v>143.125</v>
      </c>
      <c r="W119" s="85">
        <v>0.35714222115376054</v>
      </c>
      <c r="X119" s="80">
        <f t="shared" si="27"/>
        <v>49.576795363600077</v>
      </c>
      <c r="Y119" s="80">
        <f t="shared" si="28"/>
        <v>143.125</v>
      </c>
      <c r="Z119" s="27">
        <f t="shared" si="33"/>
        <v>109.96066573657887</v>
      </c>
      <c r="AA119" s="27">
        <f t="shared" si="29"/>
        <v>159.52427657783204</v>
      </c>
      <c r="AB119" s="27">
        <f t="shared" si="30"/>
        <v>111.79894533915589</v>
      </c>
      <c r="AC119" s="27">
        <f t="shared" si="31"/>
        <v>108.09688741076353</v>
      </c>
      <c r="AD119" s="27">
        <f t="shared" si="32"/>
        <v>121.38393485020254</v>
      </c>
      <c r="AE119" s="81">
        <v>1767</v>
      </c>
    </row>
    <row r="120" spans="1:31">
      <c r="A120" s="81">
        <v>1768</v>
      </c>
      <c r="B120" s="27">
        <v>178.125</v>
      </c>
      <c r="C120" s="20">
        <v>100</v>
      </c>
      <c r="D120" s="20">
        <f t="shared" si="19"/>
        <v>126.015625</v>
      </c>
      <c r="E120" s="20">
        <v>103.70547002750101</v>
      </c>
      <c r="F120" s="27">
        <f t="shared" si="20"/>
        <v>121.51299730533279</v>
      </c>
      <c r="G120" s="20">
        <f t="shared" si="21"/>
        <v>2.0846227335400278</v>
      </c>
      <c r="I120" s="59">
        <v>178.125</v>
      </c>
      <c r="J120" s="59">
        <f t="shared" si="34"/>
        <v>95.525767037132496</v>
      </c>
      <c r="K120" s="59">
        <f t="shared" si="22"/>
        <v>123.03131161376739</v>
      </c>
      <c r="L120" s="59">
        <v>103.70547002750101</v>
      </c>
      <c r="M120" s="27">
        <f t="shared" si="23"/>
        <v>118.63531555388687</v>
      </c>
      <c r="N120" s="22">
        <f t="shared" ref="N120:N126" si="35">LOG10(M120)</f>
        <v>2.0742139897628826</v>
      </c>
      <c r="P120" s="20">
        <v>178.125</v>
      </c>
      <c r="Q120" s="20">
        <v>103.70547002750101</v>
      </c>
      <c r="R120" s="27">
        <f t="shared" si="24"/>
        <v>171.76046736277667</v>
      </c>
      <c r="S120" s="20">
        <f t="shared" si="25"/>
        <v>2.2349232131515202</v>
      </c>
      <c r="U120" s="81">
        <v>1768</v>
      </c>
      <c r="V120" s="27">
        <f t="shared" si="26"/>
        <v>178.125</v>
      </c>
      <c r="W120" s="85">
        <v>0.35714222115376054</v>
      </c>
      <c r="X120" s="80">
        <f t="shared" si="27"/>
        <v>61.700378509283944</v>
      </c>
      <c r="Y120" s="80">
        <f t="shared" si="28"/>
        <v>178.12500000000003</v>
      </c>
      <c r="Z120" s="27">
        <f t="shared" si="33"/>
        <v>110.07062640231544</v>
      </c>
      <c r="AA120" s="27">
        <f t="shared" si="29"/>
        <v>147.09107205980732</v>
      </c>
      <c r="AB120" s="27">
        <f t="shared" si="30"/>
        <v>103.08541795561061</v>
      </c>
      <c r="AC120" s="27">
        <f t="shared" si="31"/>
        <v>110.14021445973283</v>
      </c>
      <c r="AD120" s="27">
        <f t="shared" si="32"/>
        <v>123.67842346435897</v>
      </c>
      <c r="AE120" s="81">
        <v>1768</v>
      </c>
    </row>
    <row r="121" spans="1:31">
      <c r="A121" s="81">
        <v>1769</v>
      </c>
      <c r="B121" s="27">
        <v>170.3125</v>
      </c>
      <c r="C121" s="20">
        <v>100</v>
      </c>
      <c r="D121" s="20">
        <f t="shared" si="19"/>
        <v>123.4140625</v>
      </c>
      <c r="E121" s="20">
        <v>107.93024171316844</v>
      </c>
      <c r="F121" s="27">
        <f t="shared" si="20"/>
        <v>114.34613741344229</v>
      </c>
      <c r="G121" s="20">
        <f t="shared" si="21"/>
        <v>2.0582214988215575</v>
      </c>
      <c r="I121" s="59">
        <v>170.3125</v>
      </c>
      <c r="J121" s="59">
        <f t="shared" si="34"/>
        <v>96.257322689573257</v>
      </c>
      <c r="K121" s="59">
        <f t="shared" si="22"/>
        <v>120.91769673394538</v>
      </c>
      <c r="L121" s="59">
        <v>107.93024171316844</v>
      </c>
      <c r="M121" s="27">
        <f t="shared" si="23"/>
        <v>112.0331936764229</v>
      </c>
      <c r="N121" s="22">
        <f t="shared" si="35"/>
        <v>2.0493467163728734</v>
      </c>
      <c r="P121" s="20">
        <v>170.3125</v>
      </c>
      <c r="Q121" s="20">
        <v>107.93024171316844</v>
      </c>
      <c r="R121" s="27">
        <f t="shared" si="24"/>
        <v>157.79868301658809</v>
      </c>
      <c r="S121" s="20">
        <f t="shared" si="25"/>
        <v>2.1981033742788809</v>
      </c>
      <c r="U121" s="81">
        <v>1769</v>
      </c>
      <c r="V121" s="27">
        <f t="shared" si="26"/>
        <v>170.3125</v>
      </c>
      <c r="W121" s="85">
        <v>0.35714222115376054</v>
      </c>
      <c r="X121" s="80">
        <f t="shared" si="27"/>
        <v>58.994221557122366</v>
      </c>
      <c r="Y121" s="80">
        <f t="shared" si="28"/>
        <v>170.3125</v>
      </c>
      <c r="Z121" s="27">
        <f t="shared" si="33"/>
        <v>110.18069702871774</v>
      </c>
      <c r="AA121" s="27">
        <f t="shared" si="29"/>
        <v>153.23637732909546</v>
      </c>
      <c r="AB121" s="27">
        <f t="shared" si="30"/>
        <v>107.39221478072183</v>
      </c>
      <c r="AC121" s="27">
        <f t="shared" si="31"/>
        <v>111.51054196758793</v>
      </c>
      <c r="AD121" s="27">
        <f t="shared" si="32"/>
        <v>125.21718881571321</v>
      </c>
      <c r="AE121" s="81">
        <v>1769</v>
      </c>
    </row>
    <row r="122" spans="1:31">
      <c r="A122" s="81">
        <v>1770</v>
      </c>
      <c r="B122" s="27">
        <v>168.75</v>
      </c>
      <c r="C122" s="20">
        <v>100</v>
      </c>
      <c r="D122" s="20">
        <f t="shared" si="19"/>
        <v>122.89375000000001</v>
      </c>
      <c r="E122" s="20">
        <v>122.69784287346496</v>
      </c>
      <c r="F122" s="27">
        <f t="shared" si="20"/>
        <v>100.15966631682114</v>
      </c>
      <c r="G122" s="20">
        <f t="shared" si="21"/>
        <v>2.0006928690112757</v>
      </c>
      <c r="I122" s="59">
        <v>168.75</v>
      </c>
      <c r="J122" s="59">
        <f t="shared" si="34"/>
        <v>96.994480743221743</v>
      </c>
      <c r="K122" s="59">
        <f t="shared" si="22"/>
        <v>120.88906865572892</v>
      </c>
      <c r="L122" s="59">
        <v>122.69784287346496</v>
      </c>
      <c r="M122" s="27">
        <f t="shared" si="23"/>
        <v>98.525830466635512</v>
      </c>
      <c r="N122" s="22">
        <f t="shared" si="35"/>
        <v>1.9935501041878023</v>
      </c>
      <c r="P122" s="20">
        <v>168.75</v>
      </c>
      <c r="Q122" s="20">
        <v>122.69784287346496</v>
      </c>
      <c r="R122" s="27">
        <f t="shared" si="24"/>
        <v>137.53298024483396</v>
      </c>
      <c r="S122" s="20">
        <f t="shared" si="25"/>
        <v>2.1384068539544283</v>
      </c>
      <c r="U122" s="81">
        <v>1770</v>
      </c>
      <c r="V122" s="27">
        <f t="shared" si="26"/>
        <v>168.75</v>
      </c>
      <c r="W122" s="85">
        <v>0.35714222115376054</v>
      </c>
      <c r="X122" s="80">
        <f t="shared" si="27"/>
        <v>58.45299016669005</v>
      </c>
      <c r="Y122" s="80">
        <f t="shared" si="28"/>
        <v>168.75</v>
      </c>
      <c r="Z122" s="27">
        <f t="shared" si="33"/>
        <v>110.29087772574645</v>
      </c>
      <c r="AA122" s="27">
        <f t="shared" si="29"/>
        <v>174.37721274625935</v>
      </c>
      <c r="AB122" s="27">
        <f t="shared" si="30"/>
        <v>122.20828637766421</v>
      </c>
      <c r="AC122" s="27">
        <f t="shared" si="31"/>
        <v>121.17702692155244</v>
      </c>
      <c r="AD122" s="27">
        <f t="shared" si="32"/>
        <v>136.07185825151103</v>
      </c>
      <c r="AE122" s="81">
        <v>1770</v>
      </c>
    </row>
    <row r="123" spans="1:31">
      <c r="A123" s="81">
        <v>1771</v>
      </c>
      <c r="B123" s="27">
        <v>171.875</v>
      </c>
      <c r="C123" s="20">
        <v>100</v>
      </c>
      <c r="D123" s="20">
        <f t="shared" si="19"/>
        <v>123.934375</v>
      </c>
      <c r="E123" s="20">
        <v>113.26708020526054</v>
      </c>
      <c r="F123" s="27">
        <f t="shared" si="20"/>
        <v>109.41782446886455</v>
      </c>
      <c r="G123" s="20">
        <f t="shared" si="21"/>
        <v>2.0390880755432592</v>
      </c>
      <c r="I123" s="59">
        <v>171.875</v>
      </c>
      <c r="J123" s="59">
        <f t="shared" si="34"/>
        <v>97.737284102399983</v>
      </c>
      <c r="K123" s="59">
        <f t="shared" si="22"/>
        <v>122.42514349630079</v>
      </c>
      <c r="L123" s="59">
        <v>113.26708020526054</v>
      </c>
      <c r="M123" s="27">
        <f t="shared" si="23"/>
        <v>108.08537067826254</v>
      </c>
      <c r="N123" s="22">
        <f t="shared" si="35"/>
        <v>2.033766916306198</v>
      </c>
      <c r="P123" s="20">
        <v>171.875</v>
      </c>
      <c r="Q123" s="20">
        <v>113.26708020526054</v>
      </c>
      <c r="R123" s="27">
        <f t="shared" si="24"/>
        <v>151.74311873187801</v>
      </c>
      <c r="S123" s="20">
        <f t="shared" si="25"/>
        <v>2.1811090057470697</v>
      </c>
      <c r="U123" s="81">
        <v>1771</v>
      </c>
      <c r="V123" s="27">
        <f t="shared" si="26"/>
        <v>171.875</v>
      </c>
      <c r="W123" s="85">
        <v>0.35714222115376054</v>
      </c>
      <c r="X123" s="80">
        <f t="shared" si="27"/>
        <v>59.535452947554681</v>
      </c>
      <c r="Y123" s="80">
        <f t="shared" si="28"/>
        <v>171.875</v>
      </c>
      <c r="Z123" s="27">
        <f t="shared" si="33"/>
        <v>110.40116860347219</v>
      </c>
      <c r="AA123" s="27">
        <f t="shared" si="29"/>
        <v>161.13526103496122</v>
      </c>
      <c r="AB123" s="27">
        <f t="shared" si="30"/>
        <v>112.92796699735436</v>
      </c>
      <c r="AC123" s="27">
        <f t="shared" si="31"/>
        <v>115.66352316447181</v>
      </c>
      <c r="AD123" s="27">
        <f t="shared" si="32"/>
        <v>129.88064593378076</v>
      </c>
      <c r="AE123" s="81">
        <v>1771</v>
      </c>
    </row>
    <row r="124" spans="1:31">
      <c r="A124" s="81">
        <v>1772</v>
      </c>
      <c r="B124" s="27">
        <v>147.875</v>
      </c>
      <c r="C124" s="20">
        <v>100</v>
      </c>
      <c r="D124" s="20">
        <f t="shared" si="19"/>
        <v>115.942375</v>
      </c>
      <c r="E124" s="20">
        <v>115.65761804979533</v>
      </c>
      <c r="F124" s="27">
        <f t="shared" si="20"/>
        <v>100.24620682580723</v>
      </c>
      <c r="G124" s="20">
        <f t="shared" si="21"/>
        <v>2.0010679485162877</v>
      </c>
      <c r="I124" s="59">
        <v>147.875</v>
      </c>
      <c r="J124" s="59">
        <f t="shared" si="34"/>
        <v>98.485775999999987</v>
      </c>
      <c r="K124" s="59">
        <f t="shared" si="22"/>
        <v>114.932387592</v>
      </c>
      <c r="L124" s="59">
        <v>115.65761804979533</v>
      </c>
      <c r="M124" s="27">
        <f t="shared" si="23"/>
        <v>99.37295055005967</v>
      </c>
      <c r="N124" s="22">
        <f t="shared" si="35"/>
        <v>1.9972681849452489</v>
      </c>
      <c r="P124" s="20">
        <v>147.875</v>
      </c>
      <c r="Q124" s="20">
        <v>115.65761804979533</v>
      </c>
      <c r="R124" s="27">
        <f t="shared" si="24"/>
        <v>127.85582350168561</v>
      </c>
      <c r="S124" s="20">
        <f t="shared" si="25"/>
        <v>2.106720513801926</v>
      </c>
      <c r="U124" s="81">
        <v>1772</v>
      </c>
      <c r="V124" s="27">
        <f t="shared" si="26"/>
        <v>147.875</v>
      </c>
      <c r="W124" s="85">
        <v>0.35714222115376054</v>
      </c>
      <c r="X124" s="80">
        <f t="shared" si="27"/>
        <v>51.222138790514322</v>
      </c>
      <c r="Y124" s="80">
        <f t="shared" si="28"/>
        <v>147.875</v>
      </c>
      <c r="Z124" s="27">
        <f t="shared" si="33"/>
        <v>110.51156977207565</v>
      </c>
      <c r="AA124" s="27">
        <f t="shared" si="29"/>
        <v>164.70060817144937</v>
      </c>
      <c r="AB124" s="27">
        <f t="shared" si="30"/>
        <v>115.42665909725477</v>
      </c>
      <c r="AC124" s="27">
        <f t="shared" si="31"/>
        <v>111.63107763693661</v>
      </c>
      <c r="AD124" s="27">
        <f t="shared" si="32"/>
        <v>125.35254048203593</v>
      </c>
      <c r="AE124" s="81">
        <v>1772</v>
      </c>
    </row>
    <row r="125" spans="1:31">
      <c r="A125" s="81">
        <v>1773</v>
      </c>
      <c r="B125" s="27">
        <v>123.93749999999999</v>
      </c>
      <c r="C125" s="20">
        <v>100</v>
      </c>
      <c r="D125" s="20">
        <f t="shared" si="19"/>
        <v>107.9711875</v>
      </c>
      <c r="E125" s="20">
        <v>103.59576710830079</v>
      </c>
      <c r="F125" s="27">
        <f t="shared" si="20"/>
        <v>104.22355132244454</v>
      </c>
      <c r="G125" s="20">
        <f t="shared" si="21"/>
        <v>2.0179658672711978</v>
      </c>
      <c r="I125" s="59">
        <v>123.93749999999999</v>
      </c>
      <c r="J125" s="59">
        <f>J126*0.9924</f>
        <v>99.24</v>
      </c>
      <c r="K125" s="59">
        <f t="shared" si="22"/>
        <v>107.46426749999999</v>
      </c>
      <c r="L125" s="59">
        <v>103.59576710830079</v>
      </c>
      <c r="M125" s="27">
        <f t="shared" si="23"/>
        <v>103.73422631028447</v>
      </c>
      <c r="N125" s="22">
        <f t="shared" si="35"/>
        <v>2.0159220721580127</v>
      </c>
      <c r="P125" s="20">
        <v>123.93749999999999</v>
      </c>
      <c r="Q125" s="20">
        <v>103.59576710830079</v>
      </c>
      <c r="R125" s="27">
        <f t="shared" si="24"/>
        <v>119.63567958373588</v>
      </c>
      <c r="S125" s="20">
        <f t="shared" si="25"/>
        <v>2.0778607209187694</v>
      </c>
      <c r="U125" s="81">
        <v>1773</v>
      </c>
      <c r="V125" s="27">
        <f t="shared" si="26"/>
        <v>123.93749999999999</v>
      </c>
      <c r="W125" s="85">
        <v>0.35714222115376054</v>
      </c>
      <c r="X125" s="80">
        <f t="shared" si="27"/>
        <v>42.930473889091246</v>
      </c>
      <c r="Y125" s="80">
        <f t="shared" si="28"/>
        <v>123.93749999999999</v>
      </c>
      <c r="Z125" s="27">
        <f t="shared" si="33"/>
        <v>110.6220813418477</v>
      </c>
      <c r="AA125" s="27">
        <f t="shared" si="29"/>
        <v>147.67162267874423</v>
      </c>
      <c r="AB125" s="27">
        <f t="shared" si="30"/>
        <v>103.49228359578464</v>
      </c>
      <c r="AC125" s="27">
        <f t="shared" si="31"/>
        <v>97.866059623541773</v>
      </c>
      <c r="AD125" s="27">
        <f t="shared" si="32"/>
        <v>109.89555471887869</v>
      </c>
      <c r="AE125" s="81">
        <v>1773</v>
      </c>
    </row>
    <row r="126" spans="1:31">
      <c r="A126" s="81">
        <v>1774</v>
      </c>
      <c r="B126" s="27">
        <v>100</v>
      </c>
      <c r="C126" s="20">
        <v>100</v>
      </c>
      <c r="D126" s="20">
        <f t="shared" si="19"/>
        <v>100</v>
      </c>
      <c r="E126" s="20">
        <v>99.999991533361722</v>
      </c>
      <c r="F126" s="27">
        <f t="shared" si="20"/>
        <v>100.00000846663899</v>
      </c>
      <c r="G126" s="20">
        <f t="shared" si="21"/>
        <v>2.0000000367701443</v>
      </c>
      <c r="I126" s="59">
        <v>100</v>
      </c>
      <c r="J126" s="59">
        <v>100</v>
      </c>
      <c r="K126" s="59">
        <f t="shared" si="22"/>
        <v>100</v>
      </c>
      <c r="L126" s="59">
        <v>99.999991533361722</v>
      </c>
      <c r="M126" s="27">
        <f t="shared" si="23"/>
        <v>100.00000846663899</v>
      </c>
      <c r="N126" s="22">
        <f t="shared" si="35"/>
        <v>2.0000000367701443</v>
      </c>
      <c r="P126" s="20">
        <v>100</v>
      </c>
      <c r="Q126" s="20">
        <v>99.999991533361722</v>
      </c>
      <c r="R126" s="27">
        <f t="shared" si="24"/>
        <v>100.00000846663899</v>
      </c>
      <c r="S126" s="20">
        <f t="shared" si="25"/>
        <v>2.0000000367701443</v>
      </c>
      <c r="U126" s="81">
        <v>1774</v>
      </c>
      <c r="V126" s="27">
        <f t="shared" si="26"/>
        <v>100</v>
      </c>
      <c r="W126" s="85">
        <v>0.35714222115376054</v>
      </c>
      <c r="X126" s="80">
        <f t="shared" si="27"/>
        <v>34.638808987668178</v>
      </c>
      <c r="Y126" s="80">
        <f t="shared" si="28"/>
        <v>100</v>
      </c>
      <c r="Z126" s="27">
        <f t="shared" si="33"/>
        <v>110.73270342318953</v>
      </c>
      <c r="AA126" s="27">
        <f t="shared" si="29"/>
        <v>142.68853439886706</v>
      </c>
      <c r="AB126" s="27">
        <f t="shared" si="30"/>
        <v>100</v>
      </c>
      <c r="AC126" s="27">
        <f t="shared" si="31"/>
        <v>89.053701829788025</v>
      </c>
      <c r="AD126" s="27">
        <f t="shared" si="32"/>
        <v>100</v>
      </c>
      <c r="AE126" s="81">
        <v>1774</v>
      </c>
    </row>
    <row r="127" spans="1:31">
      <c r="G127" s="90"/>
      <c r="H127" s="90" t="s">
        <v>93</v>
      </c>
      <c r="I127" s="93" t="s">
        <v>94</v>
      </c>
      <c r="J127" s="91"/>
      <c r="K127" s="91"/>
      <c r="Z127" s="90"/>
      <c r="AA127" s="103" t="s">
        <v>93</v>
      </c>
      <c r="AB127" s="93" t="s">
        <v>94</v>
      </c>
      <c r="AC127" s="65"/>
      <c r="AD127" s="97"/>
    </row>
    <row r="128" spans="1:31">
      <c r="G128" s="90"/>
      <c r="H128" s="92">
        <v>1672</v>
      </c>
      <c r="I128" s="92">
        <v>1687</v>
      </c>
      <c r="J128" s="93" t="s">
        <v>88</v>
      </c>
      <c r="K128" s="91">
        <v>116.84921117241912</v>
      </c>
      <c r="M128" s="20" t="s">
        <v>131</v>
      </c>
      <c r="Z128" s="90"/>
      <c r="AA128" s="92">
        <v>1672</v>
      </c>
      <c r="AB128" s="92">
        <v>1687</v>
      </c>
      <c r="AC128" s="67" t="s">
        <v>88</v>
      </c>
      <c r="AD128" s="102">
        <f>AVERAGE(AD24:AD39)</f>
        <v>113.59256523443298</v>
      </c>
    </row>
    <row r="129" spans="7:30">
      <c r="G129" s="90"/>
      <c r="H129" s="92">
        <f>I128+1</f>
        <v>1688</v>
      </c>
      <c r="I129" s="92">
        <f>I128+25</f>
        <v>1712</v>
      </c>
      <c r="J129" s="93" t="s">
        <v>89</v>
      </c>
      <c r="K129" s="91">
        <v>108.6263971953736</v>
      </c>
      <c r="M129" s="20">
        <f>J123/J122</f>
        <v>1.0076582023377669</v>
      </c>
      <c r="Z129" s="90"/>
      <c r="AA129" s="92">
        <f>AB128+1</f>
        <v>1688</v>
      </c>
      <c r="AB129" s="92">
        <f>AB128+25</f>
        <v>1712</v>
      </c>
      <c r="AC129" s="67" t="s">
        <v>89</v>
      </c>
      <c r="AD129" s="102">
        <f>AVERAGE(AD40:AD64)</f>
        <v>113.37922233845495</v>
      </c>
    </row>
    <row r="130" spans="7:30">
      <c r="G130" s="90"/>
      <c r="H130" s="92">
        <f t="shared" ref="H130:H132" si="36">I129+1</f>
        <v>1713</v>
      </c>
      <c r="I130" s="92">
        <f t="shared" ref="I130:I131" si="37">I129+25</f>
        <v>1737</v>
      </c>
      <c r="J130" s="93" t="s">
        <v>90</v>
      </c>
      <c r="K130" s="91">
        <v>95.799898782618769</v>
      </c>
      <c r="M130" s="22">
        <f t="shared" ref="M130:M133" si="38">J124/J123</f>
        <v>1.0076582023377672</v>
      </c>
      <c r="Z130" s="90"/>
      <c r="AA130" s="92">
        <f>AB129+1</f>
        <v>1713</v>
      </c>
      <c r="AB130" s="92">
        <f t="shared" ref="AB130:AB131" si="39">AB129+25</f>
        <v>1737</v>
      </c>
      <c r="AC130" s="67" t="s">
        <v>90</v>
      </c>
      <c r="AD130" s="102">
        <f>AVERAGE(AD65:AD89)</f>
        <v>98.631968721714287</v>
      </c>
    </row>
    <row r="131" spans="7:30">
      <c r="G131" s="90"/>
      <c r="H131" s="92">
        <f t="shared" si="36"/>
        <v>1738</v>
      </c>
      <c r="I131" s="92">
        <f t="shared" si="37"/>
        <v>1762</v>
      </c>
      <c r="J131" s="93" t="s">
        <v>91</v>
      </c>
      <c r="K131" s="91">
        <v>97.443324736172102</v>
      </c>
      <c r="M131" s="22">
        <f t="shared" si="38"/>
        <v>1.0076582023377672</v>
      </c>
      <c r="S131" s="22"/>
      <c r="Z131" s="90"/>
      <c r="AA131" s="92">
        <f>AB130+1</f>
        <v>1738</v>
      </c>
      <c r="AB131" s="92">
        <f t="shared" si="39"/>
        <v>1762</v>
      </c>
      <c r="AC131" s="67" t="s">
        <v>91</v>
      </c>
      <c r="AD131" s="102">
        <f>AVERAGE(AD89:AD114)</f>
        <v>98.902591129203017</v>
      </c>
    </row>
    <row r="132" spans="7:30">
      <c r="G132" s="90"/>
      <c r="H132" s="92">
        <f t="shared" si="36"/>
        <v>1763</v>
      </c>
      <c r="I132" s="92">
        <v>1774</v>
      </c>
      <c r="J132" s="93" t="s">
        <v>92</v>
      </c>
      <c r="K132" s="91">
        <v>110.21461199806068</v>
      </c>
      <c r="M132" s="22">
        <f t="shared" si="38"/>
        <v>1.0076582023377672</v>
      </c>
      <c r="S132" s="22"/>
      <c r="Z132" s="90"/>
      <c r="AA132" s="92">
        <f>AB131+1</f>
        <v>1763</v>
      </c>
      <c r="AB132" s="92">
        <v>1774</v>
      </c>
      <c r="AC132" s="67" t="s">
        <v>92</v>
      </c>
      <c r="AD132" s="102">
        <f>AVERAGE(AD115:AD126)</f>
        <v>113.53255232548747</v>
      </c>
    </row>
    <row r="133" spans="7:30">
      <c r="G133" s="90"/>
      <c r="H133" s="92"/>
      <c r="I133" s="92"/>
      <c r="J133" s="92">
        <v>1774</v>
      </c>
      <c r="K133" s="91">
        <v>100</v>
      </c>
      <c r="M133" s="22">
        <f t="shared" si="38"/>
        <v>0</v>
      </c>
      <c r="S133" s="22"/>
      <c r="Z133" s="92"/>
      <c r="AA133" s="92"/>
      <c r="AB133" s="92"/>
      <c r="AC133" s="66">
        <v>1774</v>
      </c>
      <c r="AD133" s="102">
        <v>100</v>
      </c>
    </row>
    <row r="134" spans="7:30">
      <c r="S134" s="22"/>
      <c r="Z134" s="90"/>
      <c r="AA134" s="90"/>
      <c r="AB134" s="90"/>
    </row>
    <row r="135" spans="7:30">
      <c r="S135" s="22"/>
    </row>
    <row r="136" spans="7:30">
      <c r="S136" s="22"/>
    </row>
    <row r="137" spans="7:30">
      <c r="S137" s="22"/>
    </row>
    <row r="138" spans="7:30">
      <c r="S138" s="22"/>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Chesapeake 1</vt:lpstr>
      <vt:lpstr>Walsh vs AT</vt:lpstr>
      <vt:lpstr>Chesapeake 2</vt:lpstr>
      <vt:lpstr>Growth Chesapeake</vt:lpstr>
      <vt:lpstr>Chesapeake 3</vt:lpstr>
      <vt:lpstr>Chesapeake 4</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dc:creator>
  <cp:lastModifiedBy>Peter Lindert</cp:lastModifiedBy>
  <cp:lastPrinted>2013-07-13T16:58:54Z</cp:lastPrinted>
  <dcterms:created xsi:type="dcterms:W3CDTF">2013-07-11T19:12:38Z</dcterms:created>
  <dcterms:modified xsi:type="dcterms:W3CDTF">2013-10-09T21:21:33Z</dcterms:modified>
</cp:coreProperties>
</file>