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7560" windowHeight="13840" tabRatio="500"/>
  </bookViews>
  <sheets>
    <sheet name="Pitkin summary of 1798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0" i="1"/>
  <c r="I31"/>
  <c r="I29"/>
  <c r="G31"/>
  <c r="G30"/>
  <c r="G29"/>
  <c r="I10"/>
  <c r="I12"/>
  <c r="I13"/>
  <c r="I14"/>
  <c r="I15"/>
  <c r="I16"/>
  <c r="I17"/>
  <c r="I18"/>
  <c r="I19"/>
  <c r="I20"/>
  <c r="I21"/>
  <c r="I22"/>
  <c r="I26"/>
  <c r="I9"/>
  <c r="G26"/>
  <c r="G17"/>
  <c r="G14"/>
  <c r="S31"/>
  <c r="R31"/>
  <c r="Q31"/>
  <c r="P31"/>
  <c r="O31"/>
  <c r="M31"/>
  <c r="L31"/>
  <c r="K31"/>
  <c r="J31"/>
  <c r="H31"/>
  <c r="F31"/>
  <c r="E31"/>
  <c r="D31"/>
  <c r="C31"/>
  <c r="S30"/>
  <c r="R30"/>
  <c r="Q30"/>
  <c r="P30"/>
  <c r="O30"/>
  <c r="M30"/>
  <c r="L30"/>
  <c r="K30"/>
  <c r="J30"/>
  <c r="H30"/>
  <c r="F30"/>
  <c r="E30"/>
  <c r="D30"/>
  <c r="C30"/>
  <c r="S29"/>
  <c r="R29"/>
  <c r="Q29"/>
  <c r="P29"/>
  <c r="O29"/>
  <c r="M29"/>
  <c r="L29"/>
  <c r="K29"/>
  <c r="J29"/>
  <c r="H29"/>
  <c r="F29"/>
  <c r="E29"/>
  <c r="D29"/>
  <c r="C29"/>
  <c r="M26"/>
  <c r="M27"/>
  <c r="L26"/>
  <c r="L27"/>
  <c r="K26"/>
  <c r="K27"/>
  <c r="J26"/>
  <c r="J27"/>
  <c r="H26"/>
  <c r="H27"/>
  <c r="F26"/>
  <c r="F27"/>
  <c r="E26"/>
  <c r="E27"/>
  <c r="D26"/>
  <c r="D27"/>
  <c r="C26"/>
  <c r="C27"/>
  <c r="S26"/>
  <c r="R26"/>
  <c r="Q26"/>
  <c r="P26"/>
  <c r="O26"/>
  <c r="M25"/>
  <c r="S22"/>
  <c r="R22"/>
  <c r="Q22"/>
  <c r="P22"/>
  <c r="O22"/>
  <c r="M22"/>
  <c r="S21"/>
  <c r="R21"/>
  <c r="Q21"/>
  <c r="P21"/>
  <c r="O21"/>
  <c r="M21"/>
  <c r="S20"/>
  <c r="R20"/>
  <c r="Q20"/>
  <c r="P20"/>
  <c r="O20"/>
  <c r="M20"/>
  <c r="S19"/>
  <c r="R19"/>
  <c r="Q19"/>
  <c r="P19"/>
  <c r="O19"/>
  <c r="M19"/>
  <c r="S18"/>
  <c r="R18"/>
  <c r="Q18"/>
  <c r="P18"/>
  <c r="O18"/>
  <c r="M18"/>
  <c r="S17"/>
  <c r="R17"/>
  <c r="Q17"/>
  <c r="P17"/>
  <c r="O17"/>
  <c r="M17"/>
  <c r="S16"/>
  <c r="R16"/>
  <c r="Q16"/>
  <c r="P16"/>
  <c r="O16"/>
  <c r="M16"/>
  <c r="S15"/>
  <c r="R15"/>
  <c r="Q15"/>
  <c r="P15"/>
  <c r="O15"/>
  <c r="M15"/>
  <c r="S14"/>
  <c r="R14"/>
  <c r="Q14"/>
  <c r="P14"/>
  <c r="O14"/>
  <c r="M14"/>
  <c r="S13"/>
  <c r="R13"/>
  <c r="Q13"/>
  <c r="P13"/>
  <c r="O13"/>
  <c r="M13"/>
  <c r="S12"/>
  <c r="R12"/>
  <c r="Q12"/>
  <c r="P12"/>
  <c r="O12"/>
  <c r="M12"/>
  <c r="R11"/>
  <c r="Q11"/>
  <c r="P11"/>
  <c r="O11"/>
  <c r="M11"/>
  <c r="S10"/>
  <c r="R10"/>
  <c r="Q10"/>
  <c r="P10"/>
  <c r="O10"/>
  <c r="M10"/>
  <c r="S9"/>
  <c r="R9"/>
  <c r="Q9"/>
  <c r="P9"/>
  <c r="O9"/>
  <c r="M9"/>
  <c r="R8"/>
  <c r="Q8"/>
  <c r="P8"/>
  <c r="O8"/>
  <c r="M8"/>
  <c r="R7"/>
  <c r="Q7"/>
  <c r="P7"/>
  <c r="O7"/>
  <c r="M7"/>
</calcChain>
</file>

<file path=xl/sharedStrings.xml><?xml version="1.0" encoding="utf-8"?>
<sst xmlns="http://schemas.openxmlformats.org/spreadsheetml/2006/main" count="80" uniqueCount="79">
  <si>
    <t>Reported "Total Numbers"</t>
    <phoneticPr fontId="1" type="noConversion"/>
  </si>
  <si>
    <t>vs. sum of the state totals</t>
    <phoneticPr fontId="1" type="noConversion"/>
  </si>
  <si>
    <t>Discrepancy</t>
    <phoneticPr fontId="1" type="noConversion"/>
  </si>
  <si>
    <t>Reported "Total Valuation"</t>
    <phoneticPr fontId="1" type="noConversion"/>
  </si>
  <si>
    <t>Reported "Total Tax"</t>
    <phoneticPr fontId="1" type="noConversion"/>
  </si>
  <si>
    <t>Implied rates</t>
    <phoneticPr fontId="1" type="noConversion"/>
  </si>
  <si>
    <t>land value</t>
    <phoneticPr fontId="1" type="noConversion"/>
  </si>
  <si>
    <t>House value</t>
    <phoneticPr fontId="1" type="noConversion"/>
  </si>
  <si>
    <t>$/acre</t>
    <phoneticPr fontId="1" type="noConversion"/>
  </si>
  <si>
    <t>land</t>
    <phoneticPr fontId="1" type="noConversion"/>
  </si>
  <si>
    <t>dwellings</t>
    <phoneticPr fontId="1" type="noConversion"/>
  </si>
  <si>
    <t>Tax, $ per $1,000 of</t>
    <phoneticPr fontId="1" type="noConversion"/>
  </si>
  <si>
    <r>
      <t xml:space="preserve">Soltow, Lee. 1989. </t>
    </r>
    <r>
      <rPr>
        <i/>
        <sz val="12"/>
        <rFont val="Arial"/>
      </rPr>
      <t>Distribution of Wealth and Income in the United States in 1798</t>
    </r>
    <r>
      <rPr>
        <sz val="12"/>
        <rFont val="Arial"/>
      </rPr>
      <t xml:space="preserve">.  Pittsburgh: Pittsburgh University Press.  </t>
    </r>
    <phoneticPr fontId="1" type="noConversion"/>
  </si>
  <si>
    <t>A general view of the assessment and apportionment of the Direct Tax, laid by the acts of Congress, on July 9th and July 14th, 1798.</t>
    <phoneticPr fontId="1" type="noConversion"/>
  </si>
  <si>
    <r>
      <t xml:space="preserve">Source = Pitkin, Timothy. 1817. </t>
    </r>
    <r>
      <rPr>
        <i/>
        <sz val="12"/>
        <rFont val="Arial"/>
      </rPr>
      <t>A statistical view of the commerce of the United States of America:</t>
    </r>
    <phoneticPr fontId="1" type="noConversion"/>
  </si>
  <si>
    <t xml:space="preserve">its connection with agriculture and manufactures: and an account of the public debt, </t>
    <phoneticPr fontId="1" type="noConversion"/>
  </si>
  <si>
    <t>revenues, and expenditures of the United States. With a brief review of the trade, agriculture, and manufactures</t>
    <phoneticPr fontId="1" type="noConversion"/>
  </si>
  <si>
    <t>Slave pop in</t>
    <phoneticPr fontId="1" type="noConversion"/>
  </si>
  <si>
    <t>1800 census</t>
    <phoneticPr fontId="1" type="noConversion"/>
  </si>
  <si>
    <t xml:space="preserve">  1800 census</t>
    <phoneticPr fontId="1" type="noConversion"/>
  </si>
  <si>
    <t>Ratio of</t>
    <phoneticPr fontId="1" type="noConversion"/>
  </si>
  <si>
    <t>1798 return /</t>
    <phoneticPr fontId="1" type="noConversion"/>
  </si>
  <si>
    <t>(But they did</t>
    <phoneticPr fontId="1" type="noConversion"/>
  </si>
  <si>
    <t>not report the</t>
    <phoneticPr fontId="1" type="noConversion"/>
  </si>
  <si>
    <t>no. of owners.)</t>
    <phoneticPr fontId="1" type="noConversion"/>
  </si>
  <si>
    <t xml:space="preserve">previous to their independence. Accompanied with tables, illustrative of the principles and objects of the work. </t>
    <phoneticPr fontId="1" type="noConversion"/>
  </si>
  <si>
    <t>Second edition. New York: James Eastburn &amp; Co. Downloaded from Google Books, August 2010.</t>
    <phoneticPr fontId="1" type="noConversion"/>
  </si>
  <si>
    <t>Timothy Pitkin's Summary of the 1798 U.S. Direct Tax</t>
    <phoneticPr fontId="1" type="noConversion"/>
  </si>
  <si>
    <t>This table is displayed on Pages 417-418 of the original.</t>
    <phoneticPr fontId="1" type="noConversion"/>
  </si>
  <si>
    <t xml:space="preserve">For a discussion of both the tax and Pitkin's view of it, see </t>
    <phoneticPr fontId="1" type="noConversion"/>
  </si>
  <si>
    <t>New Hampshire</t>
    <phoneticPr fontId="1" type="noConversion"/>
  </si>
  <si>
    <t>New England</t>
    <phoneticPr fontId="1" type="noConversion"/>
  </si>
  <si>
    <t>Middle Atlantic à la Jones (NY, NJ, PA, DE)</t>
    <phoneticPr fontId="1" type="noConversion"/>
  </si>
  <si>
    <t>South Atlantic (no DE, FL)</t>
    <phoneticPr fontId="1" type="noConversion"/>
  </si>
  <si>
    <t>Tax per assessed</t>
    <phoneticPr fontId="1" type="noConversion"/>
  </si>
  <si>
    <t>slave 12-50</t>
    <phoneticPr fontId="1" type="noConversion"/>
  </si>
  <si>
    <t xml:space="preserve">513,905 slaves ages 10-up </t>
  </si>
  <si>
    <t>But if there were actually</t>
    <phoneticPr fontId="1" type="noConversion"/>
  </si>
  <si>
    <t>in the 1800 census, the tax was only</t>
    <phoneticPr fontId="1" type="noConversion"/>
  </si>
  <si>
    <t>38.3 cents per slave 10-up.</t>
    <phoneticPr fontId="1" type="noConversion"/>
  </si>
  <si>
    <t>asset market value, to judge</t>
    <phoneticPr fontId="1" type="noConversion"/>
  </si>
  <si>
    <t>from the Fogel-Engerman price</t>
    <phoneticPr fontId="1" type="noConversion"/>
  </si>
  <si>
    <t xml:space="preserve">of slaves ($95.74) in Queen </t>
    <phoneticPr fontId="1" type="noConversion"/>
  </si>
  <si>
    <t>As a share of the average value</t>
    <phoneticPr fontId="1" type="noConversion"/>
  </si>
  <si>
    <t xml:space="preserve">of $95.74, the taxes came to </t>
    <phoneticPr fontId="1" type="noConversion"/>
  </si>
  <si>
    <t>only 0.4% of market asset value.</t>
    <phoneticPr fontId="1" type="noConversion"/>
  </si>
  <si>
    <t xml:space="preserve">or </t>
    <phoneticPr fontId="1" type="noConversion"/>
  </si>
  <si>
    <t>0.423 %.</t>
    <phoneticPr fontId="1" type="noConversion"/>
  </si>
  <si>
    <t>Massachusetts [incl. Maine]</t>
    <phoneticPr fontId="1" type="noConversion"/>
  </si>
  <si>
    <t>Rhode Island</t>
    <phoneticPr fontId="1" type="noConversion"/>
  </si>
  <si>
    <t>Connecticut</t>
    <phoneticPr fontId="1" type="noConversion"/>
  </si>
  <si>
    <t>Vermont</t>
    <phoneticPr fontId="1" type="noConversion"/>
  </si>
  <si>
    <t>New York</t>
    <phoneticPr fontId="1" type="noConversion"/>
  </si>
  <si>
    <t>New Jersey</t>
    <phoneticPr fontId="1" type="noConversion"/>
  </si>
  <si>
    <t>Pennsylvania</t>
    <phoneticPr fontId="1" type="noConversion"/>
  </si>
  <si>
    <t>Delaware</t>
    <phoneticPr fontId="1" type="noConversion"/>
  </si>
  <si>
    <t xml:space="preserve">This is about 0.6% of </t>
    <phoneticPr fontId="1" type="noConversion"/>
  </si>
  <si>
    <t>Anne's County MD, 1796-1804.</t>
    <phoneticPr fontId="1" type="noConversion"/>
  </si>
  <si>
    <t>Maryland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</si>
  <si>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</si>
  <si>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</si>
  <si>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</si>
  <si>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Georgia</t>
    <phoneticPr fontId="1" type="noConversion"/>
  </si>
  <si>
    <t>Kentucky</t>
    <phoneticPr fontId="1" type="noConversion"/>
  </si>
  <si>
    <t>Tennessee</t>
    <phoneticPr fontId="1" type="noConversion"/>
  </si>
  <si>
    <t>States</t>
    <phoneticPr fontId="1" type="noConversion"/>
  </si>
  <si>
    <t>Land</t>
    <phoneticPr fontId="1" type="noConversion"/>
  </si>
  <si>
    <t>$/dwelling</t>
    <phoneticPr fontId="1" type="noConversion"/>
  </si>
  <si>
    <t>No. of Acres</t>
    <phoneticPr fontId="1" type="noConversion"/>
  </si>
  <si>
    <t>Valuation</t>
    <phoneticPr fontId="1" type="noConversion"/>
  </si>
  <si>
    <t>Number</t>
    <phoneticPr fontId="1" type="noConversion"/>
  </si>
  <si>
    <t>Numbers</t>
    <phoneticPr fontId="1" type="noConversion"/>
  </si>
  <si>
    <t>Dwelling-Houses</t>
    <phoneticPr fontId="1" type="noConversion"/>
  </si>
  <si>
    <t>Slaves</t>
    <phoneticPr fontId="1" type="noConversion"/>
  </si>
  <si>
    <t>Amount of tax on</t>
    <phoneticPr fontId="1" type="noConversion"/>
  </si>
  <si>
    <t>Lands</t>
    <phoneticPr fontId="1" type="noConversion"/>
  </si>
  <si>
    <t>Dwelling-houses</t>
    <phoneticPr fontId="1" type="noConversion"/>
  </si>
  <si>
    <t>Slaves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</si>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</sst>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"/>
    <numFmt numFmtId="170" formatCode="0"/>
    <numFmt numFmtId="171" formatCode="0.0"/>
    <numFmt numFmtId="172" formatCode="0"/>
    <numFmt numFmtId="173" formatCode="0.000000"/>
    <numFmt numFmtId="178" formatCode="0.00"/>
  </numFmts>
  <fonts count="8">
    <font>
      <sz val="10"/>
      <name val="Verdana"/>
    </font>
    <font>
      <sz val="8"/>
      <name val="Verdana"/>
    </font>
    <font>
      <sz val="12"/>
      <name val="Arial"/>
    </font>
    <font>
      <i/>
      <sz val="12"/>
      <name val="Arial"/>
    </font>
    <font>
      <b/>
      <sz val="14"/>
      <name val="Arial"/>
    </font>
    <font>
      <u/>
      <sz val="12"/>
      <name val="Arial"/>
    </font>
    <font>
      <sz val="12"/>
      <color indexed="10"/>
      <name val="Arial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right"/>
    </xf>
    <xf numFmtId="2" fontId="2" fillId="0" borderId="0" xfId="0" applyNumberFormat="1" applyFont="1"/>
    <xf numFmtId="168" fontId="2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2" fontId="6" fillId="0" borderId="0" xfId="0" applyNumberFormat="1" applyFont="1"/>
    <xf numFmtId="168" fontId="2" fillId="0" borderId="0" xfId="0" applyNumberFormat="1" applyFont="1"/>
    <xf numFmtId="168" fontId="6" fillId="0" borderId="0" xfId="0" applyNumberFormat="1" applyFont="1"/>
    <xf numFmtId="168" fontId="2" fillId="0" borderId="0" xfId="0" applyNumberFormat="1" applyFont="1"/>
    <xf numFmtId="168" fontId="6" fillId="0" borderId="0" xfId="0" applyNumberFormat="1" applyFont="1"/>
    <xf numFmtId="168" fontId="2" fillId="0" borderId="0" xfId="0" applyNumberFormat="1" applyFont="1"/>
    <xf numFmtId="1" fontId="6" fillId="0" borderId="0" xfId="0" applyNumberFormat="1" applyFont="1"/>
    <xf numFmtId="168" fontId="2" fillId="0" borderId="0" xfId="0" applyNumberFormat="1" applyFont="1"/>
    <xf numFmtId="1" fontId="6" fillId="0" borderId="0" xfId="0" applyNumberFormat="1" applyFont="1"/>
    <xf numFmtId="168" fontId="2" fillId="0" borderId="0" xfId="0" applyNumberFormat="1" applyFont="1"/>
    <xf numFmtId="0" fontId="5" fillId="0" borderId="0" xfId="0" applyFont="1" applyAlignment="1">
      <alignment horizontal="right"/>
    </xf>
    <xf numFmtId="168" fontId="2" fillId="0" borderId="0" xfId="0" applyNumberFormat="1" applyFont="1"/>
    <xf numFmtId="1" fontId="2" fillId="0" borderId="0" xfId="0" applyNumberFormat="1" applyFont="1"/>
    <xf numFmtId="168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Alignment="1">
      <alignment horizontal="left"/>
    </xf>
    <xf numFmtId="170" fontId="2" fillId="0" borderId="0" xfId="0" applyNumberFormat="1" applyFont="1"/>
    <xf numFmtId="170" fontId="2" fillId="0" borderId="1" xfId="0" applyNumberFormat="1" applyFont="1" applyBorder="1" applyAlignment="1">
      <alignment horizontal="right"/>
    </xf>
    <xf numFmtId="170" fontId="6" fillId="0" borderId="0" xfId="0" applyNumberFormat="1" applyFont="1"/>
    <xf numFmtId="172" fontId="7" fillId="0" borderId="0" xfId="0" applyNumberFormat="1" applyFont="1"/>
    <xf numFmtId="178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S44"/>
  <sheetViews>
    <sheetView tabSelected="1" topLeftCell="E9" zoomScale="125" workbookViewId="0">
      <selection activeCell="J33" sqref="J33"/>
    </sheetView>
  </sheetViews>
  <sheetFormatPr baseColWidth="10" defaultRowHeight="15"/>
  <cols>
    <col min="1" max="1" width="10.7109375" style="1"/>
    <col min="2" max="2" width="13.5703125" style="1" customWidth="1"/>
    <col min="3" max="3" width="11.140625" style="1" bestFit="1" customWidth="1"/>
    <col min="4" max="4" width="12" style="1" customWidth="1"/>
    <col min="5" max="5" width="9.28515625" style="1" customWidth="1"/>
    <col min="6" max="6" width="12.42578125" style="1" customWidth="1"/>
    <col min="7" max="7" width="12.42578125" style="29" customWidth="1"/>
    <col min="8" max="8" width="9" style="1" customWidth="1"/>
    <col min="9" max="9" width="10.85546875" style="1" customWidth="1"/>
    <col min="10" max="10" width="10.7109375" style="1" customWidth="1"/>
    <col min="11" max="11" width="13.42578125" style="1" customWidth="1"/>
    <col min="12" max="12" width="9.42578125" style="1" customWidth="1"/>
    <col min="13" max="13" width="10.7109375" style="1"/>
    <col min="14" max="14" width="3.5703125" style="1" customWidth="1"/>
    <col min="15" max="15" width="11.85546875" style="1" customWidth="1"/>
    <col min="16" max="16" width="10.7109375" style="1"/>
    <col min="17" max="17" width="7.7109375" style="1" customWidth="1"/>
    <col min="18" max="18" width="8.42578125" style="1" customWidth="1"/>
    <col min="19" max="16384" width="10.7109375" style="1"/>
  </cols>
  <sheetData>
    <row r="1" spans="1:19" ht="17">
      <c r="B1" s="3" t="s">
        <v>27</v>
      </c>
      <c r="O1" s="1" t="s">
        <v>22</v>
      </c>
    </row>
    <row r="2" spans="1:19">
      <c r="O2" s="1" t="s">
        <v>23</v>
      </c>
    </row>
    <row r="3" spans="1:19" ht="16" thickBot="1">
      <c r="A3" s="2" t="s">
        <v>13</v>
      </c>
      <c r="O3" s="1" t="s">
        <v>24</v>
      </c>
    </row>
    <row r="4" spans="1:19" ht="16" thickBot="1">
      <c r="A4" s="2"/>
      <c r="I4" s="1" t="s">
        <v>20</v>
      </c>
      <c r="O4" s="25" t="s">
        <v>5</v>
      </c>
      <c r="P4" s="26"/>
      <c r="Q4" s="26"/>
      <c r="R4" s="26"/>
      <c r="S4" s="27"/>
    </row>
    <row r="5" spans="1:19">
      <c r="C5" s="1" t="s">
        <v>66</v>
      </c>
      <c r="E5" s="1" t="s">
        <v>72</v>
      </c>
      <c r="G5" s="29" t="s">
        <v>17</v>
      </c>
      <c r="H5" s="1" t="s">
        <v>73</v>
      </c>
      <c r="I5" s="1" t="s">
        <v>21</v>
      </c>
      <c r="J5" s="1" t="s">
        <v>74</v>
      </c>
      <c r="O5" s="4" t="s">
        <v>6</v>
      </c>
      <c r="P5" s="1" t="s">
        <v>7</v>
      </c>
      <c r="Q5" s="1" t="s">
        <v>11</v>
      </c>
      <c r="S5" s="1" t="s">
        <v>34</v>
      </c>
    </row>
    <row r="6" spans="1:19">
      <c r="A6" s="5" t="s">
        <v>65</v>
      </c>
      <c r="C6" s="6" t="s">
        <v>68</v>
      </c>
      <c r="D6" s="6" t="s">
        <v>69</v>
      </c>
      <c r="E6" s="6" t="s">
        <v>70</v>
      </c>
      <c r="F6" s="6" t="s">
        <v>69</v>
      </c>
      <c r="G6" s="30" t="s">
        <v>18</v>
      </c>
      <c r="H6" s="6" t="s">
        <v>71</v>
      </c>
      <c r="I6" s="6" t="s">
        <v>19</v>
      </c>
      <c r="J6" s="6" t="s">
        <v>75</v>
      </c>
      <c r="K6" s="6" t="s">
        <v>76</v>
      </c>
      <c r="L6" s="6" t="s">
        <v>77</v>
      </c>
      <c r="M6" s="6" t="s">
        <v>78</v>
      </c>
      <c r="O6" s="21" t="s">
        <v>8</v>
      </c>
      <c r="P6" s="21" t="s">
        <v>67</v>
      </c>
      <c r="Q6" s="21" t="s">
        <v>9</v>
      </c>
      <c r="R6" s="21" t="s">
        <v>10</v>
      </c>
      <c r="S6" s="5" t="s">
        <v>35</v>
      </c>
    </row>
    <row r="7" spans="1:19">
      <c r="A7" s="1" t="s">
        <v>30</v>
      </c>
      <c r="C7" s="1">
        <v>3749061</v>
      </c>
      <c r="D7" s="7">
        <v>19028108.030000001</v>
      </c>
      <c r="E7" s="1">
        <v>11142</v>
      </c>
      <c r="F7" s="8">
        <v>4146938.9</v>
      </c>
      <c r="G7" s="29">
        <v>8</v>
      </c>
      <c r="I7" s="1">
        <v>0</v>
      </c>
      <c r="J7" s="12">
        <v>66283.759999999995</v>
      </c>
      <c r="K7" s="14">
        <v>11684.38</v>
      </c>
      <c r="L7" s="16"/>
      <c r="M7" s="18">
        <f>J7+K7+L7</f>
        <v>77968.14</v>
      </c>
      <c r="O7" s="20">
        <f>D7/C7</f>
        <v>5.0754330297639862</v>
      </c>
      <c r="P7" s="23">
        <f>F7/E7</f>
        <v>372.18981331897322</v>
      </c>
      <c r="Q7" s="22">
        <f>1000*J7/D7</f>
        <v>3.4834656128447463</v>
      </c>
      <c r="R7" s="24">
        <f>1000*K7/F7</f>
        <v>2.8175915492750567</v>
      </c>
    </row>
    <row r="8" spans="1:19">
      <c r="A8" s="1" t="s">
        <v>48</v>
      </c>
      <c r="C8" s="1">
        <v>7831028</v>
      </c>
      <c r="D8" s="7">
        <v>59445642.640000001</v>
      </c>
      <c r="E8" s="1">
        <v>48984</v>
      </c>
      <c r="F8" s="8">
        <v>24546826.460000001</v>
      </c>
      <c r="J8" s="12">
        <v>169958.77</v>
      </c>
      <c r="K8" s="14">
        <v>82738.47</v>
      </c>
      <c r="L8" s="16"/>
      <c r="M8" s="18">
        <f t="shared" ref="M8:M22" si="0">J8+K8+L8</f>
        <v>252697.24</v>
      </c>
      <c r="O8" s="20">
        <f t="shared" ref="O8:O22" si="1">D8/C8</f>
        <v>7.5910394701691786</v>
      </c>
      <c r="P8" s="23">
        <f t="shared" ref="P8:P22" si="2">F8/E8</f>
        <v>501.11927282377923</v>
      </c>
      <c r="Q8" s="22">
        <f t="shared" ref="Q8:Q22" si="3">1000*J8/D8</f>
        <v>2.8590618664729099</v>
      </c>
      <c r="R8" s="24">
        <f t="shared" ref="R8:R26" si="4">1000*K8/F8</f>
        <v>3.3706381611010094</v>
      </c>
    </row>
    <row r="9" spans="1:19">
      <c r="A9" s="1" t="s">
        <v>49</v>
      </c>
      <c r="C9" s="1">
        <v>565844</v>
      </c>
      <c r="D9" s="7">
        <v>8082355.21</v>
      </c>
      <c r="E9" s="1">
        <v>7034</v>
      </c>
      <c r="F9" s="8">
        <v>2984002.87</v>
      </c>
      <c r="G9" s="29">
        <v>380</v>
      </c>
      <c r="H9" s="1">
        <v>143</v>
      </c>
      <c r="I9" s="33">
        <f>H9/G9</f>
        <v>0.37631578947368421</v>
      </c>
      <c r="J9" s="12">
        <v>28906.15</v>
      </c>
      <c r="K9" s="14">
        <v>8415.66</v>
      </c>
      <c r="L9" s="16">
        <v>71.5</v>
      </c>
      <c r="M9" s="18">
        <f t="shared" si="0"/>
        <v>37393.31</v>
      </c>
      <c r="O9" s="20">
        <f t="shared" si="1"/>
        <v>14.283716377658861</v>
      </c>
      <c r="P9" s="23">
        <f t="shared" si="2"/>
        <v>424.22559994313337</v>
      </c>
      <c r="Q9" s="22">
        <f t="shared" si="3"/>
        <v>3.5764513250092604</v>
      </c>
      <c r="R9" s="24">
        <f t="shared" si="4"/>
        <v>2.8202586815876622</v>
      </c>
      <c r="S9" s="24">
        <f t="shared" ref="S9:S26" si="5">L9/H9</f>
        <v>0.5</v>
      </c>
    </row>
    <row r="10" spans="1:19">
      <c r="A10" s="1" t="s">
        <v>50</v>
      </c>
      <c r="C10" s="1">
        <v>2649149</v>
      </c>
      <c r="D10" s="7">
        <v>40163955.340000004</v>
      </c>
      <c r="E10" s="1">
        <v>23565</v>
      </c>
      <c r="F10" s="8">
        <v>8149479.2800000003</v>
      </c>
      <c r="G10" s="29">
        <v>951</v>
      </c>
      <c r="H10" s="1">
        <v>654</v>
      </c>
      <c r="I10" s="33">
        <f t="shared" ref="I10:I26" si="6">H10/G10</f>
        <v>0.68769716088328081</v>
      </c>
      <c r="J10" s="12">
        <v>108307.59</v>
      </c>
      <c r="K10" s="14">
        <v>21647.119999999999</v>
      </c>
      <c r="L10" s="16">
        <v>327</v>
      </c>
      <c r="M10" s="18">
        <f t="shared" si="0"/>
        <v>130281.70999999999</v>
      </c>
      <c r="O10" s="20">
        <f t="shared" si="1"/>
        <v>15.161078270795642</v>
      </c>
      <c r="P10" s="23">
        <f t="shared" si="2"/>
        <v>345.82980182474012</v>
      </c>
      <c r="Q10" s="22">
        <f t="shared" si="3"/>
        <v>2.6966365509358718</v>
      </c>
      <c r="R10" s="24">
        <f t="shared" si="4"/>
        <v>2.656258057263261</v>
      </c>
      <c r="S10" s="24">
        <f t="shared" si="5"/>
        <v>0.5</v>
      </c>
    </row>
    <row r="11" spans="1:19">
      <c r="A11" s="1" t="s">
        <v>51</v>
      </c>
      <c r="C11" s="1">
        <v>4918722</v>
      </c>
      <c r="D11" s="7">
        <v>15165484.02</v>
      </c>
      <c r="E11" s="1">
        <v>5437</v>
      </c>
      <c r="F11" s="8">
        <v>1558389.36</v>
      </c>
      <c r="I11" s="33"/>
      <c r="J11" s="12">
        <v>43209.57</v>
      </c>
      <c r="K11" s="14">
        <v>3722.54</v>
      </c>
      <c r="L11" s="16"/>
      <c r="M11" s="18">
        <f t="shared" si="0"/>
        <v>46932.11</v>
      </c>
      <c r="O11" s="20">
        <f t="shared" si="1"/>
        <v>3.083216335462748</v>
      </c>
      <c r="P11" s="23">
        <f t="shared" si="2"/>
        <v>286.62669854699283</v>
      </c>
      <c r="Q11" s="22">
        <f t="shared" si="3"/>
        <v>2.8492048089606574</v>
      </c>
      <c r="R11" s="24">
        <f t="shared" si="4"/>
        <v>2.3887098407807401</v>
      </c>
      <c r="S11" s="24"/>
    </row>
    <row r="12" spans="1:19">
      <c r="A12" s="1" t="s">
        <v>52</v>
      </c>
      <c r="C12" s="1">
        <v>16414510</v>
      </c>
      <c r="D12" s="7">
        <v>74885075.689999998</v>
      </c>
      <c r="E12" s="1">
        <v>33416</v>
      </c>
      <c r="F12" s="8">
        <v>25495631.390000001</v>
      </c>
      <c r="G12" s="29">
        <v>15602</v>
      </c>
      <c r="H12" s="1">
        <v>9994</v>
      </c>
      <c r="I12" s="33">
        <f t="shared" si="6"/>
        <v>0.64055890270478144</v>
      </c>
      <c r="J12" s="12">
        <v>77909.31</v>
      </c>
      <c r="K12" s="14">
        <v>99335.12</v>
      </c>
      <c r="L12" s="16">
        <v>4997</v>
      </c>
      <c r="M12" s="18">
        <f t="shared" si="0"/>
        <v>182241.43</v>
      </c>
      <c r="O12" s="20">
        <f t="shared" si="1"/>
        <v>4.5621267823407461</v>
      </c>
      <c r="P12" s="23">
        <f t="shared" si="2"/>
        <v>762.97675933684468</v>
      </c>
      <c r="Q12" s="22">
        <f t="shared" si="3"/>
        <v>1.0403850070542675</v>
      </c>
      <c r="R12" s="24">
        <f t="shared" si="4"/>
        <v>3.8961623848610247</v>
      </c>
      <c r="S12" s="24">
        <f t="shared" si="5"/>
        <v>0.5</v>
      </c>
    </row>
    <row r="13" spans="1:19">
      <c r="A13" s="1" t="s">
        <v>53</v>
      </c>
      <c r="C13" s="1">
        <v>2788282</v>
      </c>
      <c r="D13" s="7">
        <v>27287981.890000001</v>
      </c>
      <c r="E13" s="1">
        <v>19624</v>
      </c>
      <c r="F13" s="8">
        <v>9149918.8399999999</v>
      </c>
      <c r="G13" s="29">
        <v>12422</v>
      </c>
      <c r="H13" s="1">
        <v>2433</v>
      </c>
      <c r="I13" s="33">
        <f t="shared" si="6"/>
        <v>0.19586218000322009</v>
      </c>
      <c r="J13" s="12">
        <v>70417.240000000005</v>
      </c>
      <c r="K13" s="14">
        <v>26592.36</v>
      </c>
      <c r="L13" s="16">
        <v>1216.5</v>
      </c>
      <c r="M13" s="18">
        <f t="shared" si="0"/>
        <v>98226.1</v>
      </c>
      <c r="O13" s="20">
        <f t="shared" si="1"/>
        <v>9.7866650109278766</v>
      </c>
      <c r="P13" s="23">
        <f t="shared" si="2"/>
        <v>466.26166123114552</v>
      </c>
      <c r="Q13" s="22">
        <f t="shared" si="3"/>
        <v>2.5805220878501545</v>
      </c>
      <c r="R13" s="24">
        <f t="shared" si="4"/>
        <v>2.9062946311335809</v>
      </c>
      <c r="S13" s="24">
        <f t="shared" si="5"/>
        <v>0.5</v>
      </c>
    </row>
    <row r="14" spans="1:19">
      <c r="A14" s="1" t="s">
        <v>54</v>
      </c>
      <c r="C14" s="1">
        <v>11959865</v>
      </c>
      <c r="D14" s="7">
        <v>72824852.599999994</v>
      </c>
      <c r="E14" s="1">
        <v>51772</v>
      </c>
      <c r="F14" s="8">
        <v>29321048.329999998</v>
      </c>
      <c r="G14" s="29">
        <f>557+1149</f>
        <v>1706</v>
      </c>
      <c r="H14" s="1">
        <v>1100</v>
      </c>
      <c r="I14" s="33">
        <f t="shared" si="6"/>
        <v>0.64478311840562719</v>
      </c>
      <c r="J14" s="12">
        <v>138269.23000000001</v>
      </c>
      <c r="K14" s="14">
        <v>99111.75</v>
      </c>
      <c r="L14" s="16">
        <v>550</v>
      </c>
      <c r="M14" s="18">
        <f t="shared" si="0"/>
        <v>237930.98</v>
      </c>
      <c r="O14" s="20">
        <f t="shared" si="1"/>
        <v>6.0891032298441488</v>
      </c>
      <c r="P14" s="23">
        <f t="shared" si="2"/>
        <v>566.34953893996749</v>
      </c>
      <c r="Q14" s="22">
        <f t="shared" si="3"/>
        <v>1.8986544436891866</v>
      </c>
      <c r="R14" s="24">
        <f t="shared" si="4"/>
        <v>3.3802253208864039</v>
      </c>
      <c r="S14" s="24">
        <f t="shared" si="5"/>
        <v>0.5</v>
      </c>
    </row>
    <row r="15" spans="1:19">
      <c r="A15" s="1" t="s">
        <v>55</v>
      </c>
      <c r="C15" s="1">
        <v>1074105</v>
      </c>
      <c r="D15" s="7">
        <v>4053248.42</v>
      </c>
      <c r="E15" s="1">
        <v>5094</v>
      </c>
      <c r="F15" s="8">
        <v>2180165.83</v>
      </c>
      <c r="G15" s="29">
        <v>6153</v>
      </c>
      <c r="H15" s="1">
        <v>3125</v>
      </c>
      <c r="I15" s="33">
        <f t="shared" si="6"/>
        <v>0.50788233382090042</v>
      </c>
      <c r="J15" s="12">
        <v>22424.7</v>
      </c>
      <c r="K15" s="14">
        <v>6462.55</v>
      </c>
      <c r="L15" s="16">
        <v>1562.5</v>
      </c>
      <c r="M15" s="18">
        <f t="shared" si="0"/>
        <v>30449.75</v>
      </c>
      <c r="O15" s="20">
        <f t="shared" si="1"/>
        <v>3.7736053923964601</v>
      </c>
      <c r="P15" s="23">
        <f t="shared" si="2"/>
        <v>427.98701020808795</v>
      </c>
      <c r="Q15" s="22">
        <f t="shared" si="3"/>
        <v>5.5325254404219324</v>
      </c>
      <c r="R15" s="24">
        <f t="shared" si="4"/>
        <v>2.9642469903310062</v>
      </c>
      <c r="S15" s="24">
        <f t="shared" si="5"/>
        <v>0.5</v>
      </c>
    </row>
    <row r="16" spans="1:19">
      <c r="A16" s="1" t="s">
        <v>58</v>
      </c>
      <c r="C16" s="1">
        <v>5444272</v>
      </c>
      <c r="D16" s="7">
        <v>21634004.57</v>
      </c>
      <c r="E16" s="1">
        <v>16932</v>
      </c>
      <c r="F16" s="8">
        <v>10738286.630000001</v>
      </c>
      <c r="G16" s="29">
        <v>107707</v>
      </c>
      <c r="H16" s="1">
        <v>48254</v>
      </c>
      <c r="I16" s="33">
        <f t="shared" si="6"/>
        <v>0.44801173554179397</v>
      </c>
      <c r="J16" s="12">
        <v>88897.53</v>
      </c>
      <c r="K16" s="14">
        <v>40820.79</v>
      </c>
      <c r="L16" s="16">
        <v>24127</v>
      </c>
      <c r="M16" s="18">
        <f t="shared" si="0"/>
        <v>153845.32</v>
      </c>
      <c r="O16" s="20">
        <f t="shared" si="1"/>
        <v>3.9737185375749045</v>
      </c>
      <c r="P16" s="23">
        <f t="shared" si="2"/>
        <v>634.20072230096866</v>
      </c>
      <c r="Q16" s="22">
        <f t="shared" si="3"/>
        <v>4.1091574013659367</v>
      </c>
      <c r="R16" s="24">
        <f t="shared" si="4"/>
        <v>3.8014248833661464</v>
      </c>
      <c r="S16" s="24">
        <f t="shared" si="5"/>
        <v>0.5</v>
      </c>
    </row>
    <row r="17" spans="1:19">
      <c r="A17" s="1" t="s">
        <v>59</v>
      </c>
      <c r="C17" s="1">
        <v>40458644</v>
      </c>
      <c r="D17" s="7">
        <v>59976860.060000002</v>
      </c>
      <c r="E17" s="1">
        <v>27693</v>
      </c>
      <c r="F17" s="8">
        <v>11248267.67</v>
      </c>
      <c r="G17" s="29">
        <f>322119+1172+23597</f>
        <v>346888</v>
      </c>
      <c r="H17" s="1">
        <v>153087</v>
      </c>
      <c r="I17" s="33">
        <f t="shared" si="6"/>
        <v>0.44131535250570791</v>
      </c>
      <c r="J17" s="12">
        <v>234018.94</v>
      </c>
      <c r="K17" s="14">
        <v>34826.400000000001</v>
      </c>
      <c r="L17" s="16">
        <v>76543.5</v>
      </c>
      <c r="M17" s="18">
        <f t="shared" si="0"/>
        <v>345388.84</v>
      </c>
      <c r="O17" s="20">
        <f t="shared" si="1"/>
        <v>1.4824238810376344</v>
      </c>
      <c r="P17" s="23">
        <f t="shared" si="2"/>
        <v>406.17728920665871</v>
      </c>
      <c r="Q17" s="22">
        <f t="shared" si="3"/>
        <v>3.9018204648574595</v>
      </c>
      <c r="R17" s="24">
        <f t="shared" si="4"/>
        <v>3.0961567613548797</v>
      </c>
      <c r="S17" s="24">
        <f t="shared" si="5"/>
        <v>0.5</v>
      </c>
    </row>
    <row r="18" spans="1:19">
      <c r="A18" s="1" t="s">
        <v>60</v>
      </c>
      <c r="C18" s="1">
        <v>20956467</v>
      </c>
      <c r="D18" s="7">
        <v>27909479.699999999</v>
      </c>
      <c r="E18" s="1">
        <v>11760</v>
      </c>
      <c r="F18" s="8">
        <v>2932893.09</v>
      </c>
      <c r="G18" s="29">
        <v>133296</v>
      </c>
      <c r="H18" s="1">
        <v>59968</v>
      </c>
      <c r="I18" s="33">
        <f t="shared" si="6"/>
        <v>0.44988596807105991</v>
      </c>
      <c r="J18" s="12">
        <v>155385.96</v>
      </c>
      <c r="K18" s="14">
        <v>7296.67</v>
      </c>
      <c r="L18" s="16">
        <v>29984</v>
      </c>
      <c r="M18" s="18">
        <f t="shared" si="0"/>
        <v>192666.63</v>
      </c>
      <c r="O18" s="20">
        <f t="shared" si="1"/>
        <v>1.3317836303228019</v>
      </c>
      <c r="P18" s="23">
        <f t="shared" si="2"/>
        <v>249.39567091836733</v>
      </c>
      <c r="Q18" s="22">
        <f t="shared" si="3"/>
        <v>5.5674975553198864</v>
      </c>
      <c r="R18" s="24">
        <f t="shared" si="4"/>
        <v>2.4878745239227253</v>
      </c>
      <c r="S18" s="24">
        <f t="shared" si="5"/>
        <v>0.5</v>
      </c>
    </row>
    <row r="19" spans="1:19">
      <c r="A19" s="1" t="s">
        <v>61</v>
      </c>
      <c r="C19" s="1">
        <v>9772587</v>
      </c>
      <c r="D19" s="7">
        <v>12456720.939999999</v>
      </c>
      <c r="E19" s="1">
        <v>6427</v>
      </c>
      <c r="F19" s="8">
        <v>5008292.93</v>
      </c>
      <c r="G19" s="29">
        <v>146151</v>
      </c>
      <c r="H19" s="1">
        <v>65586</v>
      </c>
      <c r="I19" s="33">
        <f t="shared" si="6"/>
        <v>0.44875505470369687</v>
      </c>
      <c r="J19" s="12">
        <v>62345.46</v>
      </c>
      <c r="K19" s="14">
        <v>19306.11</v>
      </c>
      <c r="L19" s="16">
        <v>32793</v>
      </c>
      <c r="M19" s="18">
        <f t="shared" si="0"/>
        <v>114444.57</v>
      </c>
      <c r="O19" s="20">
        <f t="shared" si="1"/>
        <v>1.2746595082755465</v>
      </c>
      <c r="P19" s="23">
        <f t="shared" si="2"/>
        <v>779.25827446709195</v>
      </c>
      <c r="Q19" s="22">
        <f t="shared" si="3"/>
        <v>5.0049656165774232</v>
      </c>
      <c r="R19" s="24">
        <f t="shared" si="4"/>
        <v>3.8548284355244373</v>
      </c>
      <c r="S19" s="24">
        <f t="shared" si="5"/>
        <v>0.5</v>
      </c>
    </row>
    <row r="20" spans="1:19">
      <c r="A20" s="1" t="s">
        <v>62</v>
      </c>
      <c r="C20" s="1">
        <v>13534159</v>
      </c>
      <c r="D20" s="7">
        <v>10263506.949999999</v>
      </c>
      <c r="E20" s="1">
        <v>3446</v>
      </c>
      <c r="F20" s="8">
        <v>1797631.25</v>
      </c>
      <c r="G20" s="29">
        <v>59699</v>
      </c>
      <c r="H20" s="1">
        <v>27704</v>
      </c>
      <c r="I20" s="33">
        <f t="shared" si="6"/>
        <v>0.464061374562388</v>
      </c>
      <c r="J20" s="12">
        <v>18917.04</v>
      </c>
      <c r="K20" s="14">
        <v>6039.9</v>
      </c>
      <c r="L20" s="16">
        <v>13852</v>
      </c>
      <c r="M20" s="18">
        <f t="shared" si="0"/>
        <v>38808.94</v>
      </c>
      <c r="O20" s="20">
        <f t="shared" si="1"/>
        <v>0.75834094678509389</v>
      </c>
      <c r="P20" s="23">
        <f t="shared" si="2"/>
        <v>521.65735635519445</v>
      </c>
      <c r="Q20" s="22">
        <f t="shared" si="3"/>
        <v>1.8431360832273809</v>
      </c>
      <c r="R20" s="24">
        <f t="shared" si="4"/>
        <v>3.3599215634463406</v>
      </c>
      <c r="S20" s="24">
        <f t="shared" si="5"/>
        <v>0.5</v>
      </c>
    </row>
    <row r="21" spans="1:19">
      <c r="A21" s="1" t="s">
        <v>63</v>
      </c>
      <c r="C21" s="1">
        <v>17674634</v>
      </c>
      <c r="D21" s="7">
        <v>20268325.07</v>
      </c>
      <c r="E21" s="1">
        <v>3339</v>
      </c>
      <c r="F21" s="8">
        <v>1139765.1299999999</v>
      </c>
      <c r="G21" s="29">
        <v>40343</v>
      </c>
      <c r="H21" s="1">
        <v>15820</v>
      </c>
      <c r="I21" s="33">
        <f t="shared" si="6"/>
        <v>0.39213742160969683</v>
      </c>
      <c r="J21" s="12">
        <v>26980.77</v>
      </c>
      <c r="K21" s="14">
        <v>3275.68</v>
      </c>
      <c r="L21" s="16">
        <v>7910</v>
      </c>
      <c r="M21" s="18">
        <f t="shared" si="0"/>
        <v>38166.449999999997</v>
      </c>
      <c r="O21" s="20">
        <f t="shared" si="1"/>
        <v>1.1467465221627786</v>
      </c>
      <c r="P21" s="23">
        <f t="shared" si="2"/>
        <v>341.34924528301883</v>
      </c>
      <c r="Q21" s="22">
        <f t="shared" si="3"/>
        <v>1.3311790642205246</v>
      </c>
      <c r="R21" s="24">
        <f t="shared" si="4"/>
        <v>2.8739956275026595</v>
      </c>
      <c r="S21" s="24">
        <f t="shared" si="5"/>
        <v>0.5</v>
      </c>
    </row>
    <row r="22" spans="1:19">
      <c r="A22" s="1" t="s">
        <v>64</v>
      </c>
      <c r="C22" s="1">
        <v>3951357</v>
      </c>
      <c r="D22" s="7">
        <v>5847662</v>
      </c>
      <c r="E22" s="1">
        <v>1020</v>
      </c>
      <c r="F22" s="8">
        <v>286446.83</v>
      </c>
      <c r="G22" s="29">
        <v>13584</v>
      </c>
      <c r="H22" s="1">
        <v>5351</v>
      </c>
      <c r="I22" s="33">
        <f t="shared" si="6"/>
        <v>0.39391931684334514</v>
      </c>
      <c r="J22" s="12">
        <v>15481.19</v>
      </c>
      <c r="K22" s="14">
        <v>713.46</v>
      </c>
      <c r="L22" s="16">
        <v>2675.5</v>
      </c>
      <c r="M22" s="18">
        <f t="shared" si="0"/>
        <v>18870.150000000001</v>
      </c>
      <c r="O22" s="20">
        <f t="shared" si="1"/>
        <v>1.4799123440377571</v>
      </c>
      <c r="P22" s="23">
        <f t="shared" si="2"/>
        <v>280.83022549019609</v>
      </c>
      <c r="Q22" s="22">
        <f t="shared" si="3"/>
        <v>2.6474153259884035</v>
      </c>
      <c r="R22" s="24">
        <f t="shared" si="4"/>
        <v>2.4907240202309096</v>
      </c>
      <c r="S22" s="24">
        <f t="shared" si="5"/>
        <v>0.5</v>
      </c>
    </row>
    <row r="23" spans="1:19">
      <c r="B23" s="4" t="s">
        <v>0</v>
      </c>
      <c r="C23" s="1">
        <v>163746686</v>
      </c>
      <c r="D23" s="7"/>
      <c r="E23" s="1">
        <v>276659</v>
      </c>
      <c r="F23" s="8"/>
      <c r="H23" s="1">
        <v>393219</v>
      </c>
      <c r="I23" s="33"/>
      <c r="J23" s="12"/>
      <c r="K23" s="14"/>
      <c r="L23" s="16"/>
      <c r="O23" s="20"/>
      <c r="P23" s="23"/>
      <c r="Q23" s="22"/>
      <c r="R23" s="24"/>
      <c r="S23" s="24"/>
    </row>
    <row r="24" spans="1:19">
      <c r="B24" s="4" t="s">
        <v>3</v>
      </c>
      <c r="D24" s="7">
        <v>479293263.13</v>
      </c>
      <c r="F24" s="8">
        <v>140683984.78999999</v>
      </c>
      <c r="I24" s="33"/>
      <c r="K24" s="14"/>
      <c r="O24" s="20"/>
      <c r="P24" s="23"/>
      <c r="Q24" s="22"/>
      <c r="R24" s="24"/>
      <c r="S24" s="24"/>
    </row>
    <row r="25" spans="1:19">
      <c r="B25" s="4" t="s">
        <v>4</v>
      </c>
      <c r="F25" s="8"/>
      <c r="I25" s="33"/>
      <c r="J25" s="12">
        <v>1327713.21</v>
      </c>
      <c r="K25" s="14">
        <v>471988.96</v>
      </c>
      <c r="L25" s="16">
        <v>196609.5</v>
      </c>
      <c r="M25" s="18">
        <f t="shared" ref="M25" si="7">J25+K25+L25</f>
        <v>1996311.67</v>
      </c>
      <c r="O25" s="20"/>
      <c r="P25" s="23"/>
      <c r="Q25" s="22"/>
      <c r="R25" s="24"/>
      <c r="S25" s="24"/>
    </row>
    <row r="26" spans="1:19">
      <c r="A26" s="9"/>
      <c r="B26" s="9" t="s">
        <v>1</v>
      </c>
      <c r="C26" s="10">
        <f t="shared" ref="C26:M26" si="8">SUM(C7:C22)</f>
        <v>163742686</v>
      </c>
      <c r="D26" s="11">
        <f t="shared" si="8"/>
        <v>479293263.12999994</v>
      </c>
      <c r="E26" s="10">
        <f t="shared" si="8"/>
        <v>276685</v>
      </c>
      <c r="F26" s="11">
        <f t="shared" si="8"/>
        <v>140683984.78999999</v>
      </c>
      <c r="G26" s="32">
        <f>SUM(G7:G22)</f>
        <v>884890</v>
      </c>
      <c r="H26" s="19">
        <f t="shared" si="8"/>
        <v>393219</v>
      </c>
      <c r="I26" s="33">
        <f t="shared" si="6"/>
        <v>0.44437048672716384</v>
      </c>
      <c r="J26" s="13">
        <f t="shared" si="8"/>
        <v>1327713.21</v>
      </c>
      <c r="K26" s="15">
        <f t="shared" si="8"/>
        <v>471988.95999999996</v>
      </c>
      <c r="L26" s="15">
        <f t="shared" si="8"/>
        <v>196609.5</v>
      </c>
      <c r="M26" s="15">
        <f t="shared" si="8"/>
        <v>1996311.67</v>
      </c>
      <c r="O26" s="20">
        <f>D24/C23</f>
        <v>2.9270409975197911</v>
      </c>
      <c r="P26" s="23">
        <f>F24/E23</f>
        <v>508.51042181891785</v>
      </c>
      <c r="Q26" s="22">
        <f>1000*J25/D24</f>
        <v>2.7701478659003826</v>
      </c>
      <c r="R26" s="24">
        <f t="shared" si="4"/>
        <v>3.3549587090850554</v>
      </c>
      <c r="S26" s="24">
        <f t="shared" si="5"/>
        <v>0.5</v>
      </c>
    </row>
    <row r="27" spans="1:19">
      <c r="A27" s="9"/>
      <c r="B27" s="9" t="s">
        <v>2</v>
      </c>
      <c r="C27" s="10">
        <f>C23-C26</f>
        <v>4000</v>
      </c>
      <c r="D27" s="10">
        <f>D24-D26</f>
        <v>0</v>
      </c>
      <c r="E27" s="10">
        <f>E23-E26</f>
        <v>-26</v>
      </c>
      <c r="F27" s="10">
        <f>F24-F26</f>
        <v>0</v>
      </c>
      <c r="G27" s="31"/>
      <c r="H27" s="10">
        <f>H23-H26</f>
        <v>0</v>
      </c>
      <c r="I27" s="19"/>
      <c r="J27" s="10">
        <f>J25-J26</f>
        <v>0</v>
      </c>
      <c r="K27" s="19">
        <f>K25-K26</f>
        <v>0</v>
      </c>
      <c r="L27" s="17">
        <f>L25-L26</f>
        <v>0</v>
      </c>
      <c r="M27" s="19">
        <f>M25-M26</f>
        <v>0</v>
      </c>
      <c r="O27" s="20"/>
      <c r="P27" s="23"/>
    </row>
    <row r="28" spans="1:19">
      <c r="A28" s="9"/>
      <c r="B28" s="9"/>
      <c r="C28" s="10"/>
      <c r="D28" s="10"/>
      <c r="E28" s="10"/>
      <c r="F28" s="10"/>
      <c r="G28" s="31"/>
      <c r="H28" s="10"/>
      <c r="I28" s="19"/>
      <c r="J28" s="10"/>
      <c r="K28" s="19"/>
      <c r="L28" s="19"/>
      <c r="M28" s="19"/>
      <c r="O28" s="24"/>
      <c r="P28" s="23"/>
    </row>
    <row r="29" spans="1:19">
      <c r="A29" s="28" t="s">
        <v>31</v>
      </c>
      <c r="B29" s="9"/>
      <c r="C29" s="10">
        <f>SUM(C7:C11)</f>
        <v>19713804</v>
      </c>
      <c r="D29" s="10">
        <f t="shared" ref="D29:M29" si="9">SUM(D7:D11)</f>
        <v>141885545.24000001</v>
      </c>
      <c r="E29" s="10">
        <f t="shared" si="9"/>
        <v>96162</v>
      </c>
      <c r="F29" s="10">
        <f t="shared" si="9"/>
        <v>41385636.869999997</v>
      </c>
      <c r="G29" s="19">
        <f t="shared" ref="G29" si="10">SUM(G7:G11)</f>
        <v>1339</v>
      </c>
      <c r="H29" s="10">
        <f t="shared" si="9"/>
        <v>797</v>
      </c>
      <c r="I29" s="33">
        <f t="shared" ref="I29:I31" si="11">H29/G29</f>
        <v>0.59522031366691563</v>
      </c>
      <c r="J29" s="10">
        <f t="shared" si="9"/>
        <v>416665.84</v>
      </c>
      <c r="K29" s="10">
        <f t="shared" si="9"/>
        <v>128208.17</v>
      </c>
      <c r="L29" s="10">
        <f t="shared" si="9"/>
        <v>398.5</v>
      </c>
      <c r="M29" s="10">
        <f t="shared" si="9"/>
        <v>545272.51</v>
      </c>
      <c r="O29" s="24">
        <f t="shared" ref="O29:O31" si="12">D29/C29</f>
        <v>7.1972687381897478</v>
      </c>
      <c r="P29" s="23">
        <f t="shared" ref="P29:P31" si="13">F29/E29</f>
        <v>430.37412772196916</v>
      </c>
      <c r="Q29" s="24">
        <f t="shared" ref="Q29:Q31" si="14">1000*J29/D29</f>
        <v>2.9366334625222601</v>
      </c>
      <c r="R29" s="24">
        <f t="shared" ref="R29:R31" si="15">1000*K29/F29</f>
        <v>3.0978904686842386</v>
      </c>
      <c r="S29" s="24">
        <f t="shared" ref="S29:S31" si="16">L29/H29</f>
        <v>0.5</v>
      </c>
    </row>
    <row r="30" spans="1:19">
      <c r="A30" s="28" t="s">
        <v>32</v>
      </c>
      <c r="B30" s="9"/>
      <c r="C30" s="10">
        <f>SUM(C12:C15)</f>
        <v>32236762</v>
      </c>
      <c r="D30" s="10">
        <f t="shared" ref="D30:M30" si="17">SUM(D12:D15)</f>
        <v>179051158.59999999</v>
      </c>
      <c r="E30" s="10">
        <f t="shared" si="17"/>
        <v>109906</v>
      </c>
      <c r="F30" s="10">
        <f t="shared" si="17"/>
        <v>66146764.390000001</v>
      </c>
      <c r="G30" s="19">
        <f t="shared" ref="G30" si="18">SUM(G12:G15)</f>
        <v>35883</v>
      </c>
      <c r="H30" s="10">
        <f t="shared" si="17"/>
        <v>16652</v>
      </c>
      <c r="I30" s="33">
        <f t="shared" si="11"/>
        <v>0.46406376278460554</v>
      </c>
      <c r="J30" s="10">
        <f t="shared" si="17"/>
        <v>309020.48000000004</v>
      </c>
      <c r="K30" s="10">
        <f t="shared" si="17"/>
        <v>231501.77999999997</v>
      </c>
      <c r="L30" s="10">
        <f t="shared" si="17"/>
        <v>8326</v>
      </c>
      <c r="M30" s="10">
        <f t="shared" si="17"/>
        <v>548848.26</v>
      </c>
      <c r="O30" s="24">
        <f t="shared" si="12"/>
        <v>5.5542538236315417</v>
      </c>
      <c r="P30" s="23">
        <f t="shared" si="13"/>
        <v>601.84852865175696</v>
      </c>
      <c r="Q30" s="24">
        <f t="shared" si="14"/>
        <v>1.725878136819831</v>
      </c>
      <c r="R30" s="24">
        <f t="shared" si="15"/>
        <v>3.4998201670919244</v>
      </c>
      <c r="S30" s="24">
        <f t="shared" si="16"/>
        <v>0.5</v>
      </c>
    </row>
    <row r="31" spans="1:19">
      <c r="A31" s="28" t="s">
        <v>33</v>
      </c>
      <c r="B31" s="9"/>
      <c r="C31" s="10">
        <f>SUM(C16:C20)</f>
        <v>90166129</v>
      </c>
      <c r="D31" s="10">
        <f t="shared" ref="D31:M31" si="19">SUM(D16:D20)</f>
        <v>132240572.22</v>
      </c>
      <c r="E31" s="10">
        <f t="shared" si="19"/>
        <v>66258</v>
      </c>
      <c r="F31" s="10">
        <f t="shared" si="19"/>
        <v>31725371.57</v>
      </c>
      <c r="G31" s="19">
        <f t="shared" ref="G31" si="20">SUM(G16:G20)</f>
        <v>793741</v>
      </c>
      <c r="H31" s="10">
        <f t="shared" si="19"/>
        <v>354599</v>
      </c>
      <c r="I31" s="33">
        <f t="shared" si="11"/>
        <v>0.44674396308115621</v>
      </c>
      <c r="J31" s="10">
        <f t="shared" si="19"/>
        <v>559564.92999999993</v>
      </c>
      <c r="K31" s="10">
        <f t="shared" si="19"/>
        <v>108289.87</v>
      </c>
      <c r="L31" s="10">
        <f t="shared" si="19"/>
        <v>177299.5</v>
      </c>
      <c r="M31" s="10">
        <f t="shared" si="19"/>
        <v>845154.3</v>
      </c>
      <c r="O31" s="24">
        <f t="shared" si="12"/>
        <v>1.4666324670542306</v>
      </c>
      <c r="P31" s="23">
        <f t="shared" si="13"/>
        <v>478.81571387606027</v>
      </c>
      <c r="Q31" s="24">
        <f t="shared" si="14"/>
        <v>4.2314164299674104</v>
      </c>
      <c r="R31" s="24">
        <f t="shared" si="15"/>
        <v>3.4133522994700107</v>
      </c>
      <c r="S31" s="24">
        <f t="shared" si="16"/>
        <v>0.5</v>
      </c>
    </row>
    <row r="32" spans="1:19">
      <c r="Q32" s="1" t="s">
        <v>46</v>
      </c>
      <c r="S32" s="1" t="s">
        <v>56</v>
      </c>
    </row>
    <row r="33" spans="1:19">
      <c r="A33" s="1" t="s">
        <v>14</v>
      </c>
      <c r="Q33" s="1" t="s">
        <v>47</v>
      </c>
      <c r="S33" s="1" t="s">
        <v>40</v>
      </c>
    </row>
    <row r="34" spans="1:19">
      <c r="A34" s="2" t="s">
        <v>15</v>
      </c>
      <c r="S34" s="1" t="s">
        <v>41</v>
      </c>
    </row>
    <row r="35" spans="1:19">
      <c r="A35" s="2" t="s">
        <v>16</v>
      </c>
      <c r="S35" s="1" t="s">
        <v>42</v>
      </c>
    </row>
    <row r="36" spans="1:19">
      <c r="A36" s="2" t="s">
        <v>25</v>
      </c>
      <c r="S36" s="1" t="s">
        <v>57</v>
      </c>
    </row>
    <row r="37" spans="1:19">
      <c r="A37" s="1" t="s">
        <v>26</v>
      </c>
    </row>
    <row r="38" spans="1:19">
      <c r="A38" s="1" t="s">
        <v>28</v>
      </c>
      <c r="S38" s="1" t="s">
        <v>37</v>
      </c>
    </row>
    <row r="39" spans="1:19">
      <c r="A39" s="1" t="s">
        <v>29</v>
      </c>
      <c r="S39" s="1" t="s">
        <v>36</v>
      </c>
    </row>
    <row r="40" spans="1:19">
      <c r="A40" s="1" t="s">
        <v>12</v>
      </c>
      <c r="S40" s="1" t="s">
        <v>38</v>
      </c>
    </row>
    <row r="41" spans="1:19">
      <c r="S41" s="1" t="s">
        <v>39</v>
      </c>
    </row>
    <row r="42" spans="1:19">
      <c r="S42" s="1" t="s">
        <v>43</v>
      </c>
    </row>
    <row r="43" spans="1:19">
      <c r="S43" s="1" t="s">
        <v>44</v>
      </c>
    </row>
    <row r="44" spans="1:19">
      <c r="S44" s="1" t="s">
        <v>45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Pitkin summary of 1798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2010-08-13T22:12:00Z</dcterms:created>
  <dcterms:modified xsi:type="dcterms:W3CDTF">2011-05-30T16:48:08Z</dcterms:modified>
</cp:coreProperties>
</file>