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60" yWindow="-120" windowWidth="24800" windowHeight="15280" firstSheet="4" activeTab="5"/>
  </bookViews>
  <sheets>
    <sheet name="Guide to the worksheets" sheetId="18" r:id="rId1"/>
    <sheet name="(1) AHJ individuals' data" sheetId="2" r:id="rId2"/>
    <sheet name="(2) AHJ occ counts" sheetId="19" r:id="rId3"/>
    <sheet name="(3) LW occ mix" sheetId="20" r:id="rId4"/>
    <sheet name="(4) rates of return" sheetId="23" r:id="rId5"/>
    <sheet name="(5) Occ-group averages" sheetId="21" r:id="rId6"/>
    <sheet name="(6) Ranking farmers" sheetId="24" r:id="rId7"/>
    <sheet name="(7) Results" sheetId="22" r:id="rId8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405" i="2"/>
  <c r="BP392"/>
  <c r="BO392"/>
  <c r="BN392"/>
  <c r="BM392"/>
  <c r="BL392"/>
  <c r="BK392"/>
  <c r="BJ392"/>
  <c r="BI392"/>
  <c r="BH392"/>
  <c r="BG392"/>
  <c r="BF392"/>
  <c r="BE392"/>
  <c r="BD392"/>
  <c r="BA392"/>
  <c r="AZ392"/>
  <c r="AY392"/>
  <c r="AX392"/>
  <c r="AW392"/>
  <c r="AV392"/>
  <c r="AU392"/>
  <c r="AS392"/>
  <c r="AR392"/>
  <c r="AO391"/>
  <c r="AN391"/>
  <c r="AM391"/>
  <c r="AL391"/>
  <c r="AK391"/>
  <c r="AJ391"/>
  <c r="AI391"/>
  <c r="AH391"/>
  <c r="AG391"/>
  <c r="AF391"/>
  <c r="AE391"/>
  <c r="AD391"/>
  <c r="AC391"/>
  <c r="Z391"/>
  <c r="Y391"/>
  <c r="X391"/>
  <c r="W391"/>
  <c r="V391"/>
  <c r="U391"/>
  <c r="T391"/>
  <c r="S391"/>
  <c r="R391"/>
  <c r="Q391"/>
  <c r="BP390"/>
  <c r="BO390"/>
  <c r="BN390"/>
  <c r="BM390"/>
  <c r="BL390"/>
  <c r="BK390"/>
  <c r="BJ390"/>
  <c r="BI390"/>
  <c r="BH390"/>
  <c r="BG390"/>
  <c r="BF390"/>
  <c r="BE390"/>
  <c r="BD390"/>
  <c r="BC390"/>
  <c r="BB390"/>
  <c r="BA390"/>
  <c r="AZ390"/>
  <c r="AY390"/>
  <c r="AX390"/>
  <c r="AW390"/>
  <c r="AV390"/>
  <c r="AU390"/>
  <c r="AT390"/>
  <c r="AS390"/>
  <c r="AR390"/>
  <c r="AO390"/>
  <c r="AN390"/>
  <c r="AM390"/>
  <c r="AL390"/>
  <c r="AK390"/>
  <c r="AJ390"/>
  <c r="AI390"/>
  <c r="AH390"/>
  <c r="AG390"/>
  <c r="AF390"/>
  <c r="AE390"/>
  <c r="AD390"/>
  <c r="AC390"/>
  <c r="Z390"/>
  <c r="Y390"/>
  <c r="X390"/>
  <c r="W390"/>
  <c r="V390"/>
  <c r="U390"/>
  <c r="T390"/>
  <c r="S390"/>
  <c r="R390"/>
  <c r="Q390"/>
  <c r="BP388"/>
  <c r="BO388"/>
  <c r="BN388"/>
  <c r="BM388"/>
  <c r="BL388"/>
  <c r="BK388"/>
  <c r="BJ388"/>
  <c r="BI388"/>
  <c r="BH388"/>
  <c r="BG388"/>
  <c r="BF388"/>
  <c r="BE388"/>
  <c r="BD388"/>
  <c r="BC388"/>
  <c r="BB388"/>
  <c r="BA388"/>
  <c r="AZ388"/>
  <c r="AY388"/>
  <c r="AX388"/>
  <c r="AW388"/>
  <c r="AV388"/>
  <c r="AU388"/>
  <c r="AT388"/>
  <c r="AS388"/>
  <c r="AR388"/>
  <c r="AP388"/>
  <c r="AO388"/>
  <c r="AN388"/>
  <c r="BP387"/>
  <c r="BO387"/>
  <c r="BN387"/>
  <c r="BM387"/>
  <c r="BL387"/>
  <c r="BK387"/>
  <c r="BJ387"/>
  <c r="BI387"/>
  <c r="BH387"/>
  <c r="BG387"/>
  <c r="BF387"/>
  <c r="BE387"/>
  <c r="BD387"/>
  <c r="BC387"/>
  <c r="BB387"/>
  <c r="BA387"/>
  <c r="AZ387"/>
  <c r="AY387"/>
  <c r="AX387"/>
  <c r="AW387"/>
  <c r="AV387"/>
  <c r="AU387"/>
  <c r="AT387"/>
  <c r="AS387"/>
  <c r="AR387"/>
  <c r="AP387"/>
  <c r="AO387"/>
  <c r="AN387"/>
  <c r="BP386"/>
  <c r="BO386"/>
  <c r="BN386"/>
  <c r="BM386"/>
  <c r="BL386"/>
  <c r="BK386"/>
  <c r="BJ386"/>
  <c r="BI386"/>
  <c r="BH386"/>
  <c r="BG386"/>
  <c r="BF386"/>
  <c r="BE386"/>
  <c r="BD386"/>
  <c r="BC386"/>
  <c r="BB386"/>
  <c r="BA386"/>
  <c r="AZ386"/>
  <c r="AY386"/>
  <c r="AX386"/>
  <c r="AW386"/>
  <c r="AV386"/>
  <c r="AU386"/>
  <c r="AT386"/>
  <c r="AS386"/>
  <c r="AR386"/>
  <c r="AP386"/>
  <c r="AO386"/>
  <c r="AN386"/>
  <c r="BP385"/>
  <c r="BO385"/>
  <c r="BN385"/>
  <c r="BM385"/>
  <c r="BL385"/>
  <c r="BK385"/>
  <c r="BJ385"/>
  <c r="BI385"/>
  <c r="BH385"/>
  <c r="BG385"/>
  <c r="BF385"/>
  <c r="BE385"/>
  <c r="BD385"/>
  <c r="BC385"/>
  <c r="BB385"/>
  <c r="BA385"/>
  <c r="AZ385"/>
  <c r="AY385"/>
  <c r="AX385"/>
  <c r="AW385"/>
  <c r="AV385"/>
  <c r="AU385"/>
  <c r="AT385"/>
  <c r="AS385"/>
  <c r="AR385"/>
  <c r="AP385"/>
  <c r="AO385"/>
  <c r="AN385"/>
  <c r="BP384"/>
  <c r="BO384"/>
  <c r="BN384"/>
  <c r="BM384"/>
  <c r="BL384"/>
  <c r="BK384"/>
  <c r="BJ384"/>
  <c r="BI384"/>
  <c r="BH384"/>
  <c r="BG384"/>
  <c r="BF384"/>
  <c r="BE384"/>
  <c r="BD384"/>
  <c r="BC384"/>
  <c r="BB384"/>
  <c r="BA384"/>
  <c r="AZ384"/>
  <c r="AY384"/>
  <c r="AX384"/>
  <c r="AW384"/>
  <c r="AV384"/>
  <c r="AU384"/>
  <c r="AT384"/>
  <c r="AS384"/>
  <c r="AR384"/>
  <c r="AP384"/>
  <c r="AO384"/>
  <c r="AN384"/>
  <c r="BP383"/>
  <c r="BO383"/>
  <c r="BN383"/>
  <c r="BM383"/>
  <c r="BL383"/>
  <c r="BK383"/>
  <c r="BJ383"/>
  <c r="BI383"/>
  <c r="BH383"/>
  <c r="BG383"/>
  <c r="BF383"/>
  <c r="BE383"/>
  <c r="BD383"/>
  <c r="BC383"/>
  <c r="BB383"/>
  <c r="BA383"/>
  <c r="AZ383"/>
  <c r="AY383"/>
  <c r="AX383"/>
  <c r="AW383"/>
  <c r="AV383"/>
  <c r="AU383"/>
  <c r="AT383"/>
  <c r="AS383"/>
  <c r="AR383"/>
  <c r="AP383"/>
  <c r="AO383"/>
  <c r="AN383"/>
  <c r="BP382"/>
  <c r="BO382"/>
  <c r="BN382"/>
  <c r="BM382"/>
  <c r="BL382"/>
  <c r="BK382"/>
  <c r="BJ382"/>
  <c r="BI382"/>
  <c r="BH382"/>
  <c r="BG382"/>
  <c r="BF382"/>
  <c r="BE382"/>
  <c r="BD382"/>
  <c r="BC382"/>
  <c r="BB382"/>
  <c r="BA382"/>
  <c r="AZ382"/>
  <c r="AY382"/>
  <c r="AX382"/>
  <c r="AW382"/>
  <c r="AV382"/>
  <c r="AU382"/>
  <c r="AT382"/>
  <c r="AS382"/>
  <c r="AR382"/>
  <c r="AP382"/>
  <c r="AO382"/>
  <c r="AN382"/>
  <c r="BP381"/>
  <c r="BO381"/>
  <c r="BN381"/>
  <c r="BM381"/>
  <c r="BL381"/>
  <c r="BK381"/>
  <c r="BJ381"/>
  <c r="BI381"/>
  <c r="BH381"/>
  <c r="BG381"/>
  <c r="BF381"/>
  <c r="BE381"/>
  <c r="BD381"/>
  <c r="BC381"/>
  <c r="BB381"/>
  <c r="BA381"/>
  <c r="AZ381"/>
  <c r="AY381"/>
  <c r="AX381"/>
  <c r="AW381"/>
  <c r="AV381"/>
  <c r="AU381"/>
  <c r="AT381"/>
  <c r="AS381"/>
  <c r="AR381"/>
  <c r="AP381"/>
  <c r="AO381"/>
  <c r="AN381"/>
  <c r="BP380"/>
  <c r="BO380"/>
  <c r="BN380"/>
  <c r="BM380"/>
  <c r="BL380"/>
  <c r="BK380"/>
  <c r="BJ380"/>
  <c r="BI380"/>
  <c r="BH380"/>
  <c r="BG380"/>
  <c r="BF380"/>
  <c r="BE380"/>
  <c r="BD380"/>
  <c r="BC380"/>
  <c r="BB380"/>
  <c r="BA380"/>
  <c r="AZ380"/>
  <c r="AY380"/>
  <c r="AX380"/>
  <c r="AW380"/>
  <c r="AV380"/>
  <c r="AU380"/>
  <c r="AT380"/>
  <c r="AS380"/>
  <c r="AR380"/>
  <c r="AP380"/>
  <c r="AO380"/>
  <c r="AN380"/>
  <c r="BP379"/>
  <c r="BO379"/>
  <c r="BN379"/>
  <c r="BM379"/>
  <c r="BL379"/>
  <c r="BK379"/>
  <c r="BJ379"/>
  <c r="BI379"/>
  <c r="BH379"/>
  <c r="BG379"/>
  <c r="BF379"/>
  <c r="BE379"/>
  <c r="BD379"/>
  <c r="BC379"/>
  <c r="BB379"/>
  <c r="BA379"/>
  <c r="AZ379"/>
  <c r="AY379"/>
  <c r="AX379"/>
  <c r="AW379"/>
  <c r="AV379"/>
  <c r="AU379"/>
  <c r="AT379"/>
  <c r="AS379"/>
  <c r="AR379"/>
  <c r="AP379"/>
  <c r="AO379"/>
  <c r="AN379"/>
  <c r="BP378"/>
  <c r="BO378"/>
  <c r="BN378"/>
  <c r="BM378"/>
  <c r="BL378"/>
  <c r="BK378"/>
  <c r="BJ378"/>
  <c r="BI378"/>
  <c r="BH378"/>
  <c r="BG378"/>
  <c r="BF378"/>
  <c r="BE378"/>
  <c r="BD378"/>
  <c r="BC378"/>
  <c r="BB378"/>
  <c r="BA378"/>
  <c r="AZ378"/>
  <c r="AY378"/>
  <c r="AX378"/>
  <c r="AW378"/>
  <c r="AV378"/>
  <c r="AU378"/>
  <c r="AT378"/>
  <c r="AS378"/>
  <c r="AR378"/>
  <c r="AP378"/>
  <c r="AO378"/>
  <c r="AN378"/>
  <c r="BP377"/>
  <c r="BO377"/>
  <c r="BN377"/>
  <c r="BM377"/>
  <c r="BL377"/>
  <c r="BK377"/>
  <c r="BJ377"/>
  <c r="BI377"/>
  <c r="BH377"/>
  <c r="BG377"/>
  <c r="BF377"/>
  <c r="BE377"/>
  <c r="BD377"/>
  <c r="BC377"/>
  <c r="BB377"/>
  <c r="BA377"/>
  <c r="AZ377"/>
  <c r="AY377"/>
  <c r="AX377"/>
  <c r="AW377"/>
  <c r="AV377"/>
  <c r="AU377"/>
  <c r="AT377"/>
  <c r="AS377"/>
  <c r="AR377"/>
  <c r="AP377"/>
  <c r="AO377"/>
  <c r="AN377"/>
  <c r="BP376"/>
  <c r="BO376"/>
  <c r="BN376"/>
  <c r="BM376"/>
  <c r="BL376"/>
  <c r="BK376"/>
  <c r="BJ376"/>
  <c r="BI376"/>
  <c r="BH376"/>
  <c r="BG376"/>
  <c r="BF376"/>
  <c r="BE376"/>
  <c r="BD376"/>
  <c r="BC376"/>
  <c r="BB376"/>
  <c r="BA376"/>
  <c r="AZ376"/>
  <c r="AY376"/>
  <c r="AX376"/>
  <c r="AW376"/>
  <c r="AV376"/>
  <c r="AU376"/>
  <c r="AT376"/>
  <c r="AS376"/>
  <c r="AR376"/>
  <c r="AP376"/>
  <c r="AO376"/>
  <c r="AN376"/>
  <c r="BP375"/>
  <c r="BO375"/>
  <c r="BN375"/>
  <c r="BM375"/>
  <c r="BL375"/>
  <c r="BK375"/>
  <c r="BJ375"/>
  <c r="BI375"/>
  <c r="BH375"/>
  <c r="BG375"/>
  <c r="BF375"/>
  <c r="BE375"/>
  <c r="BD375"/>
  <c r="BC375"/>
  <c r="BB375"/>
  <c r="BA375"/>
  <c r="AZ375"/>
  <c r="AY375"/>
  <c r="AX375"/>
  <c r="AW375"/>
  <c r="AV375"/>
  <c r="AU375"/>
  <c r="AT375"/>
  <c r="AS375"/>
  <c r="AR375"/>
  <c r="AP375"/>
  <c r="AO375"/>
  <c r="AN375"/>
  <c r="BP374"/>
  <c r="BO374"/>
  <c r="BN374"/>
  <c r="BM374"/>
  <c r="BL374"/>
  <c r="BK374"/>
  <c r="BJ374"/>
  <c r="BI374"/>
  <c r="BH374"/>
  <c r="BG374"/>
  <c r="BF374"/>
  <c r="BE374"/>
  <c r="BD374"/>
  <c r="BC374"/>
  <c r="BB374"/>
  <c r="BA374"/>
  <c r="AZ374"/>
  <c r="AY374"/>
  <c r="AX374"/>
  <c r="AW374"/>
  <c r="AV374"/>
  <c r="AU374"/>
  <c r="AT374"/>
  <c r="AS374"/>
  <c r="AR374"/>
  <c r="AP374"/>
  <c r="AO374"/>
  <c r="AN374"/>
  <c r="BP373"/>
  <c r="BO373"/>
  <c r="BN373"/>
  <c r="BM373"/>
  <c r="BL373"/>
  <c r="BK373"/>
  <c r="BJ373"/>
  <c r="BI373"/>
  <c r="BH373"/>
  <c r="BG373"/>
  <c r="BF373"/>
  <c r="BE373"/>
  <c r="BD373"/>
  <c r="BC373"/>
  <c r="BB373"/>
  <c r="BA373"/>
  <c r="AZ373"/>
  <c r="AY373"/>
  <c r="AX373"/>
  <c r="AW373"/>
  <c r="AV373"/>
  <c r="AU373"/>
  <c r="AT373"/>
  <c r="AS373"/>
  <c r="AR373"/>
  <c r="AP373"/>
  <c r="AO373"/>
  <c r="AN373"/>
  <c r="BP372"/>
  <c r="BO372"/>
  <c r="BN372"/>
  <c r="BM372"/>
  <c r="BL372"/>
  <c r="BK372"/>
  <c r="BJ372"/>
  <c r="BI372"/>
  <c r="BH372"/>
  <c r="BG372"/>
  <c r="BF372"/>
  <c r="BE372"/>
  <c r="BD372"/>
  <c r="BC372"/>
  <c r="BB372"/>
  <c r="BA372"/>
  <c r="AZ372"/>
  <c r="AY372"/>
  <c r="AX372"/>
  <c r="AW372"/>
  <c r="AV372"/>
  <c r="AU372"/>
  <c r="AT372"/>
  <c r="AS372"/>
  <c r="AR372"/>
  <c r="AP372"/>
  <c r="AO372"/>
  <c r="AN372"/>
  <c r="BP371"/>
  <c r="BO371"/>
  <c r="BN371"/>
  <c r="BM371"/>
  <c r="BL371"/>
  <c r="BK371"/>
  <c r="BJ371"/>
  <c r="BI371"/>
  <c r="BH371"/>
  <c r="BG371"/>
  <c r="BF371"/>
  <c r="BE371"/>
  <c r="BD371"/>
  <c r="BC371"/>
  <c r="BB371"/>
  <c r="BA371"/>
  <c r="AZ371"/>
  <c r="AY371"/>
  <c r="AX371"/>
  <c r="AW371"/>
  <c r="AV371"/>
  <c r="AU371"/>
  <c r="AT371"/>
  <c r="AS371"/>
  <c r="AR371"/>
  <c r="AP371"/>
  <c r="AO371"/>
  <c r="AN371"/>
  <c r="BP370"/>
  <c r="BO370"/>
  <c r="BN370"/>
  <c r="BM370"/>
  <c r="BL370"/>
  <c r="BK370"/>
  <c r="BJ370"/>
  <c r="BI370"/>
  <c r="BH370"/>
  <c r="BG370"/>
  <c r="BF370"/>
  <c r="BE370"/>
  <c r="BD370"/>
  <c r="BC370"/>
  <c r="BB370"/>
  <c r="BA370"/>
  <c r="AZ370"/>
  <c r="AY370"/>
  <c r="AX370"/>
  <c r="AW370"/>
  <c r="AV370"/>
  <c r="AU370"/>
  <c r="AT370"/>
  <c r="AS370"/>
  <c r="AR370"/>
  <c r="AP370"/>
  <c r="AO370"/>
  <c r="AN370"/>
  <c r="BP369"/>
  <c r="BO369"/>
  <c r="BN369"/>
  <c r="BM369"/>
  <c r="BL369"/>
  <c r="BK369"/>
  <c r="BJ369"/>
  <c r="BI369"/>
  <c r="BH369"/>
  <c r="BG369"/>
  <c r="BF369"/>
  <c r="BE369"/>
  <c r="BD369"/>
  <c r="BC369"/>
  <c r="BB369"/>
  <c r="BA369"/>
  <c r="AZ369"/>
  <c r="AY369"/>
  <c r="AX369"/>
  <c r="AW369"/>
  <c r="AV369"/>
  <c r="AU369"/>
  <c r="AT369"/>
  <c r="AS369"/>
  <c r="AR369"/>
  <c r="AP369"/>
  <c r="AO369"/>
  <c r="AN369"/>
  <c r="BP368"/>
  <c r="BO368"/>
  <c r="BN368"/>
  <c r="BM368"/>
  <c r="BL368"/>
  <c r="BK368"/>
  <c r="BJ368"/>
  <c r="BI368"/>
  <c r="BH368"/>
  <c r="BG368"/>
  <c r="BF368"/>
  <c r="BE368"/>
  <c r="BD368"/>
  <c r="BC368"/>
  <c r="BB368"/>
  <c r="BA368"/>
  <c r="AZ368"/>
  <c r="AY368"/>
  <c r="AX368"/>
  <c r="AW368"/>
  <c r="AV368"/>
  <c r="AU368"/>
  <c r="AT368"/>
  <c r="AS368"/>
  <c r="AR368"/>
  <c r="AP368"/>
  <c r="AO368"/>
  <c r="AN368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P367"/>
  <c r="AO367"/>
  <c r="AN367"/>
  <c r="BP366"/>
  <c r="BO366"/>
  <c r="BN366"/>
  <c r="BM366"/>
  <c r="BL366"/>
  <c r="BK366"/>
  <c r="BJ366"/>
  <c r="BI366"/>
  <c r="BH366"/>
  <c r="BG366"/>
  <c r="BF366"/>
  <c r="BE366"/>
  <c r="BD366"/>
  <c r="BC366"/>
  <c r="BB366"/>
  <c r="BA366"/>
  <c r="AZ366"/>
  <c r="AY366"/>
  <c r="AX366"/>
  <c r="AW366"/>
  <c r="AV366"/>
  <c r="AU366"/>
  <c r="AT366"/>
  <c r="AS366"/>
  <c r="AR366"/>
  <c r="AP366"/>
  <c r="AO366"/>
  <c r="AN366"/>
  <c r="BP365"/>
  <c r="BO365"/>
  <c r="BN365"/>
  <c r="BM365"/>
  <c r="BL365"/>
  <c r="BK365"/>
  <c r="BJ365"/>
  <c r="BI365"/>
  <c r="BH365"/>
  <c r="BG365"/>
  <c r="BF365"/>
  <c r="BE365"/>
  <c r="BD365"/>
  <c r="BC365"/>
  <c r="BB365"/>
  <c r="BA365"/>
  <c r="AZ365"/>
  <c r="AY365"/>
  <c r="AX365"/>
  <c r="AW365"/>
  <c r="AV365"/>
  <c r="AU365"/>
  <c r="AT365"/>
  <c r="AS365"/>
  <c r="AR365"/>
  <c r="AP365"/>
  <c r="AO365"/>
  <c r="AN365"/>
  <c r="BP364"/>
  <c r="BO364"/>
  <c r="BN364"/>
  <c r="BM364"/>
  <c r="BL364"/>
  <c r="BK364"/>
  <c r="BJ364"/>
  <c r="BI364"/>
  <c r="BH364"/>
  <c r="BG364"/>
  <c r="BF364"/>
  <c r="BE364"/>
  <c r="BD364"/>
  <c r="BC364"/>
  <c r="BB364"/>
  <c r="BA364"/>
  <c r="AZ364"/>
  <c r="AY364"/>
  <c r="AX364"/>
  <c r="AW364"/>
  <c r="AV364"/>
  <c r="AU364"/>
  <c r="AT364"/>
  <c r="AS364"/>
  <c r="AR364"/>
  <c r="AP364"/>
  <c r="AO364"/>
  <c r="AN364"/>
  <c r="BP363"/>
  <c r="BO363"/>
  <c r="BN363"/>
  <c r="BM363"/>
  <c r="BL363"/>
  <c r="BK363"/>
  <c r="BJ363"/>
  <c r="BI363"/>
  <c r="BH363"/>
  <c r="BG363"/>
  <c r="BF363"/>
  <c r="BE363"/>
  <c r="BD363"/>
  <c r="BC363"/>
  <c r="BB363"/>
  <c r="BA363"/>
  <c r="AZ363"/>
  <c r="AY363"/>
  <c r="AX363"/>
  <c r="AW363"/>
  <c r="AV363"/>
  <c r="AU363"/>
  <c r="AT363"/>
  <c r="AS363"/>
  <c r="AR363"/>
  <c r="AP363"/>
  <c r="AO363"/>
  <c r="AN363"/>
  <c r="BP362"/>
  <c r="BO362"/>
  <c r="BN362"/>
  <c r="BM362"/>
  <c r="BL362"/>
  <c r="BK362"/>
  <c r="BJ362"/>
  <c r="BI362"/>
  <c r="BH362"/>
  <c r="BG362"/>
  <c r="BF362"/>
  <c r="BE362"/>
  <c r="BD362"/>
  <c r="BC362"/>
  <c r="BB362"/>
  <c r="BA362"/>
  <c r="AZ362"/>
  <c r="AY362"/>
  <c r="AX362"/>
  <c r="AW362"/>
  <c r="AV362"/>
  <c r="AU362"/>
  <c r="AT362"/>
  <c r="AS362"/>
  <c r="AR362"/>
  <c r="AP362"/>
  <c r="AO362"/>
  <c r="AN362"/>
  <c r="BP361"/>
  <c r="BO361"/>
  <c r="BN361"/>
  <c r="BM361"/>
  <c r="BL361"/>
  <c r="BK361"/>
  <c r="BJ361"/>
  <c r="BI361"/>
  <c r="BH361"/>
  <c r="BG361"/>
  <c r="BF361"/>
  <c r="BE361"/>
  <c r="BD361"/>
  <c r="BC361"/>
  <c r="BB361"/>
  <c r="BA361"/>
  <c r="AZ361"/>
  <c r="AY361"/>
  <c r="AX361"/>
  <c r="AW361"/>
  <c r="AV361"/>
  <c r="AU361"/>
  <c r="AT361"/>
  <c r="AS361"/>
  <c r="AR361"/>
  <c r="AP361"/>
  <c r="AO361"/>
  <c r="AN361"/>
  <c r="BP360"/>
  <c r="BO360"/>
  <c r="BN360"/>
  <c r="BM360"/>
  <c r="BL360"/>
  <c r="BK360"/>
  <c r="BJ360"/>
  <c r="BI360"/>
  <c r="BH360"/>
  <c r="BG360"/>
  <c r="BF360"/>
  <c r="BE360"/>
  <c r="BD360"/>
  <c r="BC360"/>
  <c r="BB360"/>
  <c r="BA360"/>
  <c r="AZ360"/>
  <c r="AY360"/>
  <c r="AX360"/>
  <c r="AW360"/>
  <c r="AV360"/>
  <c r="AU360"/>
  <c r="AT360"/>
  <c r="AS360"/>
  <c r="AR360"/>
  <c r="AP360"/>
  <c r="AO360"/>
  <c r="AN360"/>
  <c r="BP359"/>
  <c r="BO359"/>
  <c r="BN359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P359"/>
  <c r="AO359"/>
  <c r="AN359"/>
  <c r="BP358"/>
  <c r="BO358"/>
  <c r="BN358"/>
  <c r="BM358"/>
  <c r="BL358"/>
  <c r="BK358"/>
  <c r="BJ358"/>
  <c r="BI358"/>
  <c r="BH358"/>
  <c r="BG358"/>
  <c r="BF358"/>
  <c r="BE358"/>
  <c r="BD358"/>
  <c r="BC358"/>
  <c r="BB358"/>
  <c r="BA358"/>
  <c r="AZ358"/>
  <c r="AY358"/>
  <c r="AX358"/>
  <c r="AW358"/>
  <c r="AV358"/>
  <c r="AU358"/>
  <c r="AT358"/>
  <c r="AS358"/>
  <c r="AR358"/>
  <c r="AP358"/>
  <c r="AO358"/>
  <c r="AN358"/>
  <c r="BP357"/>
  <c r="BO357"/>
  <c r="BN357"/>
  <c r="BM357"/>
  <c r="BL357"/>
  <c r="BK357"/>
  <c r="BJ357"/>
  <c r="BI357"/>
  <c r="BH357"/>
  <c r="BG357"/>
  <c r="BF357"/>
  <c r="BE357"/>
  <c r="BD357"/>
  <c r="BC357"/>
  <c r="BB357"/>
  <c r="BA357"/>
  <c r="AZ357"/>
  <c r="AY357"/>
  <c r="AX357"/>
  <c r="AW357"/>
  <c r="AV357"/>
  <c r="AU357"/>
  <c r="AT357"/>
  <c r="AS357"/>
  <c r="AR357"/>
  <c r="AP357"/>
  <c r="AO357"/>
  <c r="AN357"/>
  <c r="BP356"/>
  <c r="BO356"/>
  <c r="BN356"/>
  <c r="BM356"/>
  <c r="BL356"/>
  <c r="BK356"/>
  <c r="BJ356"/>
  <c r="BI356"/>
  <c r="BH356"/>
  <c r="BG356"/>
  <c r="BF356"/>
  <c r="BE356"/>
  <c r="BD356"/>
  <c r="BC356"/>
  <c r="BB356"/>
  <c r="BA356"/>
  <c r="AZ356"/>
  <c r="AY356"/>
  <c r="AX356"/>
  <c r="AW356"/>
  <c r="AV356"/>
  <c r="AU356"/>
  <c r="AT356"/>
  <c r="AS356"/>
  <c r="AR356"/>
  <c r="AP356"/>
  <c r="AO356"/>
  <c r="AN356"/>
  <c r="BP355"/>
  <c r="BO355"/>
  <c r="BN355"/>
  <c r="BM355"/>
  <c r="BL355"/>
  <c r="BK355"/>
  <c r="BJ355"/>
  <c r="BI355"/>
  <c r="BH355"/>
  <c r="BG355"/>
  <c r="BF355"/>
  <c r="BE355"/>
  <c r="BD355"/>
  <c r="BC355"/>
  <c r="BB355"/>
  <c r="BA355"/>
  <c r="AZ355"/>
  <c r="AY355"/>
  <c r="AX355"/>
  <c r="AW355"/>
  <c r="AV355"/>
  <c r="AU355"/>
  <c r="AT355"/>
  <c r="AS355"/>
  <c r="AR355"/>
  <c r="AP355"/>
  <c r="AO355"/>
  <c r="AN355"/>
  <c r="BP354"/>
  <c r="BO354"/>
  <c r="BN354"/>
  <c r="BM354"/>
  <c r="BL354"/>
  <c r="BK354"/>
  <c r="BJ354"/>
  <c r="BI354"/>
  <c r="BH354"/>
  <c r="BG354"/>
  <c r="BF354"/>
  <c r="BE354"/>
  <c r="BD354"/>
  <c r="BC354"/>
  <c r="BB354"/>
  <c r="BA354"/>
  <c r="AZ354"/>
  <c r="AY354"/>
  <c r="AX354"/>
  <c r="AW354"/>
  <c r="AV354"/>
  <c r="AU354"/>
  <c r="AT354"/>
  <c r="AS354"/>
  <c r="AR354"/>
  <c r="AP354"/>
  <c r="AO354"/>
  <c r="AN354"/>
  <c r="BP353"/>
  <c r="BO353"/>
  <c r="BN353"/>
  <c r="BM353"/>
  <c r="BL353"/>
  <c r="BK353"/>
  <c r="BJ353"/>
  <c r="BI353"/>
  <c r="BH353"/>
  <c r="BG353"/>
  <c r="BF353"/>
  <c r="BE353"/>
  <c r="BD353"/>
  <c r="BC353"/>
  <c r="BB353"/>
  <c r="BA353"/>
  <c r="AZ353"/>
  <c r="AY353"/>
  <c r="AX353"/>
  <c r="AW353"/>
  <c r="AV353"/>
  <c r="AU353"/>
  <c r="AT353"/>
  <c r="AS353"/>
  <c r="AR353"/>
  <c r="AP353"/>
  <c r="AO353"/>
  <c r="AN353"/>
  <c r="BP352"/>
  <c r="BO352"/>
  <c r="BN352"/>
  <c r="BM352"/>
  <c r="BL352"/>
  <c r="BK352"/>
  <c r="BJ352"/>
  <c r="BI352"/>
  <c r="BH352"/>
  <c r="BG352"/>
  <c r="BF352"/>
  <c r="BE352"/>
  <c r="BD352"/>
  <c r="BC352"/>
  <c r="BB352"/>
  <c r="BA352"/>
  <c r="AZ352"/>
  <c r="AY352"/>
  <c r="AX352"/>
  <c r="AW352"/>
  <c r="AV352"/>
  <c r="AU352"/>
  <c r="AT352"/>
  <c r="AS352"/>
  <c r="AR352"/>
  <c r="AP352"/>
  <c r="AO352"/>
  <c r="AN352"/>
  <c r="BP351"/>
  <c r="BO351"/>
  <c r="BN351"/>
  <c r="BM351"/>
  <c r="BL351"/>
  <c r="BK351"/>
  <c r="BJ351"/>
  <c r="BI351"/>
  <c r="BH351"/>
  <c r="BG351"/>
  <c r="BF351"/>
  <c r="BE351"/>
  <c r="BD351"/>
  <c r="BC351"/>
  <c r="BB351"/>
  <c r="BA351"/>
  <c r="AZ351"/>
  <c r="AY351"/>
  <c r="AX351"/>
  <c r="AW351"/>
  <c r="AV351"/>
  <c r="AU351"/>
  <c r="AT351"/>
  <c r="AS351"/>
  <c r="AR351"/>
  <c r="AP351"/>
  <c r="AO351"/>
  <c r="AN351"/>
  <c r="BP350"/>
  <c r="BO350"/>
  <c r="BN350"/>
  <c r="BM350"/>
  <c r="BL350"/>
  <c r="BK350"/>
  <c r="BJ350"/>
  <c r="BI350"/>
  <c r="BH350"/>
  <c r="BG350"/>
  <c r="BF350"/>
  <c r="BE350"/>
  <c r="BD350"/>
  <c r="BC350"/>
  <c r="BB350"/>
  <c r="BA350"/>
  <c r="AZ350"/>
  <c r="AY350"/>
  <c r="AX350"/>
  <c r="AW350"/>
  <c r="AV350"/>
  <c r="AU350"/>
  <c r="AT350"/>
  <c r="AS350"/>
  <c r="AR350"/>
  <c r="AP350"/>
  <c r="AO350"/>
  <c r="AN350"/>
  <c r="BP349"/>
  <c r="BO349"/>
  <c r="BN349"/>
  <c r="BM349"/>
  <c r="BL349"/>
  <c r="BK349"/>
  <c r="BJ349"/>
  <c r="BI349"/>
  <c r="BH349"/>
  <c r="BG349"/>
  <c r="BF349"/>
  <c r="BE349"/>
  <c r="BD349"/>
  <c r="BC349"/>
  <c r="BB349"/>
  <c r="BA349"/>
  <c r="AZ349"/>
  <c r="AY349"/>
  <c r="AX349"/>
  <c r="AW349"/>
  <c r="AV349"/>
  <c r="AU349"/>
  <c r="AT349"/>
  <c r="AS349"/>
  <c r="AR349"/>
  <c r="AP349"/>
  <c r="AO349"/>
  <c r="AN349"/>
  <c r="BP348"/>
  <c r="BO348"/>
  <c r="BN348"/>
  <c r="BM348"/>
  <c r="BL348"/>
  <c r="BK348"/>
  <c r="BJ348"/>
  <c r="BI348"/>
  <c r="BH348"/>
  <c r="BG348"/>
  <c r="BF348"/>
  <c r="BE348"/>
  <c r="BD348"/>
  <c r="BC348"/>
  <c r="BB348"/>
  <c r="BA348"/>
  <c r="AZ348"/>
  <c r="AY348"/>
  <c r="AX348"/>
  <c r="AW348"/>
  <c r="AV348"/>
  <c r="AU348"/>
  <c r="AT348"/>
  <c r="AS348"/>
  <c r="AR348"/>
  <c r="AP348"/>
  <c r="AO348"/>
  <c r="AN348"/>
  <c r="BP347"/>
  <c r="BO347"/>
  <c r="BN347"/>
  <c r="BM347"/>
  <c r="BL347"/>
  <c r="BK347"/>
  <c r="BJ347"/>
  <c r="BI347"/>
  <c r="BH347"/>
  <c r="BG347"/>
  <c r="BF347"/>
  <c r="BE347"/>
  <c r="BD347"/>
  <c r="BC347"/>
  <c r="BB347"/>
  <c r="BA347"/>
  <c r="AZ347"/>
  <c r="AY347"/>
  <c r="AX347"/>
  <c r="AW347"/>
  <c r="AV347"/>
  <c r="AU347"/>
  <c r="AT347"/>
  <c r="AS347"/>
  <c r="AR347"/>
  <c r="AP347"/>
  <c r="AO347"/>
  <c r="AN347"/>
  <c r="BP346"/>
  <c r="BO346"/>
  <c r="BN346"/>
  <c r="BM346"/>
  <c r="BL346"/>
  <c r="BK346"/>
  <c r="BJ346"/>
  <c r="BI346"/>
  <c r="BH346"/>
  <c r="BG346"/>
  <c r="BF346"/>
  <c r="BE346"/>
  <c r="BD346"/>
  <c r="BC346"/>
  <c r="BB346"/>
  <c r="BA346"/>
  <c r="AZ346"/>
  <c r="AY346"/>
  <c r="AX346"/>
  <c r="AW346"/>
  <c r="AV346"/>
  <c r="AU346"/>
  <c r="AT346"/>
  <c r="AS346"/>
  <c r="AR346"/>
  <c r="AP346"/>
  <c r="AO346"/>
  <c r="AN346"/>
  <c r="BP345"/>
  <c r="BO345"/>
  <c r="BN345"/>
  <c r="BM345"/>
  <c r="BL345"/>
  <c r="BK345"/>
  <c r="BJ345"/>
  <c r="BI345"/>
  <c r="BH345"/>
  <c r="BG345"/>
  <c r="BF345"/>
  <c r="BE345"/>
  <c r="BD345"/>
  <c r="BC345"/>
  <c r="BB345"/>
  <c r="BA345"/>
  <c r="AZ345"/>
  <c r="AY345"/>
  <c r="AX345"/>
  <c r="AW345"/>
  <c r="AV345"/>
  <c r="AU345"/>
  <c r="AT345"/>
  <c r="AS345"/>
  <c r="AR345"/>
  <c r="AP345"/>
  <c r="AO345"/>
  <c r="AN345"/>
  <c r="BP344"/>
  <c r="BO344"/>
  <c r="BN344"/>
  <c r="BM344"/>
  <c r="BL344"/>
  <c r="BK344"/>
  <c r="BJ344"/>
  <c r="BI344"/>
  <c r="BH344"/>
  <c r="BG344"/>
  <c r="BF344"/>
  <c r="BE344"/>
  <c r="BD344"/>
  <c r="BC344"/>
  <c r="BB344"/>
  <c r="BA344"/>
  <c r="AZ344"/>
  <c r="AY344"/>
  <c r="AX344"/>
  <c r="AW344"/>
  <c r="AV344"/>
  <c r="AU344"/>
  <c r="AT344"/>
  <c r="AS344"/>
  <c r="AR344"/>
  <c r="AP344"/>
  <c r="AO344"/>
  <c r="AN344"/>
  <c r="BP343"/>
  <c r="BO343"/>
  <c r="BN343"/>
  <c r="BM343"/>
  <c r="BL343"/>
  <c r="BK343"/>
  <c r="BJ343"/>
  <c r="BI343"/>
  <c r="BH343"/>
  <c r="BG343"/>
  <c r="BF343"/>
  <c r="BE343"/>
  <c r="BD343"/>
  <c r="BC343"/>
  <c r="BB343"/>
  <c r="BA343"/>
  <c r="AZ343"/>
  <c r="AY343"/>
  <c r="AX343"/>
  <c r="AW343"/>
  <c r="AV343"/>
  <c r="AU343"/>
  <c r="AT343"/>
  <c r="AS343"/>
  <c r="AR343"/>
  <c r="AP343"/>
  <c r="AO343"/>
  <c r="AN343"/>
  <c r="BP342"/>
  <c r="BO342"/>
  <c r="BN342"/>
  <c r="BM342"/>
  <c r="BL342"/>
  <c r="BK342"/>
  <c r="BJ342"/>
  <c r="BI342"/>
  <c r="BH342"/>
  <c r="BG342"/>
  <c r="BF342"/>
  <c r="BE342"/>
  <c r="BD342"/>
  <c r="BC342"/>
  <c r="BB342"/>
  <c r="BA342"/>
  <c r="AZ342"/>
  <c r="AY342"/>
  <c r="AX342"/>
  <c r="AW342"/>
  <c r="AV342"/>
  <c r="AU342"/>
  <c r="AT342"/>
  <c r="AS342"/>
  <c r="AR342"/>
  <c r="AP342"/>
  <c r="AO342"/>
  <c r="AN342"/>
  <c r="BP341"/>
  <c r="BO341"/>
  <c r="BN341"/>
  <c r="BM341"/>
  <c r="BL341"/>
  <c r="BK341"/>
  <c r="BJ341"/>
  <c r="BI341"/>
  <c r="BH341"/>
  <c r="BG341"/>
  <c r="BF341"/>
  <c r="BE341"/>
  <c r="BD341"/>
  <c r="BC341"/>
  <c r="BB341"/>
  <c r="BA341"/>
  <c r="AZ341"/>
  <c r="AY341"/>
  <c r="AX341"/>
  <c r="AW341"/>
  <c r="AV341"/>
  <c r="AU341"/>
  <c r="AT341"/>
  <c r="AS341"/>
  <c r="AR341"/>
  <c r="AP341"/>
  <c r="AO341"/>
  <c r="AN341"/>
  <c r="BP340"/>
  <c r="BO340"/>
  <c r="BN340"/>
  <c r="BM340"/>
  <c r="BL340"/>
  <c r="BK340"/>
  <c r="BJ340"/>
  <c r="BI340"/>
  <c r="BH340"/>
  <c r="BG340"/>
  <c r="BF340"/>
  <c r="BE340"/>
  <c r="BD340"/>
  <c r="BC340"/>
  <c r="BB340"/>
  <c r="BA340"/>
  <c r="AZ340"/>
  <c r="AY340"/>
  <c r="AX340"/>
  <c r="AW340"/>
  <c r="AV340"/>
  <c r="AU340"/>
  <c r="AT340"/>
  <c r="AS340"/>
  <c r="AR340"/>
  <c r="AP340"/>
  <c r="AO340"/>
  <c r="AN340"/>
  <c r="BP339"/>
  <c r="BO339"/>
  <c r="BN339"/>
  <c r="BM339"/>
  <c r="BL339"/>
  <c r="BK339"/>
  <c r="BJ339"/>
  <c r="BI339"/>
  <c r="BH339"/>
  <c r="BG339"/>
  <c r="BF339"/>
  <c r="BE339"/>
  <c r="BD339"/>
  <c r="BC339"/>
  <c r="BB339"/>
  <c r="BA339"/>
  <c r="AZ339"/>
  <c r="AY339"/>
  <c r="AX339"/>
  <c r="AW339"/>
  <c r="AV339"/>
  <c r="AU339"/>
  <c r="AT339"/>
  <c r="AS339"/>
  <c r="AR339"/>
  <c r="AP339"/>
  <c r="AO339"/>
  <c r="AN339"/>
  <c r="BP338"/>
  <c r="BO338"/>
  <c r="BN338"/>
  <c r="BM338"/>
  <c r="BL338"/>
  <c r="BK338"/>
  <c r="BJ338"/>
  <c r="BI338"/>
  <c r="BH338"/>
  <c r="BG338"/>
  <c r="BF338"/>
  <c r="BE338"/>
  <c r="BD338"/>
  <c r="BC338"/>
  <c r="BB338"/>
  <c r="BA338"/>
  <c r="AZ338"/>
  <c r="AY338"/>
  <c r="AX338"/>
  <c r="AW338"/>
  <c r="AV338"/>
  <c r="AU338"/>
  <c r="AT338"/>
  <c r="AS338"/>
  <c r="AR338"/>
  <c r="AP338"/>
  <c r="AO338"/>
  <c r="AN338"/>
  <c r="BP337"/>
  <c r="BO337"/>
  <c r="BN337"/>
  <c r="BM337"/>
  <c r="BL337"/>
  <c r="BK337"/>
  <c r="BJ337"/>
  <c r="BI337"/>
  <c r="BH337"/>
  <c r="BG337"/>
  <c r="BF337"/>
  <c r="BE337"/>
  <c r="BD337"/>
  <c r="BC337"/>
  <c r="BB337"/>
  <c r="BA337"/>
  <c r="AZ337"/>
  <c r="AY337"/>
  <c r="AX337"/>
  <c r="AW337"/>
  <c r="AV337"/>
  <c r="AU337"/>
  <c r="AT337"/>
  <c r="AS337"/>
  <c r="AR337"/>
  <c r="AP337"/>
  <c r="AO337"/>
  <c r="AN337"/>
  <c r="BP336"/>
  <c r="BO336"/>
  <c r="BN336"/>
  <c r="BM336"/>
  <c r="BL336"/>
  <c r="BK336"/>
  <c r="BJ336"/>
  <c r="BI336"/>
  <c r="BH336"/>
  <c r="BG336"/>
  <c r="BF336"/>
  <c r="BE336"/>
  <c r="BD336"/>
  <c r="BC336"/>
  <c r="BB336"/>
  <c r="BA336"/>
  <c r="AZ336"/>
  <c r="AY336"/>
  <c r="AX336"/>
  <c r="AW336"/>
  <c r="AV336"/>
  <c r="AU336"/>
  <c r="AT336"/>
  <c r="AS336"/>
  <c r="AR336"/>
  <c r="AP336"/>
  <c r="AO336"/>
  <c r="AN336"/>
  <c r="BP335"/>
  <c r="BO335"/>
  <c r="BN335"/>
  <c r="BM335"/>
  <c r="BL335"/>
  <c r="BK335"/>
  <c r="BJ335"/>
  <c r="BI335"/>
  <c r="BH335"/>
  <c r="BG335"/>
  <c r="BF335"/>
  <c r="BE335"/>
  <c r="BD335"/>
  <c r="BC335"/>
  <c r="BB335"/>
  <c r="BA335"/>
  <c r="AZ335"/>
  <c r="AY335"/>
  <c r="AX335"/>
  <c r="AW335"/>
  <c r="AV335"/>
  <c r="AU335"/>
  <c r="AT335"/>
  <c r="AS335"/>
  <c r="AR335"/>
  <c r="AP335"/>
  <c r="AO335"/>
  <c r="AN335"/>
  <c r="BP334"/>
  <c r="BO334"/>
  <c r="BN334"/>
  <c r="BM334"/>
  <c r="BL334"/>
  <c r="BK334"/>
  <c r="BJ334"/>
  <c r="BI334"/>
  <c r="BH334"/>
  <c r="BG334"/>
  <c r="BF334"/>
  <c r="BE334"/>
  <c r="BD334"/>
  <c r="BC334"/>
  <c r="BB334"/>
  <c r="BA334"/>
  <c r="AZ334"/>
  <c r="AY334"/>
  <c r="AX334"/>
  <c r="AW334"/>
  <c r="AV334"/>
  <c r="AU334"/>
  <c r="AT334"/>
  <c r="AS334"/>
  <c r="AR334"/>
  <c r="AP334"/>
  <c r="AO334"/>
  <c r="AN334"/>
  <c r="BP333"/>
  <c r="BO333"/>
  <c r="BN333"/>
  <c r="BM333"/>
  <c r="BL333"/>
  <c r="BK333"/>
  <c r="BJ333"/>
  <c r="BI333"/>
  <c r="BH333"/>
  <c r="BG333"/>
  <c r="BF333"/>
  <c r="BE333"/>
  <c r="BD333"/>
  <c r="BC333"/>
  <c r="BB333"/>
  <c r="BA333"/>
  <c r="AZ333"/>
  <c r="AY333"/>
  <c r="AX333"/>
  <c r="AW333"/>
  <c r="AV333"/>
  <c r="AU333"/>
  <c r="AT333"/>
  <c r="AS333"/>
  <c r="AR333"/>
  <c r="AP333"/>
  <c r="AO333"/>
  <c r="AN333"/>
  <c r="BP332"/>
  <c r="BO332"/>
  <c r="BN332"/>
  <c r="BM332"/>
  <c r="BL332"/>
  <c r="BK332"/>
  <c r="BJ332"/>
  <c r="BI332"/>
  <c r="BH332"/>
  <c r="BG332"/>
  <c r="BF332"/>
  <c r="BE332"/>
  <c r="BD332"/>
  <c r="BC332"/>
  <c r="BB332"/>
  <c r="BA332"/>
  <c r="AZ332"/>
  <c r="AY332"/>
  <c r="AX332"/>
  <c r="AW332"/>
  <c r="AV332"/>
  <c r="AU332"/>
  <c r="AT332"/>
  <c r="AS332"/>
  <c r="AR332"/>
  <c r="AP332"/>
  <c r="AO332"/>
  <c r="AN332"/>
  <c r="BP331"/>
  <c r="BO331"/>
  <c r="BN331"/>
  <c r="BM331"/>
  <c r="BL331"/>
  <c r="BK331"/>
  <c r="BJ331"/>
  <c r="BI331"/>
  <c r="BH331"/>
  <c r="BG331"/>
  <c r="BF331"/>
  <c r="BE331"/>
  <c r="BD331"/>
  <c r="BC331"/>
  <c r="BB331"/>
  <c r="BA331"/>
  <c r="AZ331"/>
  <c r="AY331"/>
  <c r="AX331"/>
  <c r="AW331"/>
  <c r="AV331"/>
  <c r="AU331"/>
  <c r="AT331"/>
  <c r="AS331"/>
  <c r="AR331"/>
  <c r="AP331"/>
  <c r="AO331"/>
  <c r="AN331"/>
  <c r="BP330"/>
  <c r="BO330"/>
  <c r="BN330"/>
  <c r="BM330"/>
  <c r="BL330"/>
  <c r="BK330"/>
  <c r="BJ330"/>
  <c r="BI330"/>
  <c r="BH330"/>
  <c r="BG330"/>
  <c r="BF330"/>
  <c r="BE330"/>
  <c r="BD330"/>
  <c r="BC330"/>
  <c r="BB330"/>
  <c r="BA330"/>
  <c r="AZ330"/>
  <c r="AY330"/>
  <c r="AX330"/>
  <c r="AW330"/>
  <c r="AV330"/>
  <c r="AU330"/>
  <c r="AT330"/>
  <c r="AS330"/>
  <c r="AR330"/>
  <c r="AP330"/>
  <c r="AO330"/>
  <c r="AN330"/>
  <c r="BP329"/>
  <c r="BO329"/>
  <c r="BN329"/>
  <c r="BM329"/>
  <c r="BL329"/>
  <c r="BK329"/>
  <c r="BJ329"/>
  <c r="BI329"/>
  <c r="BH329"/>
  <c r="BG329"/>
  <c r="BF329"/>
  <c r="BE329"/>
  <c r="BD329"/>
  <c r="BC329"/>
  <c r="BB329"/>
  <c r="BA329"/>
  <c r="AZ329"/>
  <c r="AY329"/>
  <c r="AX329"/>
  <c r="AW329"/>
  <c r="AV329"/>
  <c r="AU329"/>
  <c r="AT329"/>
  <c r="AS329"/>
  <c r="AR329"/>
  <c r="AP329"/>
  <c r="AO329"/>
  <c r="AN329"/>
  <c r="BP328"/>
  <c r="BO328"/>
  <c r="BN328"/>
  <c r="BM328"/>
  <c r="BL328"/>
  <c r="BK328"/>
  <c r="BJ328"/>
  <c r="BI328"/>
  <c r="BH328"/>
  <c r="BG328"/>
  <c r="BF328"/>
  <c r="BE328"/>
  <c r="BD328"/>
  <c r="BC328"/>
  <c r="BB328"/>
  <c r="BA328"/>
  <c r="AZ328"/>
  <c r="AY328"/>
  <c r="AX328"/>
  <c r="AW328"/>
  <c r="AV328"/>
  <c r="AU328"/>
  <c r="AT328"/>
  <c r="AS328"/>
  <c r="AR328"/>
  <c r="AP328"/>
  <c r="AO328"/>
  <c r="AN328"/>
  <c r="BP327"/>
  <c r="BO327"/>
  <c r="BN327"/>
  <c r="BM327"/>
  <c r="BL327"/>
  <c r="BK327"/>
  <c r="BJ327"/>
  <c r="BI327"/>
  <c r="BH327"/>
  <c r="BG327"/>
  <c r="BF327"/>
  <c r="BE327"/>
  <c r="BD327"/>
  <c r="BC327"/>
  <c r="BB327"/>
  <c r="BA327"/>
  <c r="AZ327"/>
  <c r="AY327"/>
  <c r="AX327"/>
  <c r="AW327"/>
  <c r="AV327"/>
  <c r="AU327"/>
  <c r="AT327"/>
  <c r="AS327"/>
  <c r="AR327"/>
  <c r="AP327"/>
  <c r="AO327"/>
  <c r="AN327"/>
  <c r="BP326"/>
  <c r="BO326"/>
  <c r="BN326"/>
  <c r="BM326"/>
  <c r="BL326"/>
  <c r="BK326"/>
  <c r="BJ326"/>
  <c r="BI326"/>
  <c r="BH326"/>
  <c r="BG326"/>
  <c r="BF326"/>
  <c r="BE326"/>
  <c r="BD326"/>
  <c r="BC326"/>
  <c r="BB326"/>
  <c r="BA326"/>
  <c r="AZ326"/>
  <c r="AY326"/>
  <c r="AX326"/>
  <c r="AW326"/>
  <c r="AV326"/>
  <c r="AU326"/>
  <c r="AT326"/>
  <c r="AS326"/>
  <c r="AR326"/>
  <c r="AP326"/>
  <c r="AO326"/>
  <c r="AN326"/>
  <c r="BP325"/>
  <c r="BO325"/>
  <c r="BN325"/>
  <c r="BM325"/>
  <c r="BL325"/>
  <c r="BK325"/>
  <c r="BJ325"/>
  <c r="BI325"/>
  <c r="BH325"/>
  <c r="BG325"/>
  <c r="BF325"/>
  <c r="BE325"/>
  <c r="BD325"/>
  <c r="BC325"/>
  <c r="BB325"/>
  <c r="BA325"/>
  <c r="AZ325"/>
  <c r="AY325"/>
  <c r="AX325"/>
  <c r="AW325"/>
  <c r="AV325"/>
  <c r="AU325"/>
  <c r="AT325"/>
  <c r="AS325"/>
  <c r="AR325"/>
  <c r="AP325"/>
  <c r="AO325"/>
  <c r="AN325"/>
  <c r="BP324"/>
  <c r="BO324"/>
  <c r="BN324"/>
  <c r="BM324"/>
  <c r="BL324"/>
  <c r="BK324"/>
  <c r="BJ324"/>
  <c r="BI324"/>
  <c r="BH324"/>
  <c r="BG324"/>
  <c r="BF324"/>
  <c r="BE324"/>
  <c r="BD324"/>
  <c r="BC324"/>
  <c r="BB324"/>
  <c r="BA324"/>
  <c r="AZ324"/>
  <c r="AY324"/>
  <c r="AX324"/>
  <c r="AW324"/>
  <c r="AV324"/>
  <c r="AU324"/>
  <c r="AT324"/>
  <c r="AS324"/>
  <c r="AR324"/>
  <c r="AP324"/>
  <c r="AO324"/>
  <c r="AN324"/>
  <c r="BP323"/>
  <c r="BO323"/>
  <c r="BN323"/>
  <c r="BM323"/>
  <c r="BL323"/>
  <c r="BK323"/>
  <c r="BJ323"/>
  <c r="BI323"/>
  <c r="BH323"/>
  <c r="BG323"/>
  <c r="BF323"/>
  <c r="BE323"/>
  <c r="BD323"/>
  <c r="BC323"/>
  <c r="BB323"/>
  <c r="BA323"/>
  <c r="AZ323"/>
  <c r="AY323"/>
  <c r="AX323"/>
  <c r="AW323"/>
  <c r="AV323"/>
  <c r="AU323"/>
  <c r="AT323"/>
  <c r="AS323"/>
  <c r="AR323"/>
  <c r="AP323"/>
  <c r="AO323"/>
  <c r="AN323"/>
  <c r="BP322"/>
  <c r="BO322"/>
  <c r="BN322"/>
  <c r="BM322"/>
  <c r="BL322"/>
  <c r="BK322"/>
  <c r="BJ322"/>
  <c r="BI322"/>
  <c r="BH322"/>
  <c r="BG322"/>
  <c r="BF322"/>
  <c r="BE322"/>
  <c r="BD322"/>
  <c r="BC322"/>
  <c r="BB322"/>
  <c r="BA322"/>
  <c r="AZ322"/>
  <c r="AY322"/>
  <c r="AX322"/>
  <c r="AW322"/>
  <c r="AV322"/>
  <c r="AU322"/>
  <c r="AT322"/>
  <c r="AS322"/>
  <c r="AR322"/>
  <c r="AP322"/>
  <c r="AO322"/>
  <c r="AN322"/>
  <c r="BP321"/>
  <c r="BO321"/>
  <c r="BN321"/>
  <c r="BM321"/>
  <c r="BL321"/>
  <c r="BK321"/>
  <c r="BJ321"/>
  <c r="BI321"/>
  <c r="BH321"/>
  <c r="BG321"/>
  <c r="BF321"/>
  <c r="BE321"/>
  <c r="BD321"/>
  <c r="BC321"/>
  <c r="BB321"/>
  <c r="BA321"/>
  <c r="AZ321"/>
  <c r="AY321"/>
  <c r="AX321"/>
  <c r="AW321"/>
  <c r="AV321"/>
  <c r="AU321"/>
  <c r="AT321"/>
  <c r="AS321"/>
  <c r="AR321"/>
  <c r="AP321"/>
  <c r="AO321"/>
  <c r="AN321"/>
  <c r="BP320"/>
  <c r="BO320"/>
  <c r="BN320"/>
  <c r="BM320"/>
  <c r="BL320"/>
  <c r="BK320"/>
  <c r="BJ320"/>
  <c r="BI320"/>
  <c r="BH320"/>
  <c r="BG320"/>
  <c r="BF320"/>
  <c r="BE320"/>
  <c r="BD320"/>
  <c r="BC320"/>
  <c r="BB320"/>
  <c r="BA320"/>
  <c r="AZ320"/>
  <c r="AY320"/>
  <c r="AX320"/>
  <c r="AW320"/>
  <c r="AV320"/>
  <c r="AU320"/>
  <c r="AT320"/>
  <c r="AS320"/>
  <c r="AR320"/>
  <c r="AP320"/>
  <c r="AO320"/>
  <c r="AN320"/>
  <c r="BP319"/>
  <c r="BO319"/>
  <c r="BN319"/>
  <c r="BM319"/>
  <c r="BL319"/>
  <c r="BK319"/>
  <c r="BJ319"/>
  <c r="BI319"/>
  <c r="BH319"/>
  <c r="BG319"/>
  <c r="BF319"/>
  <c r="BE319"/>
  <c r="BD319"/>
  <c r="BC319"/>
  <c r="BB319"/>
  <c r="BA319"/>
  <c r="AZ319"/>
  <c r="AY319"/>
  <c r="AX319"/>
  <c r="AW319"/>
  <c r="AV319"/>
  <c r="AU319"/>
  <c r="AT319"/>
  <c r="AS319"/>
  <c r="AR319"/>
  <c r="AP319"/>
  <c r="AO319"/>
  <c r="AN319"/>
  <c r="BP318"/>
  <c r="BO318"/>
  <c r="BN318"/>
  <c r="BM318"/>
  <c r="BL318"/>
  <c r="BK318"/>
  <c r="BJ318"/>
  <c r="BI318"/>
  <c r="BH318"/>
  <c r="BG318"/>
  <c r="BF318"/>
  <c r="BE318"/>
  <c r="BD318"/>
  <c r="BC318"/>
  <c r="BB318"/>
  <c r="BA318"/>
  <c r="AZ318"/>
  <c r="AY318"/>
  <c r="AX318"/>
  <c r="AW318"/>
  <c r="AV318"/>
  <c r="AU318"/>
  <c r="AT318"/>
  <c r="AS318"/>
  <c r="AR318"/>
  <c r="AP318"/>
  <c r="AO318"/>
  <c r="AN318"/>
  <c r="BP317"/>
  <c r="BO317"/>
  <c r="BN317"/>
  <c r="BM317"/>
  <c r="BL317"/>
  <c r="BK317"/>
  <c r="BJ317"/>
  <c r="BI317"/>
  <c r="BH317"/>
  <c r="BG317"/>
  <c r="BF317"/>
  <c r="BE317"/>
  <c r="BD317"/>
  <c r="BC317"/>
  <c r="BB317"/>
  <c r="BA317"/>
  <c r="AZ317"/>
  <c r="AY317"/>
  <c r="AX317"/>
  <c r="AW317"/>
  <c r="AV317"/>
  <c r="AU317"/>
  <c r="AT317"/>
  <c r="AS317"/>
  <c r="AR317"/>
  <c r="AP317"/>
  <c r="AO317"/>
  <c r="AN317"/>
  <c r="BP316"/>
  <c r="BO316"/>
  <c r="BN316"/>
  <c r="BM316"/>
  <c r="BL316"/>
  <c r="BK316"/>
  <c r="BJ316"/>
  <c r="BI316"/>
  <c r="BH316"/>
  <c r="BG316"/>
  <c r="BF316"/>
  <c r="BE316"/>
  <c r="BD316"/>
  <c r="BC316"/>
  <c r="BB316"/>
  <c r="BA316"/>
  <c r="AZ316"/>
  <c r="AY316"/>
  <c r="AX316"/>
  <c r="AW316"/>
  <c r="AV316"/>
  <c r="AU316"/>
  <c r="AT316"/>
  <c r="AS316"/>
  <c r="AR316"/>
  <c r="AP316"/>
  <c r="AO316"/>
  <c r="AN316"/>
  <c r="BP315"/>
  <c r="BO315"/>
  <c r="BN315"/>
  <c r="BM315"/>
  <c r="BL315"/>
  <c r="BK315"/>
  <c r="BJ315"/>
  <c r="BI315"/>
  <c r="BH315"/>
  <c r="BG315"/>
  <c r="BF315"/>
  <c r="BE315"/>
  <c r="BD315"/>
  <c r="BC315"/>
  <c r="BB315"/>
  <c r="BA315"/>
  <c r="AZ315"/>
  <c r="AY315"/>
  <c r="AX315"/>
  <c r="AW315"/>
  <c r="AV315"/>
  <c r="AU315"/>
  <c r="AT315"/>
  <c r="AS315"/>
  <c r="AR315"/>
  <c r="AP315"/>
  <c r="AO315"/>
  <c r="AN315"/>
  <c r="BP314"/>
  <c r="BO314"/>
  <c r="BN314"/>
  <c r="BM314"/>
  <c r="BL314"/>
  <c r="BK314"/>
  <c r="BJ314"/>
  <c r="BI314"/>
  <c r="BH314"/>
  <c r="BG314"/>
  <c r="BF314"/>
  <c r="BE314"/>
  <c r="BD314"/>
  <c r="BC314"/>
  <c r="BB314"/>
  <c r="BA314"/>
  <c r="AZ314"/>
  <c r="AY314"/>
  <c r="AX314"/>
  <c r="AW314"/>
  <c r="AV314"/>
  <c r="AU314"/>
  <c r="AT314"/>
  <c r="AS314"/>
  <c r="AR314"/>
  <c r="AP314"/>
  <c r="AO314"/>
  <c r="AN314"/>
  <c r="BP313"/>
  <c r="BO313"/>
  <c r="BN313"/>
  <c r="BM313"/>
  <c r="BL313"/>
  <c r="BK313"/>
  <c r="BJ313"/>
  <c r="BI313"/>
  <c r="BH313"/>
  <c r="BG313"/>
  <c r="BF313"/>
  <c r="BE313"/>
  <c r="BD313"/>
  <c r="BC313"/>
  <c r="BB313"/>
  <c r="BA313"/>
  <c r="AZ313"/>
  <c r="AY313"/>
  <c r="AX313"/>
  <c r="AW313"/>
  <c r="AV313"/>
  <c r="AU313"/>
  <c r="AT313"/>
  <c r="AS313"/>
  <c r="AR313"/>
  <c r="AP313"/>
  <c r="AO313"/>
  <c r="AN313"/>
  <c r="BP312"/>
  <c r="BO312"/>
  <c r="BN312"/>
  <c r="BM312"/>
  <c r="BL312"/>
  <c r="BK312"/>
  <c r="BJ312"/>
  <c r="BI312"/>
  <c r="BH312"/>
  <c r="BG312"/>
  <c r="BF312"/>
  <c r="BE312"/>
  <c r="BD312"/>
  <c r="BC312"/>
  <c r="BB312"/>
  <c r="BA312"/>
  <c r="AZ312"/>
  <c r="AY312"/>
  <c r="AX312"/>
  <c r="AW312"/>
  <c r="AV312"/>
  <c r="AU312"/>
  <c r="AT312"/>
  <c r="AS312"/>
  <c r="AR312"/>
  <c r="AP312"/>
  <c r="AO312"/>
  <c r="AN312"/>
  <c r="BP311"/>
  <c r="BO311"/>
  <c r="BN311"/>
  <c r="BM311"/>
  <c r="BL311"/>
  <c r="BK311"/>
  <c r="BJ311"/>
  <c r="BI311"/>
  <c r="BH311"/>
  <c r="BG311"/>
  <c r="BF311"/>
  <c r="BE311"/>
  <c r="BD311"/>
  <c r="BC311"/>
  <c r="BB311"/>
  <c r="BA311"/>
  <c r="AZ311"/>
  <c r="AY311"/>
  <c r="AX311"/>
  <c r="AW311"/>
  <c r="AV311"/>
  <c r="AU311"/>
  <c r="AT311"/>
  <c r="AS311"/>
  <c r="AR311"/>
  <c r="AP311"/>
  <c r="AO311"/>
  <c r="AN311"/>
  <c r="BP310"/>
  <c r="BO310"/>
  <c r="BN310"/>
  <c r="BM310"/>
  <c r="BL310"/>
  <c r="BK310"/>
  <c r="BJ310"/>
  <c r="BI310"/>
  <c r="BH310"/>
  <c r="BG310"/>
  <c r="BF310"/>
  <c r="BE310"/>
  <c r="BD310"/>
  <c r="BC310"/>
  <c r="BB310"/>
  <c r="BA310"/>
  <c r="AZ310"/>
  <c r="AY310"/>
  <c r="AX310"/>
  <c r="AW310"/>
  <c r="AV310"/>
  <c r="AU310"/>
  <c r="AT310"/>
  <c r="AS310"/>
  <c r="AR310"/>
  <c r="AP310"/>
  <c r="AO310"/>
  <c r="AN310"/>
  <c r="BP309"/>
  <c r="BO309"/>
  <c r="BN309"/>
  <c r="BM309"/>
  <c r="BL309"/>
  <c r="BK309"/>
  <c r="BJ309"/>
  <c r="BI309"/>
  <c r="BH309"/>
  <c r="BG309"/>
  <c r="BF309"/>
  <c r="BE309"/>
  <c r="BD309"/>
  <c r="BC309"/>
  <c r="BB309"/>
  <c r="BA309"/>
  <c r="AZ309"/>
  <c r="AY309"/>
  <c r="AX309"/>
  <c r="AW309"/>
  <c r="AV309"/>
  <c r="AU309"/>
  <c r="AT309"/>
  <c r="AS309"/>
  <c r="AR309"/>
  <c r="AP309"/>
  <c r="AO309"/>
  <c r="AN309"/>
  <c r="BP308"/>
  <c r="BO308"/>
  <c r="BN308"/>
  <c r="BM308"/>
  <c r="BL308"/>
  <c r="BK308"/>
  <c r="BJ308"/>
  <c r="BI308"/>
  <c r="BH308"/>
  <c r="BG308"/>
  <c r="BF308"/>
  <c r="BE308"/>
  <c r="BD308"/>
  <c r="BC308"/>
  <c r="BB308"/>
  <c r="BA308"/>
  <c r="AZ308"/>
  <c r="AY308"/>
  <c r="AX308"/>
  <c r="AW308"/>
  <c r="AV308"/>
  <c r="AU308"/>
  <c r="AT308"/>
  <c r="AS308"/>
  <c r="AR308"/>
  <c r="AP308"/>
  <c r="AO308"/>
  <c r="AN308"/>
  <c r="BP307"/>
  <c r="BO307"/>
  <c r="BN307"/>
  <c r="BM307"/>
  <c r="BL307"/>
  <c r="BK307"/>
  <c r="BJ307"/>
  <c r="BI307"/>
  <c r="BH307"/>
  <c r="BG307"/>
  <c r="BF307"/>
  <c r="BE307"/>
  <c r="BD307"/>
  <c r="BC307"/>
  <c r="BB307"/>
  <c r="BA307"/>
  <c r="AZ307"/>
  <c r="AY307"/>
  <c r="AX307"/>
  <c r="AW307"/>
  <c r="AV307"/>
  <c r="AU307"/>
  <c r="AT307"/>
  <c r="AS307"/>
  <c r="AR307"/>
  <c r="AP307"/>
  <c r="AO307"/>
  <c r="AN307"/>
  <c r="BP306"/>
  <c r="BO306"/>
  <c r="BN306"/>
  <c r="BM306"/>
  <c r="BL306"/>
  <c r="BK306"/>
  <c r="BJ306"/>
  <c r="BI306"/>
  <c r="BH306"/>
  <c r="BG306"/>
  <c r="BF306"/>
  <c r="BE306"/>
  <c r="BD306"/>
  <c r="BC306"/>
  <c r="BB306"/>
  <c r="BA306"/>
  <c r="AZ306"/>
  <c r="AY306"/>
  <c r="AX306"/>
  <c r="AW306"/>
  <c r="AV306"/>
  <c r="AU306"/>
  <c r="AT306"/>
  <c r="AS306"/>
  <c r="AR306"/>
  <c r="AP306"/>
  <c r="AO306"/>
  <c r="AN306"/>
  <c r="BP305"/>
  <c r="BO305"/>
  <c r="BN305"/>
  <c r="BM305"/>
  <c r="BL305"/>
  <c r="BK305"/>
  <c r="BJ305"/>
  <c r="BI305"/>
  <c r="BH305"/>
  <c r="BG305"/>
  <c r="BF305"/>
  <c r="BE305"/>
  <c r="BD305"/>
  <c r="BC305"/>
  <c r="BB305"/>
  <c r="BA305"/>
  <c r="AZ305"/>
  <c r="AY305"/>
  <c r="AX305"/>
  <c r="AW305"/>
  <c r="AV305"/>
  <c r="AU305"/>
  <c r="AT305"/>
  <c r="AS305"/>
  <c r="AR305"/>
  <c r="AP305"/>
  <c r="AO305"/>
  <c r="AN305"/>
  <c r="BP304"/>
  <c r="BO304"/>
  <c r="BN304"/>
  <c r="BM304"/>
  <c r="BL304"/>
  <c r="BK304"/>
  <c r="BJ304"/>
  <c r="BI304"/>
  <c r="BH304"/>
  <c r="BG304"/>
  <c r="BF304"/>
  <c r="BE304"/>
  <c r="BD304"/>
  <c r="BC304"/>
  <c r="BB304"/>
  <c r="BA304"/>
  <c r="AZ304"/>
  <c r="AY304"/>
  <c r="AX304"/>
  <c r="AW304"/>
  <c r="AV304"/>
  <c r="AU304"/>
  <c r="AT304"/>
  <c r="AS304"/>
  <c r="AR304"/>
  <c r="AP304"/>
  <c r="AO304"/>
  <c r="AN304"/>
  <c r="BP303"/>
  <c r="BO303"/>
  <c r="BN303"/>
  <c r="BM303"/>
  <c r="BL303"/>
  <c r="BK303"/>
  <c r="BJ303"/>
  <c r="BI303"/>
  <c r="BH303"/>
  <c r="BG303"/>
  <c r="BF303"/>
  <c r="BE303"/>
  <c r="BD303"/>
  <c r="BC303"/>
  <c r="BB303"/>
  <c r="BA303"/>
  <c r="AZ303"/>
  <c r="AY303"/>
  <c r="AX303"/>
  <c r="AW303"/>
  <c r="AV303"/>
  <c r="AU303"/>
  <c r="AT303"/>
  <c r="AS303"/>
  <c r="AR303"/>
  <c r="AP303"/>
  <c r="AO303"/>
  <c r="AN303"/>
  <c r="BP302"/>
  <c r="BO302"/>
  <c r="BN302"/>
  <c r="BM302"/>
  <c r="BL302"/>
  <c r="BK302"/>
  <c r="BJ302"/>
  <c r="BI302"/>
  <c r="BH302"/>
  <c r="BG302"/>
  <c r="BF302"/>
  <c r="BE302"/>
  <c r="BD302"/>
  <c r="BC302"/>
  <c r="BB302"/>
  <c r="BA302"/>
  <c r="AZ302"/>
  <c r="AY302"/>
  <c r="AX302"/>
  <c r="AW302"/>
  <c r="AV302"/>
  <c r="AU302"/>
  <c r="AT302"/>
  <c r="AS302"/>
  <c r="AR302"/>
  <c r="AP302"/>
  <c r="AO302"/>
  <c r="AN302"/>
  <c r="BP301"/>
  <c r="BO301"/>
  <c r="BN301"/>
  <c r="BM301"/>
  <c r="BL301"/>
  <c r="BK301"/>
  <c r="BJ301"/>
  <c r="BI301"/>
  <c r="BH301"/>
  <c r="BG301"/>
  <c r="BF301"/>
  <c r="BE301"/>
  <c r="BD301"/>
  <c r="BC301"/>
  <c r="BB301"/>
  <c r="BA301"/>
  <c r="AZ301"/>
  <c r="AY301"/>
  <c r="AX301"/>
  <c r="AW301"/>
  <c r="AV301"/>
  <c r="AU301"/>
  <c r="AT301"/>
  <c r="AS301"/>
  <c r="AR301"/>
  <c r="AP301"/>
  <c r="AO301"/>
  <c r="AN301"/>
  <c r="BP300"/>
  <c r="BO300"/>
  <c r="BN300"/>
  <c r="BM300"/>
  <c r="BL300"/>
  <c r="BK300"/>
  <c r="BJ300"/>
  <c r="BI300"/>
  <c r="BH300"/>
  <c r="BG300"/>
  <c r="BF300"/>
  <c r="BE300"/>
  <c r="BD300"/>
  <c r="BC300"/>
  <c r="BB300"/>
  <c r="BA300"/>
  <c r="AZ300"/>
  <c r="AY300"/>
  <c r="AX300"/>
  <c r="AW300"/>
  <c r="AV300"/>
  <c r="AU300"/>
  <c r="AT300"/>
  <c r="AS300"/>
  <c r="AR300"/>
  <c r="AP300"/>
  <c r="AO300"/>
  <c r="AN300"/>
  <c r="BP299"/>
  <c r="BO299"/>
  <c r="BN299"/>
  <c r="BM299"/>
  <c r="BL299"/>
  <c r="BK299"/>
  <c r="BJ299"/>
  <c r="BI299"/>
  <c r="BH299"/>
  <c r="BG299"/>
  <c r="BF299"/>
  <c r="BE299"/>
  <c r="BD299"/>
  <c r="BC299"/>
  <c r="BB299"/>
  <c r="BA299"/>
  <c r="AZ299"/>
  <c r="AY299"/>
  <c r="AX299"/>
  <c r="AW299"/>
  <c r="AV299"/>
  <c r="AU299"/>
  <c r="AT299"/>
  <c r="AS299"/>
  <c r="AR299"/>
  <c r="AP299"/>
  <c r="AO299"/>
  <c r="AN299"/>
  <c r="BP298"/>
  <c r="BO298"/>
  <c r="BN298"/>
  <c r="BM298"/>
  <c r="BL298"/>
  <c r="BK298"/>
  <c r="BJ298"/>
  <c r="BI298"/>
  <c r="BH298"/>
  <c r="BG298"/>
  <c r="BF298"/>
  <c r="BE298"/>
  <c r="BD298"/>
  <c r="BC298"/>
  <c r="BB298"/>
  <c r="BA298"/>
  <c r="AZ298"/>
  <c r="AY298"/>
  <c r="AX298"/>
  <c r="AW298"/>
  <c r="AV298"/>
  <c r="AU298"/>
  <c r="AT298"/>
  <c r="AS298"/>
  <c r="AR298"/>
  <c r="AP298"/>
  <c r="AO298"/>
  <c r="AN298"/>
  <c r="BP297"/>
  <c r="BO297"/>
  <c r="BN297"/>
  <c r="BM297"/>
  <c r="BL297"/>
  <c r="BK297"/>
  <c r="BJ297"/>
  <c r="BI297"/>
  <c r="BH297"/>
  <c r="BG297"/>
  <c r="BF297"/>
  <c r="BE297"/>
  <c r="BD297"/>
  <c r="BC297"/>
  <c r="BB297"/>
  <c r="BA297"/>
  <c r="AZ297"/>
  <c r="AY297"/>
  <c r="AX297"/>
  <c r="AW297"/>
  <c r="AV297"/>
  <c r="AU297"/>
  <c r="AT297"/>
  <c r="AS297"/>
  <c r="AR297"/>
  <c r="AP297"/>
  <c r="AO297"/>
  <c r="AN297"/>
  <c r="BP296"/>
  <c r="BO296"/>
  <c r="BN296"/>
  <c r="BM296"/>
  <c r="BL296"/>
  <c r="BK296"/>
  <c r="BJ296"/>
  <c r="BI296"/>
  <c r="BH296"/>
  <c r="BG296"/>
  <c r="BF296"/>
  <c r="BE296"/>
  <c r="BD296"/>
  <c r="BC296"/>
  <c r="BB296"/>
  <c r="BA296"/>
  <c r="AZ296"/>
  <c r="AY296"/>
  <c r="AX296"/>
  <c r="AW296"/>
  <c r="AV296"/>
  <c r="AU296"/>
  <c r="AT296"/>
  <c r="AS296"/>
  <c r="AR296"/>
  <c r="AP296"/>
  <c r="AO296"/>
  <c r="AN296"/>
  <c r="BP295"/>
  <c r="BO295"/>
  <c r="BN295"/>
  <c r="BM295"/>
  <c r="BL295"/>
  <c r="BK295"/>
  <c r="BJ295"/>
  <c r="BI295"/>
  <c r="BH295"/>
  <c r="BG295"/>
  <c r="BF295"/>
  <c r="BE295"/>
  <c r="BD295"/>
  <c r="BC295"/>
  <c r="BB295"/>
  <c r="BA295"/>
  <c r="AZ295"/>
  <c r="AY295"/>
  <c r="AX295"/>
  <c r="AW295"/>
  <c r="AV295"/>
  <c r="AU295"/>
  <c r="AT295"/>
  <c r="AS295"/>
  <c r="AR295"/>
  <c r="AP295"/>
  <c r="AO295"/>
  <c r="AN295"/>
  <c r="BP294"/>
  <c r="BO294"/>
  <c r="BN294"/>
  <c r="BM294"/>
  <c r="BL294"/>
  <c r="BK294"/>
  <c r="BJ294"/>
  <c r="BI294"/>
  <c r="BH294"/>
  <c r="BG294"/>
  <c r="BF294"/>
  <c r="BE294"/>
  <c r="BD294"/>
  <c r="BC294"/>
  <c r="BB294"/>
  <c r="BA294"/>
  <c r="AZ294"/>
  <c r="AY294"/>
  <c r="AX294"/>
  <c r="AW294"/>
  <c r="AV294"/>
  <c r="AU294"/>
  <c r="AT294"/>
  <c r="AS294"/>
  <c r="AR294"/>
  <c r="AP294"/>
  <c r="AO294"/>
  <c r="AN294"/>
  <c r="BP293"/>
  <c r="BO293"/>
  <c r="BN293"/>
  <c r="BM293"/>
  <c r="BL293"/>
  <c r="BK293"/>
  <c r="BJ293"/>
  <c r="BI293"/>
  <c r="BH293"/>
  <c r="BG293"/>
  <c r="BF293"/>
  <c r="BE293"/>
  <c r="BD293"/>
  <c r="BC293"/>
  <c r="BB293"/>
  <c r="BA293"/>
  <c r="AZ293"/>
  <c r="AY293"/>
  <c r="AX293"/>
  <c r="AW293"/>
  <c r="AV293"/>
  <c r="AU293"/>
  <c r="AT293"/>
  <c r="AS293"/>
  <c r="AR293"/>
  <c r="AP293"/>
  <c r="AO293"/>
  <c r="AN293"/>
  <c r="BP292"/>
  <c r="BO292"/>
  <c r="BN292"/>
  <c r="BM292"/>
  <c r="BL292"/>
  <c r="BK292"/>
  <c r="BJ292"/>
  <c r="BI292"/>
  <c r="BH292"/>
  <c r="BG292"/>
  <c r="BF292"/>
  <c r="BE292"/>
  <c r="BD292"/>
  <c r="BC292"/>
  <c r="BB292"/>
  <c r="BA292"/>
  <c r="AZ292"/>
  <c r="AY292"/>
  <c r="AX292"/>
  <c r="AW292"/>
  <c r="AV292"/>
  <c r="AU292"/>
  <c r="AT292"/>
  <c r="AS292"/>
  <c r="AR292"/>
  <c r="AP292"/>
  <c r="AO292"/>
  <c r="AN292"/>
  <c r="BP291"/>
  <c r="BO291"/>
  <c r="BN291"/>
  <c r="BM291"/>
  <c r="BL291"/>
  <c r="BK291"/>
  <c r="BJ291"/>
  <c r="BI291"/>
  <c r="BH291"/>
  <c r="BG291"/>
  <c r="BF291"/>
  <c r="BE291"/>
  <c r="BD291"/>
  <c r="BC291"/>
  <c r="BB291"/>
  <c r="BA291"/>
  <c r="AZ291"/>
  <c r="AY291"/>
  <c r="AX291"/>
  <c r="AW291"/>
  <c r="AV291"/>
  <c r="AU291"/>
  <c r="AT291"/>
  <c r="AS291"/>
  <c r="AR291"/>
  <c r="AP291"/>
  <c r="AO291"/>
  <c r="AN291"/>
  <c r="BP290"/>
  <c r="BO290"/>
  <c r="BN290"/>
  <c r="BM290"/>
  <c r="BL290"/>
  <c r="BK290"/>
  <c r="BJ290"/>
  <c r="BI290"/>
  <c r="BH290"/>
  <c r="BG290"/>
  <c r="BF290"/>
  <c r="BE290"/>
  <c r="BD290"/>
  <c r="BC290"/>
  <c r="BB290"/>
  <c r="BA290"/>
  <c r="AZ290"/>
  <c r="AY290"/>
  <c r="AX290"/>
  <c r="AW290"/>
  <c r="AV290"/>
  <c r="AU290"/>
  <c r="AT290"/>
  <c r="AS290"/>
  <c r="AR290"/>
  <c r="AP290"/>
  <c r="AO290"/>
  <c r="AN290"/>
  <c r="BP289"/>
  <c r="BO289"/>
  <c r="BN289"/>
  <c r="BM289"/>
  <c r="BL289"/>
  <c r="BK289"/>
  <c r="BJ289"/>
  <c r="BI289"/>
  <c r="BH289"/>
  <c r="BG289"/>
  <c r="BF289"/>
  <c r="BE289"/>
  <c r="BD289"/>
  <c r="BC289"/>
  <c r="BB289"/>
  <c r="BA289"/>
  <c r="AZ289"/>
  <c r="AY289"/>
  <c r="AX289"/>
  <c r="AW289"/>
  <c r="AV289"/>
  <c r="AU289"/>
  <c r="AT289"/>
  <c r="AS289"/>
  <c r="AR289"/>
  <c r="AP289"/>
  <c r="AO289"/>
  <c r="AN289"/>
  <c r="BP288"/>
  <c r="BO288"/>
  <c r="BN288"/>
  <c r="BM288"/>
  <c r="BL288"/>
  <c r="BK288"/>
  <c r="BJ288"/>
  <c r="BI288"/>
  <c r="BH288"/>
  <c r="BG288"/>
  <c r="BF288"/>
  <c r="BE288"/>
  <c r="BD288"/>
  <c r="BC288"/>
  <c r="BB288"/>
  <c r="BA288"/>
  <c r="AZ288"/>
  <c r="AY288"/>
  <c r="AX288"/>
  <c r="AW288"/>
  <c r="AV288"/>
  <c r="AU288"/>
  <c r="AT288"/>
  <c r="AS288"/>
  <c r="AR288"/>
  <c r="AP288"/>
  <c r="AO288"/>
  <c r="AN288"/>
  <c r="BP287"/>
  <c r="BO287"/>
  <c r="BN287"/>
  <c r="BM287"/>
  <c r="BL287"/>
  <c r="BK287"/>
  <c r="BJ287"/>
  <c r="BI287"/>
  <c r="BH287"/>
  <c r="BG287"/>
  <c r="BF287"/>
  <c r="BE287"/>
  <c r="BD287"/>
  <c r="BC287"/>
  <c r="BB287"/>
  <c r="BA287"/>
  <c r="AZ287"/>
  <c r="AY287"/>
  <c r="AX287"/>
  <c r="AW287"/>
  <c r="AV287"/>
  <c r="AU287"/>
  <c r="AT287"/>
  <c r="AS287"/>
  <c r="AR287"/>
  <c r="AP287"/>
  <c r="AO287"/>
  <c r="AN287"/>
  <c r="BP286"/>
  <c r="BO286"/>
  <c r="BN286"/>
  <c r="BM286"/>
  <c r="BL286"/>
  <c r="BK286"/>
  <c r="BJ286"/>
  <c r="BI286"/>
  <c r="BH286"/>
  <c r="BG286"/>
  <c r="BF286"/>
  <c r="BE286"/>
  <c r="BD286"/>
  <c r="BC286"/>
  <c r="BB286"/>
  <c r="BA286"/>
  <c r="AZ286"/>
  <c r="AY286"/>
  <c r="AX286"/>
  <c r="AW286"/>
  <c r="AV286"/>
  <c r="AU286"/>
  <c r="AT286"/>
  <c r="AS286"/>
  <c r="AR286"/>
  <c r="AP286"/>
  <c r="AO286"/>
  <c r="AN286"/>
  <c r="BP285"/>
  <c r="BO285"/>
  <c r="BN285"/>
  <c r="BM285"/>
  <c r="BL285"/>
  <c r="BK285"/>
  <c r="BJ285"/>
  <c r="BI285"/>
  <c r="BH285"/>
  <c r="BG285"/>
  <c r="BF285"/>
  <c r="BE285"/>
  <c r="BD285"/>
  <c r="BC285"/>
  <c r="BB285"/>
  <c r="BA285"/>
  <c r="AZ285"/>
  <c r="AY285"/>
  <c r="AX285"/>
  <c r="AW285"/>
  <c r="AV285"/>
  <c r="AU285"/>
  <c r="AT285"/>
  <c r="AS285"/>
  <c r="AR285"/>
  <c r="AP285"/>
  <c r="AO285"/>
  <c r="AN285"/>
  <c r="BP284"/>
  <c r="BO284"/>
  <c r="BN284"/>
  <c r="BM284"/>
  <c r="BL284"/>
  <c r="BK284"/>
  <c r="BJ284"/>
  <c r="BI284"/>
  <c r="BH284"/>
  <c r="BG284"/>
  <c r="BF284"/>
  <c r="BE284"/>
  <c r="BD284"/>
  <c r="BC284"/>
  <c r="BB284"/>
  <c r="BA284"/>
  <c r="AZ284"/>
  <c r="AY284"/>
  <c r="AX284"/>
  <c r="AW284"/>
  <c r="AV284"/>
  <c r="AU284"/>
  <c r="AT284"/>
  <c r="AS284"/>
  <c r="AR284"/>
  <c r="AP284"/>
  <c r="AO284"/>
  <c r="AN284"/>
  <c r="BP283"/>
  <c r="BO283"/>
  <c r="BN283"/>
  <c r="BM283"/>
  <c r="BL283"/>
  <c r="BK283"/>
  <c r="BJ283"/>
  <c r="BI283"/>
  <c r="BH283"/>
  <c r="BG283"/>
  <c r="BF283"/>
  <c r="BE283"/>
  <c r="BD283"/>
  <c r="BC283"/>
  <c r="BB283"/>
  <c r="BA283"/>
  <c r="AZ283"/>
  <c r="AY283"/>
  <c r="AX283"/>
  <c r="AW283"/>
  <c r="AV283"/>
  <c r="AU283"/>
  <c r="AT283"/>
  <c r="AS283"/>
  <c r="AR283"/>
  <c r="AP283"/>
  <c r="AO283"/>
  <c r="AN283"/>
  <c r="BP282"/>
  <c r="BO282"/>
  <c r="BN282"/>
  <c r="BM282"/>
  <c r="BL282"/>
  <c r="BK282"/>
  <c r="BJ282"/>
  <c r="BI282"/>
  <c r="BH282"/>
  <c r="BG282"/>
  <c r="BF282"/>
  <c r="BE282"/>
  <c r="BD282"/>
  <c r="BC282"/>
  <c r="BB282"/>
  <c r="BA282"/>
  <c r="AZ282"/>
  <c r="AY282"/>
  <c r="AX282"/>
  <c r="AW282"/>
  <c r="AV282"/>
  <c r="AU282"/>
  <c r="AT282"/>
  <c r="AS282"/>
  <c r="AR282"/>
  <c r="AP282"/>
  <c r="AO282"/>
  <c r="AN282"/>
  <c r="BP281"/>
  <c r="BO281"/>
  <c r="BN281"/>
  <c r="BM281"/>
  <c r="BL281"/>
  <c r="BK281"/>
  <c r="BJ281"/>
  <c r="BI281"/>
  <c r="BH281"/>
  <c r="BG281"/>
  <c r="BF281"/>
  <c r="BE281"/>
  <c r="BD281"/>
  <c r="BC281"/>
  <c r="BB281"/>
  <c r="BA281"/>
  <c r="AZ281"/>
  <c r="AY281"/>
  <c r="AX281"/>
  <c r="AW281"/>
  <c r="AV281"/>
  <c r="AU281"/>
  <c r="AT281"/>
  <c r="AS281"/>
  <c r="AR281"/>
  <c r="AP281"/>
  <c r="AO281"/>
  <c r="AN281"/>
  <c r="BP280"/>
  <c r="BO280"/>
  <c r="BN280"/>
  <c r="BM280"/>
  <c r="BL280"/>
  <c r="BK280"/>
  <c r="BJ280"/>
  <c r="BI280"/>
  <c r="BH280"/>
  <c r="BG280"/>
  <c r="BF280"/>
  <c r="BE280"/>
  <c r="BD280"/>
  <c r="BC280"/>
  <c r="BB280"/>
  <c r="BA280"/>
  <c r="AZ280"/>
  <c r="AY280"/>
  <c r="AX280"/>
  <c r="AW280"/>
  <c r="AV280"/>
  <c r="AU280"/>
  <c r="AT280"/>
  <c r="AS280"/>
  <c r="AR280"/>
  <c r="AP280"/>
  <c r="AO280"/>
  <c r="AN280"/>
  <c r="BP279"/>
  <c r="BO279"/>
  <c r="BN279"/>
  <c r="BM279"/>
  <c r="BL279"/>
  <c r="BK279"/>
  <c r="BJ279"/>
  <c r="BI279"/>
  <c r="BH279"/>
  <c r="BG279"/>
  <c r="BF279"/>
  <c r="BE279"/>
  <c r="BD279"/>
  <c r="BC279"/>
  <c r="BB279"/>
  <c r="BA279"/>
  <c r="AZ279"/>
  <c r="AY279"/>
  <c r="AX279"/>
  <c r="AW279"/>
  <c r="AV279"/>
  <c r="AU279"/>
  <c r="AT279"/>
  <c r="AS279"/>
  <c r="AR279"/>
  <c r="AP279"/>
  <c r="AO279"/>
  <c r="AN279"/>
  <c r="BP278"/>
  <c r="BO278"/>
  <c r="BN278"/>
  <c r="BM278"/>
  <c r="BL278"/>
  <c r="BK278"/>
  <c r="BJ278"/>
  <c r="BI278"/>
  <c r="BH278"/>
  <c r="BG278"/>
  <c r="BF278"/>
  <c r="BE278"/>
  <c r="BD278"/>
  <c r="BC278"/>
  <c r="BB278"/>
  <c r="BA278"/>
  <c r="AZ278"/>
  <c r="AY278"/>
  <c r="AX278"/>
  <c r="AW278"/>
  <c r="AV278"/>
  <c r="AU278"/>
  <c r="AT278"/>
  <c r="AS278"/>
  <c r="AR278"/>
  <c r="AP278"/>
  <c r="AO278"/>
  <c r="AN278"/>
  <c r="BP277"/>
  <c r="BO277"/>
  <c r="BN277"/>
  <c r="BM277"/>
  <c r="BL277"/>
  <c r="BK277"/>
  <c r="BJ277"/>
  <c r="BI277"/>
  <c r="BH277"/>
  <c r="BG277"/>
  <c r="BF277"/>
  <c r="BE277"/>
  <c r="BD277"/>
  <c r="BC277"/>
  <c r="BB277"/>
  <c r="BA277"/>
  <c r="AZ277"/>
  <c r="AY277"/>
  <c r="AX277"/>
  <c r="AW277"/>
  <c r="AV277"/>
  <c r="AU277"/>
  <c r="AT277"/>
  <c r="AS277"/>
  <c r="AR277"/>
  <c r="AP277"/>
  <c r="AO277"/>
  <c r="AN277"/>
  <c r="BP276"/>
  <c r="BO276"/>
  <c r="BN276"/>
  <c r="BM276"/>
  <c r="BL276"/>
  <c r="BK276"/>
  <c r="BJ276"/>
  <c r="BI276"/>
  <c r="BH276"/>
  <c r="BG276"/>
  <c r="BF276"/>
  <c r="BE276"/>
  <c r="BD276"/>
  <c r="BC276"/>
  <c r="BB276"/>
  <c r="BA276"/>
  <c r="AZ276"/>
  <c r="AY276"/>
  <c r="AX276"/>
  <c r="AW276"/>
  <c r="AV276"/>
  <c r="AU276"/>
  <c r="AT276"/>
  <c r="AS276"/>
  <c r="AR276"/>
  <c r="AP276"/>
  <c r="AO276"/>
  <c r="AN276"/>
  <c r="BP275"/>
  <c r="BO275"/>
  <c r="BN275"/>
  <c r="BM275"/>
  <c r="BL275"/>
  <c r="BK275"/>
  <c r="BJ275"/>
  <c r="BI275"/>
  <c r="BH275"/>
  <c r="BG275"/>
  <c r="BF275"/>
  <c r="BE275"/>
  <c r="BD275"/>
  <c r="BC275"/>
  <c r="BB275"/>
  <c r="BA275"/>
  <c r="AZ275"/>
  <c r="AY275"/>
  <c r="AX275"/>
  <c r="AW275"/>
  <c r="AV275"/>
  <c r="AU275"/>
  <c r="AT275"/>
  <c r="AS275"/>
  <c r="AR275"/>
  <c r="AP275"/>
  <c r="AO275"/>
  <c r="AN275"/>
  <c r="BP274"/>
  <c r="BO274"/>
  <c r="BN274"/>
  <c r="BM274"/>
  <c r="BL274"/>
  <c r="BK274"/>
  <c r="BJ274"/>
  <c r="BI274"/>
  <c r="BH274"/>
  <c r="BG274"/>
  <c r="BF274"/>
  <c r="BE274"/>
  <c r="BD274"/>
  <c r="BC274"/>
  <c r="BB274"/>
  <c r="BA274"/>
  <c r="AZ274"/>
  <c r="AY274"/>
  <c r="AX274"/>
  <c r="AW274"/>
  <c r="AV274"/>
  <c r="AU274"/>
  <c r="AT274"/>
  <c r="AS274"/>
  <c r="AR274"/>
  <c r="AP274"/>
  <c r="AO274"/>
  <c r="AN274"/>
  <c r="BP273"/>
  <c r="BO273"/>
  <c r="BN273"/>
  <c r="BM273"/>
  <c r="BL273"/>
  <c r="BK273"/>
  <c r="BJ273"/>
  <c r="BI273"/>
  <c r="BH273"/>
  <c r="BG273"/>
  <c r="BF273"/>
  <c r="BE273"/>
  <c r="BD273"/>
  <c r="BC273"/>
  <c r="BB273"/>
  <c r="BA273"/>
  <c r="AZ273"/>
  <c r="AY273"/>
  <c r="AX273"/>
  <c r="AW273"/>
  <c r="AV273"/>
  <c r="AU273"/>
  <c r="AT273"/>
  <c r="AS273"/>
  <c r="AR273"/>
  <c r="AP273"/>
  <c r="AO273"/>
  <c r="AN273"/>
  <c r="BP272"/>
  <c r="BO272"/>
  <c r="BN272"/>
  <c r="BM272"/>
  <c r="BL272"/>
  <c r="BK272"/>
  <c r="BJ272"/>
  <c r="BI272"/>
  <c r="BH272"/>
  <c r="BG272"/>
  <c r="BF272"/>
  <c r="BE272"/>
  <c r="BD272"/>
  <c r="BC272"/>
  <c r="BB272"/>
  <c r="BA272"/>
  <c r="AZ272"/>
  <c r="AY272"/>
  <c r="AX272"/>
  <c r="AW272"/>
  <c r="AV272"/>
  <c r="AU272"/>
  <c r="AT272"/>
  <c r="AS272"/>
  <c r="AR272"/>
  <c r="AP272"/>
  <c r="AO272"/>
  <c r="AN272"/>
  <c r="BP271"/>
  <c r="BO271"/>
  <c r="BN271"/>
  <c r="BM271"/>
  <c r="BL271"/>
  <c r="BK271"/>
  <c r="BJ271"/>
  <c r="BI271"/>
  <c r="BH271"/>
  <c r="BG271"/>
  <c r="BF271"/>
  <c r="BE271"/>
  <c r="BD271"/>
  <c r="BC271"/>
  <c r="BB271"/>
  <c r="BA271"/>
  <c r="AZ271"/>
  <c r="AY271"/>
  <c r="AX271"/>
  <c r="AW271"/>
  <c r="AV271"/>
  <c r="AU271"/>
  <c r="AT271"/>
  <c r="AS271"/>
  <c r="AR271"/>
  <c r="AP271"/>
  <c r="AO271"/>
  <c r="AN271"/>
  <c r="BP270"/>
  <c r="BO270"/>
  <c r="BN270"/>
  <c r="BM270"/>
  <c r="BL270"/>
  <c r="BK270"/>
  <c r="BJ270"/>
  <c r="BI270"/>
  <c r="BH270"/>
  <c r="BG270"/>
  <c r="BF270"/>
  <c r="BE270"/>
  <c r="BD270"/>
  <c r="BC270"/>
  <c r="BB270"/>
  <c r="BA270"/>
  <c r="AZ270"/>
  <c r="AY270"/>
  <c r="AX270"/>
  <c r="AW270"/>
  <c r="AV270"/>
  <c r="AU270"/>
  <c r="AT270"/>
  <c r="AS270"/>
  <c r="AR270"/>
  <c r="AP270"/>
  <c r="AO270"/>
  <c r="AN270"/>
  <c r="BP269"/>
  <c r="BO269"/>
  <c r="BN269"/>
  <c r="BM269"/>
  <c r="BL269"/>
  <c r="BK269"/>
  <c r="BJ269"/>
  <c r="BI269"/>
  <c r="BH269"/>
  <c r="BG269"/>
  <c r="BF269"/>
  <c r="BE269"/>
  <c r="BD269"/>
  <c r="BC269"/>
  <c r="BB269"/>
  <c r="BA269"/>
  <c r="AZ269"/>
  <c r="AY269"/>
  <c r="AX269"/>
  <c r="AW269"/>
  <c r="AV269"/>
  <c r="AU269"/>
  <c r="AT269"/>
  <c r="AS269"/>
  <c r="AR269"/>
  <c r="AP269"/>
  <c r="AO269"/>
  <c r="AN269"/>
  <c r="BP268"/>
  <c r="BO268"/>
  <c r="BN268"/>
  <c r="BM268"/>
  <c r="BL268"/>
  <c r="BK268"/>
  <c r="BJ268"/>
  <c r="BI268"/>
  <c r="BH268"/>
  <c r="BG268"/>
  <c r="BF268"/>
  <c r="BE268"/>
  <c r="BD268"/>
  <c r="BC268"/>
  <c r="BB268"/>
  <c r="BA268"/>
  <c r="AZ268"/>
  <c r="AY268"/>
  <c r="AX268"/>
  <c r="AW268"/>
  <c r="AV268"/>
  <c r="AU268"/>
  <c r="AT268"/>
  <c r="AS268"/>
  <c r="AR268"/>
  <c r="AP268"/>
  <c r="AO268"/>
  <c r="AN268"/>
  <c r="BP267"/>
  <c r="BO267"/>
  <c r="BN267"/>
  <c r="BM267"/>
  <c r="BL267"/>
  <c r="BK267"/>
  <c r="BJ267"/>
  <c r="BI267"/>
  <c r="BH267"/>
  <c r="BG267"/>
  <c r="BF267"/>
  <c r="BE267"/>
  <c r="BD267"/>
  <c r="BC267"/>
  <c r="BB267"/>
  <c r="BA267"/>
  <c r="AZ267"/>
  <c r="AY267"/>
  <c r="AX267"/>
  <c r="AW267"/>
  <c r="AV267"/>
  <c r="AU267"/>
  <c r="AT267"/>
  <c r="AS267"/>
  <c r="AR267"/>
  <c r="AP267"/>
  <c r="AO267"/>
  <c r="AN267"/>
  <c r="BP266"/>
  <c r="BO266"/>
  <c r="BN266"/>
  <c r="BM266"/>
  <c r="BL266"/>
  <c r="BK266"/>
  <c r="BJ266"/>
  <c r="BI266"/>
  <c r="BH266"/>
  <c r="BG266"/>
  <c r="BF266"/>
  <c r="BE266"/>
  <c r="BD266"/>
  <c r="BC266"/>
  <c r="BB266"/>
  <c r="BA266"/>
  <c r="AZ266"/>
  <c r="AY266"/>
  <c r="AX266"/>
  <c r="AW266"/>
  <c r="AV266"/>
  <c r="AU266"/>
  <c r="AT266"/>
  <c r="AS266"/>
  <c r="AR266"/>
  <c r="AP266"/>
  <c r="AO266"/>
  <c r="AN266"/>
  <c r="BP265"/>
  <c r="BO265"/>
  <c r="BN265"/>
  <c r="BM265"/>
  <c r="BL265"/>
  <c r="BK265"/>
  <c r="BJ265"/>
  <c r="BI265"/>
  <c r="BH265"/>
  <c r="BG265"/>
  <c r="BF265"/>
  <c r="BE265"/>
  <c r="BD265"/>
  <c r="BC265"/>
  <c r="BB265"/>
  <c r="BA265"/>
  <c r="AZ265"/>
  <c r="AY265"/>
  <c r="AX265"/>
  <c r="AW265"/>
  <c r="AV265"/>
  <c r="AU265"/>
  <c r="AT265"/>
  <c r="AS265"/>
  <c r="AR265"/>
  <c r="AP265"/>
  <c r="AO265"/>
  <c r="AN265"/>
  <c r="BP264"/>
  <c r="BO264"/>
  <c r="BN264"/>
  <c r="BM264"/>
  <c r="BL264"/>
  <c r="BK264"/>
  <c r="BJ264"/>
  <c r="BI264"/>
  <c r="BH264"/>
  <c r="BG264"/>
  <c r="BF264"/>
  <c r="BE264"/>
  <c r="BD264"/>
  <c r="BC264"/>
  <c r="BB264"/>
  <c r="BA264"/>
  <c r="AZ264"/>
  <c r="AY264"/>
  <c r="AX264"/>
  <c r="AW264"/>
  <c r="AV264"/>
  <c r="AU264"/>
  <c r="AT264"/>
  <c r="AS264"/>
  <c r="AR264"/>
  <c r="AP264"/>
  <c r="AO264"/>
  <c r="AN264"/>
  <c r="BP263"/>
  <c r="BO263"/>
  <c r="BN263"/>
  <c r="BM263"/>
  <c r="BL263"/>
  <c r="BK263"/>
  <c r="BJ263"/>
  <c r="BI263"/>
  <c r="BH263"/>
  <c r="BG263"/>
  <c r="BF263"/>
  <c r="BE263"/>
  <c r="BD263"/>
  <c r="BC263"/>
  <c r="BB263"/>
  <c r="BA263"/>
  <c r="AZ263"/>
  <c r="AY263"/>
  <c r="AX263"/>
  <c r="AW263"/>
  <c r="AV263"/>
  <c r="AU263"/>
  <c r="AT263"/>
  <c r="AS263"/>
  <c r="AR263"/>
  <c r="AP263"/>
  <c r="AO263"/>
  <c r="AN263"/>
  <c r="BP262"/>
  <c r="BO262"/>
  <c r="BN262"/>
  <c r="BM262"/>
  <c r="BL262"/>
  <c r="BK262"/>
  <c r="BJ262"/>
  <c r="BI262"/>
  <c r="BH262"/>
  <c r="BG262"/>
  <c r="BF262"/>
  <c r="BE262"/>
  <c r="BD262"/>
  <c r="BC262"/>
  <c r="BB262"/>
  <c r="BA262"/>
  <c r="AZ262"/>
  <c r="AY262"/>
  <c r="AX262"/>
  <c r="AW262"/>
  <c r="AV262"/>
  <c r="AU262"/>
  <c r="AT262"/>
  <c r="AS262"/>
  <c r="AR262"/>
  <c r="AP262"/>
  <c r="AO262"/>
  <c r="AN262"/>
  <c r="BP261"/>
  <c r="BO261"/>
  <c r="BN261"/>
  <c r="BM261"/>
  <c r="BL261"/>
  <c r="BK261"/>
  <c r="BJ261"/>
  <c r="BI261"/>
  <c r="BH261"/>
  <c r="BG261"/>
  <c r="BF261"/>
  <c r="BE261"/>
  <c r="BD261"/>
  <c r="BC261"/>
  <c r="BB261"/>
  <c r="BA261"/>
  <c r="AZ261"/>
  <c r="AY261"/>
  <c r="AX261"/>
  <c r="AW261"/>
  <c r="AV261"/>
  <c r="AU261"/>
  <c r="AT261"/>
  <c r="AS261"/>
  <c r="AR261"/>
  <c r="AP261"/>
  <c r="AO261"/>
  <c r="AN261"/>
  <c r="BP260"/>
  <c r="BO260"/>
  <c r="BN260"/>
  <c r="BM260"/>
  <c r="BL260"/>
  <c r="BK260"/>
  <c r="BJ260"/>
  <c r="BI260"/>
  <c r="BH260"/>
  <c r="BG260"/>
  <c r="BF260"/>
  <c r="BE260"/>
  <c r="BD260"/>
  <c r="BC260"/>
  <c r="BB260"/>
  <c r="BA260"/>
  <c r="AZ260"/>
  <c r="AY260"/>
  <c r="AX260"/>
  <c r="AW260"/>
  <c r="AV260"/>
  <c r="AU260"/>
  <c r="AT260"/>
  <c r="AS260"/>
  <c r="AR260"/>
  <c r="AP260"/>
  <c r="AO260"/>
  <c r="AN260"/>
  <c r="BP259"/>
  <c r="BO259"/>
  <c r="BN259"/>
  <c r="BM259"/>
  <c r="BL259"/>
  <c r="BK259"/>
  <c r="BJ259"/>
  <c r="BI259"/>
  <c r="BH259"/>
  <c r="BG259"/>
  <c r="BF259"/>
  <c r="BE259"/>
  <c r="BD259"/>
  <c r="BC259"/>
  <c r="BB259"/>
  <c r="BA259"/>
  <c r="AZ259"/>
  <c r="AY259"/>
  <c r="AX259"/>
  <c r="AW259"/>
  <c r="AV259"/>
  <c r="AU259"/>
  <c r="AT259"/>
  <c r="AS259"/>
  <c r="AR259"/>
  <c r="AP259"/>
  <c r="AO259"/>
  <c r="AN259"/>
  <c r="BP258"/>
  <c r="BO258"/>
  <c r="BN258"/>
  <c r="BM258"/>
  <c r="BL258"/>
  <c r="BK258"/>
  <c r="BJ258"/>
  <c r="BI258"/>
  <c r="BH258"/>
  <c r="BG258"/>
  <c r="BF258"/>
  <c r="BE258"/>
  <c r="BD258"/>
  <c r="BC258"/>
  <c r="BB258"/>
  <c r="BA258"/>
  <c r="AZ258"/>
  <c r="AY258"/>
  <c r="AX258"/>
  <c r="AW258"/>
  <c r="AV258"/>
  <c r="AU258"/>
  <c r="AT258"/>
  <c r="AS258"/>
  <c r="AR258"/>
  <c r="AP258"/>
  <c r="AO258"/>
  <c r="AN258"/>
  <c r="BP257"/>
  <c r="BO257"/>
  <c r="BN257"/>
  <c r="BM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P257"/>
  <c r="AO257"/>
  <c r="AN257"/>
  <c r="BP256"/>
  <c r="BO256"/>
  <c r="BN256"/>
  <c r="BM256"/>
  <c r="BL256"/>
  <c r="BK256"/>
  <c r="BJ256"/>
  <c r="BI256"/>
  <c r="BH256"/>
  <c r="BG256"/>
  <c r="BF256"/>
  <c r="BE256"/>
  <c r="BD256"/>
  <c r="BC256"/>
  <c r="BB256"/>
  <c r="BA256"/>
  <c r="AZ256"/>
  <c r="AY256"/>
  <c r="AX256"/>
  <c r="AW256"/>
  <c r="AV256"/>
  <c r="AU256"/>
  <c r="AT256"/>
  <c r="AS256"/>
  <c r="AR256"/>
  <c r="AP256"/>
  <c r="AO256"/>
  <c r="AN256"/>
  <c r="BP255"/>
  <c r="BO255"/>
  <c r="BN255"/>
  <c r="BM255"/>
  <c r="BL255"/>
  <c r="BK255"/>
  <c r="BJ255"/>
  <c r="BI255"/>
  <c r="BH255"/>
  <c r="BG255"/>
  <c r="BF255"/>
  <c r="BE255"/>
  <c r="BD255"/>
  <c r="BC255"/>
  <c r="BB255"/>
  <c r="BA255"/>
  <c r="AZ255"/>
  <c r="AY255"/>
  <c r="AX255"/>
  <c r="AW255"/>
  <c r="AV255"/>
  <c r="AU255"/>
  <c r="AT255"/>
  <c r="AS255"/>
  <c r="AR255"/>
  <c r="AP255"/>
  <c r="AO255"/>
  <c r="AN255"/>
  <c r="BP254"/>
  <c r="BO254"/>
  <c r="BN254"/>
  <c r="BM254"/>
  <c r="BL254"/>
  <c r="BK254"/>
  <c r="BJ254"/>
  <c r="BI254"/>
  <c r="BH254"/>
  <c r="BG254"/>
  <c r="BF254"/>
  <c r="BE254"/>
  <c r="BD254"/>
  <c r="BC254"/>
  <c r="BB254"/>
  <c r="BA254"/>
  <c r="AZ254"/>
  <c r="AY254"/>
  <c r="AX254"/>
  <c r="AW254"/>
  <c r="AV254"/>
  <c r="AU254"/>
  <c r="AT254"/>
  <c r="AS254"/>
  <c r="AR254"/>
  <c r="AP254"/>
  <c r="AO254"/>
  <c r="AN254"/>
  <c r="BP253"/>
  <c r="BO253"/>
  <c r="BN253"/>
  <c r="BM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U253"/>
  <c r="AT253"/>
  <c r="AS253"/>
  <c r="AR253"/>
  <c r="AP253"/>
  <c r="AO253"/>
  <c r="AN253"/>
  <c r="BP252"/>
  <c r="BO252"/>
  <c r="BN252"/>
  <c r="BM252"/>
  <c r="BL252"/>
  <c r="BK252"/>
  <c r="BJ252"/>
  <c r="BI252"/>
  <c r="BH252"/>
  <c r="BG252"/>
  <c r="BF252"/>
  <c r="BE252"/>
  <c r="BD252"/>
  <c r="BC252"/>
  <c r="BB252"/>
  <c r="BA252"/>
  <c r="AZ252"/>
  <c r="AY252"/>
  <c r="AX252"/>
  <c r="AW252"/>
  <c r="AV252"/>
  <c r="AU252"/>
  <c r="AT252"/>
  <c r="AS252"/>
  <c r="AR252"/>
  <c r="AP252"/>
  <c r="AO252"/>
  <c r="AN252"/>
  <c r="BP251"/>
  <c r="BO251"/>
  <c r="BN251"/>
  <c r="BM251"/>
  <c r="BL251"/>
  <c r="BK251"/>
  <c r="BJ251"/>
  <c r="BI251"/>
  <c r="BH251"/>
  <c r="BG251"/>
  <c r="BF251"/>
  <c r="BE251"/>
  <c r="BD251"/>
  <c r="BC251"/>
  <c r="BB251"/>
  <c r="BA251"/>
  <c r="AZ251"/>
  <c r="AY251"/>
  <c r="AX251"/>
  <c r="AW251"/>
  <c r="AV251"/>
  <c r="AU251"/>
  <c r="AT251"/>
  <c r="AS251"/>
  <c r="AR251"/>
  <c r="AP251"/>
  <c r="AO251"/>
  <c r="AN251"/>
  <c r="BP250"/>
  <c r="BO250"/>
  <c r="BN250"/>
  <c r="BM250"/>
  <c r="BL250"/>
  <c r="BK250"/>
  <c r="BJ250"/>
  <c r="BI250"/>
  <c r="BH250"/>
  <c r="BG250"/>
  <c r="BF250"/>
  <c r="BE250"/>
  <c r="BD250"/>
  <c r="BC250"/>
  <c r="BB250"/>
  <c r="BA250"/>
  <c r="AZ250"/>
  <c r="AY250"/>
  <c r="AX250"/>
  <c r="AW250"/>
  <c r="AV250"/>
  <c r="AU250"/>
  <c r="AT250"/>
  <c r="AS250"/>
  <c r="AR250"/>
  <c r="AP250"/>
  <c r="AO250"/>
  <c r="AN250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P249"/>
  <c r="AO249"/>
  <c r="AN249"/>
  <c r="BP248"/>
  <c r="BO248"/>
  <c r="BN248"/>
  <c r="BM248"/>
  <c r="BL248"/>
  <c r="BK248"/>
  <c r="BJ248"/>
  <c r="BI248"/>
  <c r="BH248"/>
  <c r="BG248"/>
  <c r="BF248"/>
  <c r="BE248"/>
  <c r="BD248"/>
  <c r="BC248"/>
  <c r="BB248"/>
  <c r="BA248"/>
  <c r="AZ248"/>
  <c r="AY248"/>
  <c r="AX248"/>
  <c r="AW248"/>
  <c r="AV248"/>
  <c r="AU248"/>
  <c r="AT248"/>
  <c r="AS248"/>
  <c r="AR248"/>
  <c r="AP248"/>
  <c r="AO248"/>
  <c r="AN248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P247"/>
  <c r="AO247"/>
  <c r="AN247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P246"/>
  <c r="AO246"/>
  <c r="AN246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P245"/>
  <c r="AO245"/>
  <c r="AN245"/>
  <c r="BP244"/>
  <c r="BO244"/>
  <c r="BN244"/>
  <c r="BM244"/>
  <c r="BL244"/>
  <c r="BK244"/>
  <c r="BJ244"/>
  <c r="BI244"/>
  <c r="BH244"/>
  <c r="BG244"/>
  <c r="BF244"/>
  <c r="BE244"/>
  <c r="BD244"/>
  <c r="BC244"/>
  <c r="BB244"/>
  <c r="BA244"/>
  <c r="AZ244"/>
  <c r="AY244"/>
  <c r="AX244"/>
  <c r="AW244"/>
  <c r="AV244"/>
  <c r="AU244"/>
  <c r="AT244"/>
  <c r="AS244"/>
  <c r="AR244"/>
  <c r="AP244"/>
  <c r="AO244"/>
  <c r="AN244"/>
  <c r="BP243"/>
  <c r="BO243"/>
  <c r="BN243"/>
  <c r="BM243"/>
  <c r="BL243"/>
  <c r="BK243"/>
  <c r="BJ243"/>
  <c r="BI243"/>
  <c r="BH243"/>
  <c r="BG243"/>
  <c r="BF243"/>
  <c r="BE243"/>
  <c r="BD243"/>
  <c r="BC243"/>
  <c r="BB243"/>
  <c r="BA243"/>
  <c r="AZ243"/>
  <c r="AY243"/>
  <c r="AX243"/>
  <c r="AW243"/>
  <c r="AV243"/>
  <c r="AU243"/>
  <c r="AT243"/>
  <c r="AS243"/>
  <c r="AR243"/>
  <c r="AP243"/>
  <c r="AO243"/>
  <c r="AN243"/>
  <c r="BP242"/>
  <c r="BO242"/>
  <c r="BN242"/>
  <c r="BM242"/>
  <c r="BL242"/>
  <c r="BK242"/>
  <c r="BJ242"/>
  <c r="BI242"/>
  <c r="BH242"/>
  <c r="BG242"/>
  <c r="BF242"/>
  <c r="BE242"/>
  <c r="BD242"/>
  <c r="BC242"/>
  <c r="BB242"/>
  <c r="BA242"/>
  <c r="AZ242"/>
  <c r="AY242"/>
  <c r="AX242"/>
  <c r="AW242"/>
  <c r="AV242"/>
  <c r="AU242"/>
  <c r="AT242"/>
  <c r="AS242"/>
  <c r="AR242"/>
  <c r="AP242"/>
  <c r="AO242"/>
  <c r="AN242"/>
  <c r="BP241"/>
  <c r="BO241"/>
  <c r="BN241"/>
  <c r="BM241"/>
  <c r="BL241"/>
  <c r="BK241"/>
  <c r="BJ241"/>
  <c r="BI241"/>
  <c r="BH241"/>
  <c r="BG241"/>
  <c r="BF241"/>
  <c r="BE241"/>
  <c r="BD241"/>
  <c r="BC241"/>
  <c r="BB241"/>
  <c r="BA241"/>
  <c r="AZ241"/>
  <c r="AY241"/>
  <c r="AX241"/>
  <c r="AW241"/>
  <c r="AV241"/>
  <c r="AU241"/>
  <c r="AT241"/>
  <c r="AS241"/>
  <c r="AR241"/>
  <c r="AP241"/>
  <c r="AO241"/>
  <c r="AN241"/>
  <c r="BP240"/>
  <c r="BO240"/>
  <c r="BN240"/>
  <c r="BM240"/>
  <c r="BL240"/>
  <c r="BK240"/>
  <c r="BJ240"/>
  <c r="BI240"/>
  <c r="BH240"/>
  <c r="BG240"/>
  <c r="BF240"/>
  <c r="BE240"/>
  <c r="BD240"/>
  <c r="BC240"/>
  <c r="BB240"/>
  <c r="BA240"/>
  <c r="AZ240"/>
  <c r="AY240"/>
  <c r="AX240"/>
  <c r="AW240"/>
  <c r="AV240"/>
  <c r="AU240"/>
  <c r="AT240"/>
  <c r="AS240"/>
  <c r="AR240"/>
  <c r="AP240"/>
  <c r="AO240"/>
  <c r="AN240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P239"/>
  <c r="AO239"/>
  <c r="AN239"/>
  <c r="BP238"/>
  <c r="BO238"/>
  <c r="BN238"/>
  <c r="BM238"/>
  <c r="BL238"/>
  <c r="BK238"/>
  <c r="BJ238"/>
  <c r="BI238"/>
  <c r="BH238"/>
  <c r="BG238"/>
  <c r="BF238"/>
  <c r="BE238"/>
  <c r="BD238"/>
  <c r="BC238"/>
  <c r="BB238"/>
  <c r="BA238"/>
  <c r="AZ238"/>
  <c r="AY238"/>
  <c r="AX238"/>
  <c r="AW238"/>
  <c r="AV238"/>
  <c r="AU238"/>
  <c r="AT238"/>
  <c r="AS238"/>
  <c r="AR238"/>
  <c r="AP238"/>
  <c r="AO238"/>
  <c r="AN238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P237"/>
  <c r="AO237"/>
  <c r="AN237"/>
  <c r="BP236"/>
  <c r="BO236"/>
  <c r="BN236"/>
  <c r="BM236"/>
  <c r="BL236"/>
  <c r="BK236"/>
  <c r="BJ236"/>
  <c r="BI236"/>
  <c r="BH236"/>
  <c r="BG236"/>
  <c r="BF236"/>
  <c r="BE236"/>
  <c r="BD236"/>
  <c r="BC236"/>
  <c r="BB236"/>
  <c r="BA236"/>
  <c r="AZ236"/>
  <c r="AY236"/>
  <c r="AX236"/>
  <c r="AW236"/>
  <c r="AV236"/>
  <c r="AU236"/>
  <c r="AT236"/>
  <c r="AS236"/>
  <c r="AR236"/>
  <c r="AP236"/>
  <c r="AO236"/>
  <c r="AN236"/>
  <c r="BP235"/>
  <c r="BO235"/>
  <c r="BN235"/>
  <c r="BM235"/>
  <c r="BL235"/>
  <c r="BK235"/>
  <c r="BJ235"/>
  <c r="BI235"/>
  <c r="BH235"/>
  <c r="BG235"/>
  <c r="BF235"/>
  <c r="BE235"/>
  <c r="BD235"/>
  <c r="BC235"/>
  <c r="BB235"/>
  <c r="BA235"/>
  <c r="AZ235"/>
  <c r="AY235"/>
  <c r="AX235"/>
  <c r="AW235"/>
  <c r="AV235"/>
  <c r="AU235"/>
  <c r="AT235"/>
  <c r="AS235"/>
  <c r="AR235"/>
  <c r="AP235"/>
  <c r="AO235"/>
  <c r="AN235"/>
  <c r="BP234"/>
  <c r="BO234"/>
  <c r="BN234"/>
  <c r="BM234"/>
  <c r="BL234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AU234"/>
  <c r="AT234"/>
  <c r="AS234"/>
  <c r="AR234"/>
  <c r="AP234"/>
  <c r="AO234"/>
  <c r="AN234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P233"/>
  <c r="AO233"/>
  <c r="AN233"/>
  <c r="BP232"/>
  <c r="BO232"/>
  <c r="BN232"/>
  <c r="BM232"/>
  <c r="BL232"/>
  <c r="BK232"/>
  <c r="BJ232"/>
  <c r="BI232"/>
  <c r="BH232"/>
  <c r="BG232"/>
  <c r="BF232"/>
  <c r="BE232"/>
  <c r="BD232"/>
  <c r="BC232"/>
  <c r="BB232"/>
  <c r="BA232"/>
  <c r="AZ232"/>
  <c r="AY232"/>
  <c r="AX232"/>
  <c r="AW232"/>
  <c r="AV232"/>
  <c r="AU232"/>
  <c r="AT232"/>
  <c r="AS232"/>
  <c r="AR232"/>
  <c r="AP232"/>
  <c r="AO232"/>
  <c r="AN232"/>
  <c r="BP231"/>
  <c r="BO231"/>
  <c r="BN231"/>
  <c r="BM231"/>
  <c r="BL231"/>
  <c r="BK231"/>
  <c r="BJ231"/>
  <c r="BI231"/>
  <c r="BH231"/>
  <c r="BG231"/>
  <c r="BF231"/>
  <c r="BE231"/>
  <c r="BD231"/>
  <c r="BC231"/>
  <c r="BB231"/>
  <c r="BA231"/>
  <c r="AZ231"/>
  <c r="AY231"/>
  <c r="AX231"/>
  <c r="AW231"/>
  <c r="AV231"/>
  <c r="AU231"/>
  <c r="AT231"/>
  <c r="AS231"/>
  <c r="AR231"/>
  <c r="AP231"/>
  <c r="AO231"/>
  <c r="AN231"/>
  <c r="BP230"/>
  <c r="BO230"/>
  <c r="BN230"/>
  <c r="BM230"/>
  <c r="BL230"/>
  <c r="BK230"/>
  <c r="BJ230"/>
  <c r="BI230"/>
  <c r="BH230"/>
  <c r="BG230"/>
  <c r="BF230"/>
  <c r="BE230"/>
  <c r="BD230"/>
  <c r="BC230"/>
  <c r="BB230"/>
  <c r="BA230"/>
  <c r="AZ230"/>
  <c r="AY230"/>
  <c r="AX230"/>
  <c r="AW230"/>
  <c r="AV230"/>
  <c r="AU230"/>
  <c r="AT230"/>
  <c r="AS230"/>
  <c r="AR230"/>
  <c r="AP230"/>
  <c r="AO230"/>
  <c r="AN230"/>
  <c r="BP229"/>
  <c r="BO229"/>
  <c r="BN229"/>
  <c r="BM229"/>
  <c r="BL229"/>
  <c r="BK229"/>
  <c r="BJ229"/>
  <c r="BI229"/>
  <c r="BH229"/>
  <c r="BG229"/>
  <c r="BF229"/>
  <c r="BE229"/>
  <c r="BD229"/>
  <c r="BC229"/>
  <c r="BB229"/>
  <c r="BA229"/>
  <c r="AZ229"/>
  <c r="AY229"/>
  <c r="AX229"/>
  <c r="AW229"/>
  <c r="AV229"/>
  <c r="AU229"/>
  <c r="AT229"/>
  <c r="AS229"/>
  <c r="AR229"/>
  <c r="AP229"/>
  <c r="AO229"/>
  <c r="AN229"/>
  <c r="BP228"/>
  <c r="BO228"/>
  <c r="BN228"/>
  <c r="BM228"/>
  <c r="BL228"/>
  <c r="BK228"/>
  <c r="BJ228"/>
  <c r="BI228"/>
  <c r="BH228"/>
  <c r="BG228"/>
  <c r="BF228"/>
  <c r="BE228"/>
  <c r="BD228"/>
  <c r="BC228"/>
  <c r="BB228"/>
  <c r="BA228"/>
  <c r="AZ228"/>
  <c r="AY228"/>
  <c r="AX228"/>
  <c r="AW228"/>
  <c r="AV228"/>
  <c r="AU228"/>
  <c r="AT228"/>
  <c r="AS228"/>
  <c r="AR228"/>
  <c r="AP228"/>
  <c r="AO228"/>
  <c r="AN228"/>
  <c r="BP227"/>
  <c r="BO227"/>
  <c r="BN227"/>
  <c r="BM227"/>
  <c r="BL227"/>
  <c r="BK227"/>
  <c r="BJ227"/>
  <c r="BI227"/>
  <c r="BH227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P227"/>
  <c r="AO227"/>
  <c r="AN227"/>
  <c r="BP226"/>
  <c r="BO226"/>
  <c r="BN226"/>
  <c r="BM226"/>
  <c r="BL226"/>
  <c r="BK226"/>
  <c r="BJ226"/>
  <c r="BI226"/>
  <c r="BH226"/>
  <c r="BG226"/>
  <c r="BF226"/>
  <c r="BE226"/>
  <c r="BD226"/>
  <c r="BC226"/>
  <c r="BB226"/>
  <c r="BA226"/>
  <c r="AZ226"/>
  <c r="AY226"/>
  <c r="AX226"/>
  <c r="AW226"/>
  <c r="AV226"/>
  <c r="AU226"/>
  <c r="AT226"/>
  <c r="AS226"/>
  <c r="AR226"/>
  <c r="AP226"/>
  <c r="AO226"/>
  <c r="AN226"/>
  <c r="BP225"/>
  <c r="BO225"/>
  <c r="BN225"/>
  <c r="BM225"/>
  <c r="BL225"/>
  <c r="BK225"/>
  <c r="BJ225"/>
  <c r="BI225"/>
  <c r="BH225"/>
  <c r="BG225"/>
  <c r="BF225"/>
  <c r="BE225"/>
  <c r="BD225"/>
  <c r="BC225"/>
  <c r="BB225"/>
  <c r="BA225"/>
  <c r="AZ225"/>
  <c r="AY225"/>
  <c r="AX225"/>
  <c r="AW225"/>
  <c r="AV225"/>
  <c r="AU225"/>
  <c r="AT225"/>
  <c r="AS225"/>
  <c r="AR225"/>
  <c r="AP225"/>
  <c r="AO225"/>
  <c r="AN225"/>
  <c r="BP224"/>
  <c r="BO224"/>
  <c r="BN224"/>
  <c r="BM224"/>
  <c r="BL224"/>
  <c r="BK224"/>
  <c r="BJ224"/>
  <c r="BI224"/>
  <c r="BH224"/>
  <c r="BG224"/>
  <c r="BF224"/>
  <c r="BE224"/>
  <c r="BD224"/>
  <c r="BC224"/>
  <c r="BB224"/>
  <c r="BA224"/>
  <c r="AZ224"/>
  <c r="AY224"/>
  <c r="AX224"/>
  <c r="AW224"/>
  <c r="AV224"/>
  <c r="AU224"/>
  <c r="AT224"/>
  <c r="AS224"/>
  <c r="AR224"/>
  <c r="AP224"/>
  <c r="AO224"/>
  <c r="AN224"/>
  <c r="BP223"/>
  <c r="BO223"/>
  <c r="BN223"/>
  <c r="BM223"/>
  <c r="BL223"/>
  <c r="BK223"/>
  <c r="BJ223"/>
  <c r="BI223"/>
  <c r="BH223"/>
  <c r="BG223"/>
  <c r="BF223"/>
  <c r="BE223"/>
  <c r="BD223"/>
  <c r="BC223"/>
  <c r="BB223"/>
  <c r="BA223"/>
  <c r="AZ223"/>
  <c r="AY223"/>
  <c r="AX223"/>
  <c r="AW223"/>
  <c r="AV223"/>
  <c r="AU223"/>
  <c r="AT223"/>
  <c r="AS223"/>
  <c r="AR223"/>
  <c r="AP223"/>
  <c r="AO223"/>
  <c r="AN223"/>
  <c r="BP222"/>
  <c r="BO222"/>
  <c r="BN222"/>
  <c r="BM222"/>
  <c r="BL222"/>
  <c r="BK222"/>
  <c r="BJ222"/>
  <c r="BI222"/>
  <c r="BH222"/>
  <c r="BG222"/>
  <c r="BF222"/>
  <c r="BE222"/>
  <c r="BD222"/>
  <c r="BC222"/>
  <c r="BB222"/>
  <c r="BA222"/>
  <c r="AZ222"/>
  <c r="AY222"/>
  <c r="AX222"/>
  <c r="AW222"/>
  <c r="AV222"/>
  <c r="AU222"/>
  <c r="AT222"/>
  <c r="AS222"/>
  <c r="AR222"/>
  <c r="AP222"/>
  <c r="AO222"/>
  <c r="AN222"/>
  <c r="BP221"/>
  <c r="BO221"/>
  <c r="BN221"/>
  <c r="BM221"/>
  <c r="BL221"/>
  <c r="BK221"/>
  <c r="BJ221"/>
  <c r="BI221"/>
  <c r="BH221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P221"/>
  <c r="AO221"/>
  <c r="AN221"/>
  <c r="BP220"/>
  <c r="BO220"/>
  <c r="BN220"/>
  <c r="BM220"/>
  <c r="BL220"/>
  <c r="BK220"/>
  <c r="BJ220"/>
  <c r="BI220"/>
  <c r="BH220"/>
  <c r="BG220"/>
  <c r="BF220"/>
  <c r="BE220"/>
  <c r="BD220"/>
  <c r="BC220"/>
  <c r="BB220"/>
  <c r="BA220"/>
  <c r="AZ220"/>
  <c r="AY220"/>
  <c r="AX220"/>
  <c r="AW220"/>
  <c r="AV220"/>
  <c r="AU220"/>
  <c r="AT220"/>
  <c r="AS220"/>
  <c r="AR220"/>
  <c r="AP220"/>
  <c r="AO220"/>
  <c r="AN220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P219"/>
  <c r="AO219"/>
  <c r="AN219"/>
  <c r="BP218"/>
  <c r="BO218"/>
  <c r="BN218"/>
  <c r="BM218"/>
  <c r="BL218"/>
  <c r="BK218"/>
  <c r="BJ218"/>
  <c r="BI218"/>
  <c r="BH218"/>
  <c r="BG218"/>
  <c r="BF218"/>
  <c r="BE218"/>
  <c r="BD218"/>
  <c r="BC218"/>
  <c r="BB218"/>
  <c r="BA218"/>
  <c r="AZ218"/>
  <c r="AY218"/>
  <c r="AX218"/>
  <c r="AW218"/>
  <c r="AV218"/>
  <c r="AU218"/>
  <c r="AT218"/>
  <c r="AS218"/>
  <c r="AR218"/>
  <c r="AP218"/>
  <c r="AO218"/>
  <c r="AN218"/>
  <c r="BP217"/>
  <c r="BO217"/>
  <c r="BN217"/>
  <c r="BM217"/>
  <c r="BL217"/>
  <c r="BK217"/>
  <c r="BJ217"/>
  <c r="BI217"/>
  <c r="BH217"/>
  <c r="BG217"/>
  <c r="BF217"/>
  <c r="BE217"/>
  <c r="BD217"/>
  <c r="BC217"/>
  <c r="BB217"/>
  <c r="BA217"/>
  <c r="AZ217"/>
  <c r="AY217"/>
  <c r="AX217"/>
  <c r="AW217"/>
  <c r="AV217"/>
  <c r="AU217"/>
  <c r="AT217"/>
  <c r="AS217"/>
  <c r="AR217"/>
  <c r="AP217"/>
  <c r="AO217"/>
  <c r="AN217"/>
  <c r="BP216"/>
  <c r="BO216"/>
  <c r="BN216"/>
  <c r="BM216"/>
  <c r="BL216"/>
  <c r="BK216"/>
  <c r="BJ216"/>
  <c r="BI216"/>
  <c r="BH216"/>
  <c r="BG216"/>
  <c r="BF216"/>
  <c r="BE216"/>
  <c r="BD216"/>
  <c r="BC216"/>
  <c r="BB216"/>
  <c r="BA216"/>
  <c r="AZ216"/>
  <c r="AY216"/>
  <c r="AX216"/>
  <c r="AW216"/>
  <c r="AV216"/>
  <c r="AU216"/>
  <c r="AT216"/>
  <c r="AS216"/>
  <c r="AR216"/>
  <c r="AP216"/>
  <c r="AO216"/>
  <c r="AN216"/>
  <c r="BP215"/>
  <c r="BO215"/>
  <c r="BN215"/>
  <c r="BM215"/>
  <c r="BL215"/>
  <c r="BK215"/>
  <c r="BJ215"/>
  <c r="BI215"/>
  <c r="BH215"/>
  <c r="BG215"/>
  <c r="BF215"/>
  <c r="BE215"/>
  <c r="BD215"/>
  <c r="BC215"/>
  <c r="BB215"/>
  <c r="BA215"/>
  <c r="AZ215"/>
  <c r="AY215"/>
  <c r="AX215"/>
  <c r="AW215"/>
  <c r="AV215"/>
  <c r="AU215"/>
  <c r="AT215"/>
  <c r="AS215"/>
  <c r="AR215"/>
  <c r="AP215"/>
  <c r="AO215"/>
  <c r="AN215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P214"/>
  <c r="AO214"/>
  <c r="AN214"/>
  <c r="BP213"/>
  <c r="BO213"/>
  <c r="BN213"/>
  <c r="BM213"/>
  <c r="BL213"/>
  <c r="BK213"/>
  <c r="BJ213"/>
  <c r="BI213"/>
  <c r="BH213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P213"/>
  <c r="AO213"/>
  <c r="AN213"/>
  <c r="BP212"/>
  <c r="BO212"/>
  <c r="BN212"/>
  <c r="BM212"/>
  <c r="BL212"/>
  <c r="BK212"/>
  <c r="BJ212"/>
  <c r="BI212"/>
  <c r="BH212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P212"/>
  <c r="AO212"/>
  <c r="AN212"/>
  <c r="BP211"/>
  <c r="BO211"/>
  <c r="BN211"/>
  <c r="BM211"/>
  <c r="BL211"/>
  <c r="BK211"/>
  <c r="BJ211"/>
  <c r="BI211"/>
  <c r="BH211"/>
  <c r="BG211"/>
  <c r="BF211"/>
  <c r="BE211"/>
  <c r="BD211"/>
  <c r="BC211"/>
  <c r="BB211"/>
  <c r="BA211"/>
  <c r="AZ211"/>
  <c r="AY211"/>
  <c r="AX211"/>
  <c r="AW211"/>
  <c r="AV211"/>
  <c r="AU211"/>
  <c r="AT211"/>
  <c r="AS211"/>
  <c r="AR211"/>
  <c r="AP211"/>
  <c r="AO211"/>
  <c r="AN211"/>
  <c r="BP210"/>
  <c r="BO210"/>
  <c r="BN210"/>
  <c r="BM210"/>
  <c r="BL210"/>
  <c r="BK210"/>
  <c r="BJ210"/>
  <c r="BI210"/>
  <c r="BH210"/>
  <c r="BG210"/>
  <c r="BF210"/>
  <c r="BE210"/>
  <c r="BD210"/>
  <c r="BC210"/>
  <c r="BB210"/>
  <c r="BA210"/>
  <c r="AZ210"/>
  <c r="AY210"/>
  <c r="AX210"/>
  <c r="AW210"/>
  <c r="AV210"/>
  <c r="AU210"/>
  <c r="AT210"/>
  <c r="AS210"/>
  <c r="AR210"/>
  <c r="AP210"/>
  <c r="AO210"/>
  <c r="AN210"/>
  <c r="BP209"/>
  <c r="BO209"/>
  <c r="BN209"/>
  <c r="BM209"/>
  <c r="BL209"/>
  <c r="BK209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P209"/>
  <c r="AO209"/>
  <c r="AN209"/>
  <c r="BP208"/>
  <c r="BO208"/>
  <c r="BN208"/>
  <c r="BM208"/>
  <c r="BL208"/>
  <c r="BK208"/>
  <c r="BJ208"/>
  <c r="BI208"/>
  <c r="BH208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P208"/>
  <c r="AO208"/>
  <c r="AN208"/>
  <c r="BP207"/>
  <c r="BO207"/>
  <c r="BN207"/>
  <c r="BM207"/>
  <c r="BL207"/>
  <c r="BK207"/>
  <c r="BJ207"/>
  <c r="BI207"/>
  <c r="BH207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P207"/>
  <c r="AO207"/>
  <c r="AN207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P206"/>
  <c r="AO206"/>
  <c r="AN206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P205"/>
  <c r="AO205"/>
  <c r="AN205"/>
  <c r="BP204"/>
  <c r="BO204"/>
  <c r="BN204"/>
  <c r="BM204"/>
  <c r="BL204"/>
  <c r="BK204"/>
  <c r="BJ204"/>
  <c r="BI204"/>
  <c r="BH204"/>
  <c r="BG204"/>
  <c r="BF204"/>
  <c r="BE204"/>
  <c r="BD204"/>
  <c r="BC204"/>
  <c r="BB204"/>
  <c r="BA204"/>
  <c r="AZ204"/>
  <c r="AY204"/>
  <c r="AX204"/>
  <c r="AW204"/>
  <c r="AV204"/>
  <c r="AU204"/>
  <c r="AT204"/>
  <c r="AS204"/>
  <c r="AR204"/>
  <c r="AP204"/>
  <c r="AO204"/>
  <c r="AN204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P203"/>
  <c r="AO203"/>
  <c r="AN203"/>
  <c r="BP202"/>
  <c r="BO202"/>
  <c r="BN202"/>
  <c r="BM202"/>
  <c r="BL202"/>
  <c r="BK202"/>
  <c r="BJ202"/>
  <c r="BI202"/>
  <c r="BH202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P202"/>
  <c r="AO202"/>
  <c r="AN202"/>
  <c r="BP201"/>
  <c r="BO201"/>
  <c r="BN201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P201"/>
  <c r="AO201"/>
  <c r="AN201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P200"/>
  <c r="AO200"/>
  <c r="AN200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P199"/>
  <c r="AO199"/>
  <c r="AN199"/>
  <c r="BP198"/>
  <c r="BO198"/>
  <c r="BN198"/>
  <c r="BM198"/>
  <c r="BL198"/>
  <c r="BK198"/>
  <c r="BJ198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P198"/>
  <c r="AO198"/>
  <c r="AN198"/>
  <c r="BP197"/>
  <c r="BO197"/>
  <c r="BN197"/>
  <c r="BM197"/>
  <c r="BL197"/>
  <c r="BK197"/>
  <c r="BJ197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P197"/>
  <c r="AO197"/>
  <c r="AN197"/>
  <c r="BP196"/>
  <c r="BO196"/>
  <c r="BN196"/>
  <c r="BM196"/>
  <c r="BL196"/>
  <c r="BK196"/>
  <c r="BJ196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P196"/>
  <c r="AO196"/>
  <c r="AN196"/>
  <c r="BP195"/>
  <c r="BO195"/>
  <c r="BN195"/>
  <c r="BM195"/>
  <c r="BL195"/>
  <c r="BK195"/>
  <c r="BJ195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P195"/>
  <c r="AO195"/>
  <c r="AN195"/>
  <c r="BP194"/>
  <c r="BO194"/>
  <c r="BN194"/>
  <c r="BM194"/>
  <c r="BL194"/>
  <c r="BK194"/>
  <c r="BJ194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P194"/>
  <c r="AO194"/>
  <c r="AN194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P193"/>
  <c r="AO193"/>
  <c r="AN193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P192"/>
  <c r="AO192"/>
  <c r="AN192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P191"/>
  <c r="AO191"/>
  <c r="AN191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P190"/>
  <c r="AO190"/>
  <c r="AN190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P189"/>
  <c r="AO189"/>
  <c r="AN189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P188"/>
  <c r="AO188"/>
  <c r="AN188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P187"/>
  <c r="AO187"/>
  <c r="AN187"/>
  <c r="BP186"/>
  <c r="BO186"/>
  <c r="BN186"/>
  <c r="BM186"/>
  <c r="BL186"/>
  <c r="BK186"/>
  <c r="BJ186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P186"/>
  <c r="AO186"/>
  <c r="AN186"/>
  <c r="BP185"/>
  <c r="BO185"/>
  <c r="BN185"/>
  <c r="BM185"/>
  <c r="BL185"/>
  <c r="BK185"/>
  <c r="BJ185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P185"/>
  <c r="AO185"/>
  <c r="AN185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P184"/>
  <c r="AO184"/>
  <c r="AN184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P183"/>
  <c r="AO183"/>
  <c r="AN183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P182"/>
  <c r="AO182"/>
  <c r="AN182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P181"/>
  <c r="AO181"/>
  <c r="AN181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P180"/>
  <c r="AO180"/>
  <c r="AN180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P179"/>
  <c r="AO179"/>
  <c r="AN179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P178"/>
  <c r="AO178"/>
  <c r="AN178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P177"/>
  <c r="AO177"/>
  <c r="AN177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P176"/>
  <c r="AO176"/>
  <c r="AN176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P175"/>
  <c r="AO175"/>
  <c r="AN175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P174"/>
  <c r="AO174"/>
  <c r="AN174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P173"/>
  <c r="AO173"/>
  <c r="AN173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P172"/>
  <c r="AO172"/>
  <c r="AN172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P171"/>
  <c r="AO171"/>
  <c r="AN171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P170"/>
  <c r="AO170"/>
  <c r="AN170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P169"/>
  <c r="AO169"/>
  <c r="AN169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P168"/>
  <c r="AO168"/>
  <c r="AN168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P167"/>
  <c r="AO167"/>
  <c r="AN167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P166"/>
  <c r="AO166"/>
  <c r="AN166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P165"/>
  <c r="AO165"/>
  <c r="AN165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P164"/>
  <c r="AO164"/>
  <c r="AN164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P163"/>
  <c r="AO163"/>
  <c r="AN163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P162"/>
  <c r="AO162"/>
  <c r="AN162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P161"/>
  <c r="AO161"/>
  <c r="AN161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P160"/>
  <c r="AO160"/>
  <c r="AN160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P159"/>
  <c r="AO159"/>
  <c r="AN159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P158"/>
  <c r="AO158"/>
  <c r="AN158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P157"/>
  <c r="AO157"/>
  <c r="AN157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P156"/>
  <c r="AO156"/>
  <c r="AN156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P155"/>
  <c r="AO155"/>
  <c r="AN155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P154"/>
  <c r="AO154"/>
  <c r="AN154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P153"/>
  <c r="AO153"/>
  <c r="AN153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P152"/>
  <c r="AO152"/>
  <c r="AN152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P151"/>
  <c r="AO151"/>
  <c r="AN151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P150"/>
  <c r="AO150"/>
  <c r="AN150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P149"/>
  <c r="AO149"/>
  <c r="AN149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P148"/>
  <c r="AO148"/>
  <c r="AN148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P147"/>
  <c r="AO147"/>
  <c r="AN147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P146"/>
  <c r="AO146"/>
  <c r="AN146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P145"/>
  <c r="AO145"/>
  <c r="AN145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P144"/>
  <c r="AO144"/>
  <c r="AN144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P143"/>
  <c r="AO143"/>
  <c r="AN143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P142"/>
  <c r="AO142"/>
  <c r="AN142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P141"/>
  <c r="AO141"/>
  <c r="AN141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P140"/>
  <c r="AO140"/>
  <c r="AN140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P139"/>
  <c r="AO139"/>
  <c r="AN139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P138"/>
  <c r="AO138"/>
  <c r="AN138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P137"/>
  <c r="AO137"/>
  <c r="AN137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P136"/>
  <c r="AO136"/>
  <c r="AN136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P135"/>
  <c r="AO135"/>
  <c r="AN135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P134"/>
  <c r="AO134"/>
  <c r="AN134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P133"/>
  <c r="AO133"/>
  <c r="AN133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P132"/>
  <c r="AO132"/>
  <c r="AN132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P131"/>
  <c r="AO131"/>
  <c r="AN131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P130"/>
  <c r="AO130"/>
  <c r="AN130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P129"/>
  <c r="AO129"/>
  <c r="AN129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P128"/>
  <c r="AO128"/>
  <c r="AN128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P127"/>
  <c r="AO127"/>
  <c r="AN127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P126"/>
  <c r="AO126"/>
  <c r="AN126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P125"/>
  <c r="AO125"/>
  <c r="AN125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P124"/>
  <c r="AO124"/>
  <c r="AN124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P123"/>
  <c r="AO123"/>
  <c r="AN123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P122"/>
  <c r="AO122"/>
  <c r="AN122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P121"/>
  <c r="AO121"/>
  <c r="AN121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P120"/>
  <c r="AO120"/>
  <c r="AN120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P119"/>
  <c r="AO119"/>
  <c r="AN119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P118"/>
  <c r="AO118"/>
  <c r="AN118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P117"/>
  <c r="AO117"/>
  <c r="AN117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P116"/>
  <c r="AO116"/>
  <c r="AN116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P115"/>
  <c r="AO115"/>
  <c r="AN115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P114"/>
  <c r="AO114"/>
  <c r="AN114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P113"/>
  <c r="AO113"/>
  <c r="AN113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P112"/>
  <c r="AO112"/>
  <c r="AN112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P111"/>
  <c r="AO111"/>
  <c r="AN111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P110"/>
  <c r="AO110"/>
  <c r="AN110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P109"/>
  <c r="AO109"/>
  <c r="AN109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P108"/>
  <c r="AO108"/>
  <c r="AN108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P107"/>
  <c r="AO107"/>
  <c r="AN107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P106"/>
  <c r="AO106"/>
  <c r="AN106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P105"/>
  <c r="AO105"/>
  <c r="AN105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P104"/>
  <c r="AO104"/>
  <c r="AN104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P103"/>
  <c r="AO103"/>
  <c r="AN103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P102"/>
  <c r="AO102"/>
  <c r="AN102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P101"/>
  <c r="AO101"/>
  <c r="AN101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P100"/>
  <c r="AO100"/>
  <c r="AN100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P99"/>
  <c r="AO99"/>
  <c r="AN99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P98"/>
  <c r="AO98"/>
  <c r="AN98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P97"/>
  <c r="AO97"/>
  <c r="AN97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P96"/>
  <c r="AO96"/>
  <c r="AN96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P95"/>
  <c r="AO95"/>
  <c r="AN95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P94"/>
  <c r="AO94"/>
  <c r="AN94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P93"/>
  <c r="AO93"/>
  <c r="AN93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P92"/>
  <c r="AO92"/>
  <c r="AN92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P91"/>
  <c r="AO91"/>
  <c r="AN91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P90"/>
  <c r="AO90"/>
  <c r="AN90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P89"/>
  <c r="AO89"/>
  <c r="AN89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P88"/>
  <c r="AO88"/>
  <c r="AN88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P87"/>
  <c r="AO87"/>
  <c r="AN87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P86"/>
  <c r="AO86"/>
  <c r="AN86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P85"/>
  <c r="AO85"/>
  <c r="AN85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P84"/>
  <c r="AO84"/>
  <c r="AN84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P83"/>
  <c r="AO83"/>
  <c r="AN83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P82"/>
  <c r="AO82"/>
  <c r="AN82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P81"/>
  <c r="AO81"/>
  <c r="AN81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P80"/>
  <c r="AO80"/>
  <c r="AN80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P79"/>
  <c r="AO79"/>
  <c r="AN79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P78"/>
  <c r="AO78"/>
  <c r="AN78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P77"/>
  <c r="AO77"/>
  <c r="AN77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P76"/>
  <c r="AO76"/>
  <c r="AN76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P75"/>
  <c r="AO75"/>
  <c r="AN75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P74"/>
  <c r="AO74"/>
  <c r="AN74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P73"/>
  <c r="AO73"/>
  <c r="AN73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P72"/>
  <c r="AO72"/>
  <c r="AN72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P71"/>
  <c r="AO71"/>
  <c r="AN71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P70"/>
  <c r="AO70"/>
  <c r="AN70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P69"/>
  <c r="AO69"/>
  <c r="AN69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P68"/>
  <c r="AO68"/>
  <c r="AN68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P67"/>
  <c r="AO67"/>
  <c r="AN67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P66"/>
  <c r="AO66"/>
  <c r="AN66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P65"/>
  <c r="AO65"/>
  <c r="AN65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P64"/>
  <c r="AO64"/>
  <c r="AN64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P63"/>
  <c r="AO63"/>
  <c r="AN63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P62"/>
  <c r="AO62"/>
  <c r="AN62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P61"/>
  <c r="AO61"/>
  <c r="AN61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P60"/>
  <c r="AO60"/>
  <c r="AN60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P59"/>
  <c r="AO59"/>
  <c r="AN59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P58"/>
  <c r="AO58"/>
  <c r="AN58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P57"/>
  <c r="AO57"/>
  <c r="AN57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P56"/>
  <c r="AO56"/>
  <c r="AN56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P55"/>
  <c r="AO55"/>
  <c r="AN55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P54"/>
  <c r="AO54"/>
  <c r="AN54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P53"/>
  <c r="AO53"/>
  <c r="AN53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P52"/>
  <c r="AO52"/>
  <c r="AN52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P51"/>
  <c r="AO51"/>
  <c r="AN51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P50"/>
  <c r="AO50"/>
  <c r="AN50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P49"/>
  <c r="AO49"/>
  <c r="AN49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P48"/>
  <c r="AO48"/>
  <c r="AN48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P47"/>
  <c r="AO47"/>
  <c r="AN47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P46"/>
  <c r="AO46"/>
  <c r="AN46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P45"/>
  <c r="AO45"/>
  <c r="AN45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P44"/>
  <c r="AO44"/>
  <c r="AN44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P43"/>
  <c r="AO43"/>
  <c r="AN43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P42"/>
  <c r="AO42"/>
  <c r="AN42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P41"/>
  <c r="AO41"/>
  <c r="AN41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P40"/>
  <c r="AO40"/>
  <c r="AN40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P39"/>
  <c r="AO39"/>
  <c r="AN39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P38"/>
  <c r="AO38"/>
  <c r="AN38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P37"/>
  <c r="AO37"/>
  <c r="AN37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P36"/>
  <c r="AO36"/>
  <c r="AN36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P35"/>
  <c r="AO35"/>
  <c r="AN35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P34"/>
  <c r="AO34"/>
  <c r="AN34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P33"/>
  <c r="AO33"/>
  <c r="AN33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P32"/>
  <c r="AO32"/>
  <c r="AN32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P31"/>
  <c r="AO31"/>
  <c r="AN31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P30"/>
  <c r="AO30"/>
  <c r="AN30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P29"/>
  <c r="AO29"/>
  <c r="AN29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P28"/>
  <c r="AO28"/>
  <c r="AN28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P27"/>
  <c r="AO27"/>
  <c r="AN27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P26"/>
  <c r="AO26"/>
  <c r="AN26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P25"/>
  <c r="AO25"/>
  <c r="AN25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P24"/>
  <c r="AO24"/>
  <c r="AN24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P23"/>
  <c r="AO23"/>
  <c r="AN23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P22"/>
  <c r="AO22"/>
  <c r="AN22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P21"/>
  <c r="AO21"/>
  <c r="AN21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P20"/>
  <c r="AO20"/>
  <c r="AN20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P19"/>
  <c r="AO19"/>
  <c r="AN19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P18"/>
  <c r="AO18"/>
  <c r="AN18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P17"/>
  <c r="AO17"/>
  <c r="AN17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P16"/>
  <c r="AO16"/>
  <c r="AN16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P15"/>
  <c r="AO15"/>
  <c r="AN15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P14"/>
  <c r="AO14"/>
  <c r="AN14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P13"/>
  <c r="AO13"/>
  <c r="AN13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P12"/>
  <c r="AO12"/>
  <c r="AN12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P11"/>
  <c r="AO11"/>
  <c r="AN11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P10"/>
  <c r="AO10"/>
  <c r="AN10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P9"/>
  <c r="AO9"/>
  <c r="AN9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P8"/>
  <c r="AO8"/>
  <c r="AN8"/>
  <c r="G208" i="20"/>
  <c r="F208"/>
  <c r="G202"/>
  <c r="F202"/>
  <c r="E202"/>
  <c r="D202"/>
  <c r="F200"/>
  <c r="F199"/>
  <c r="H185"/>
  <c r="E185"/>
  <c r="C185"/>
  <c r="H184"/>
  <c r="E184"/>
  <c r="H182"/>
  <c r="E182"/>
  <c r="H181"/>
  <c r="E181"/>
  <c r="H180"/>
  <c r="E180"/>
  <c r="H179"/>
  <c r="E179"/>
  <c r="H178"/>
  <c r="E178"/>
  <c r="H177"/>
  <c r="E177"/>
  <c r="H167"/>
  <c r="E167"/>
  <c r="C167"/>
  <c r="H166"/>
  <c r="E166"/>
  <c r="H164"/>
  <c r="E164"/>
  <c r="H163"/>
  <c r="E163"/>
  <c r="H162"/>
  <c r="E162"/>
  <c r="H161"/>
  <c r="E161"/>
  <c r="H160"/>
  <c r="E160"/>
  <c r="H159"/>
  <c r="E159"/>
  <c r="H130"/>
  <c r="F130"/>
  <c r="E130"/>
  <c r="H129"/>
  <c r="E129"/>
  <c r="H128"/>
  <c r="H119"/>
  <c r="F119"/>
  <c r="M117"/>
  <c r="H117"/>
  <c r="M116"/>
  <c r="H116"/>
  <c r="D115"/>
  <c r="M114"/>
  <c r="H114"/>
  <c r="F114"/>
  <c r="M113"/>
  <c r="H113"/>
  <c r="F113"/>
  <c r="M112"/>
  <c r="H112"/>
  <c r="F112"/>
  <c r="D112"/>
  <c r="M111"/>
  <c r="H111"/>
  <c r="F111"/>
  <c r="M110"/>
  <c r="H110"/>
  <c r="F110"/>
  <c r="M109"/>
  <c r="H109"/>
  <c r="F109"/>
  <c r="G100"/>
  <c r="E100"/>
  <c r="D100"/>
  <c r="C100"/>
  <c r="G99"/>
  <c r="E99"/>
  <c r="G98"/>
  <c r="E98"/>
  <c r="G97"/>
  <c r="E97"/>
  <c r="E96"/>
  <c r="G95"/>
  <c r="E95"/>
  <c r="G94"/>
  <c r="E94"/>
  <c r="G93"/>
  <c r="E93"/>
  <c r="R65"/>
  <c r="P65"/>
  <c r="M65"/>
  <c r="J65"/>
  <c r="G65"/>
  <c r="D65"/>
  <c r="Q64"/>
  <c r="N64"/>
  <c r="M64"/>
  <c r="K64"/>
  <c r="J64"/>
  <c r="H64"/>
  <c r="G64"/>
  <c r="E64"/>
  <c r="N63"/>
  <c r="M63"/>
  <c r="K63"/>
  <c r="J63"/>
  <c r="H63"/>
  <c r="G63"/>
  <c r="E63"/>
  <c r="D63"/>
  <c r="R62"/>
  <c r="N62"/>
  <c r="K62"/>
  <c r="J62"/>
  <c r="H62"/>
  <c r="E62"/>
  <c r="S61"/>
  <c r="R61"/>
  <c r="Q61"/>
  <c r="P61"/>
  <c r="N61"/>
  <c r="M61"/>
  <c r="K61"/>
  <c r="J61"/>
  <c r="H61"/>
  <c r="G61"/>
  <c r="E61"/>
  <c r="D61"/>
  <c r="S60"/>
  <c r="R60"/>
  <c r="Q60"/>
  <c r="P60"/>
  <c r="N60"/>
  <c r="M60"/>
  <c r="K60"/>
  <c r="J60"/>
  <c r="H60"/>
  <c r="G60"/>
  <c r="E60"/>
  <c r="D60"/>
  <c r="F52"/>
  <c r="E52"/>
  <c r="D52"/>
  <c r="Q38"/>
  <c r="P38"/>
  <c r="N38"/>
  <c r="M38"/>
  <c r="K38"/>
  <c r="J38"/>
  <c r="H38"/>
  <c r="G38"/>
  <c r="E38"/>
  <c r="Q37"/>
  <c r="P37"/>
  <c r="N37"/>
  <c r="M37"/>
  <c r="K37"/>
  <c r="J37"/>
  <c r="H37"/>
  <c r="G37"/>
  <c r="E37"/>
  <c r="D37"/>
  <c r="Q36"/>
  <c r="P36"/>
  <c r="N36"/>
  <c r="K36"/>
  <c r="J36"/>
  <c r="H36"/>
  <c r="E36"/>
  <c r="Q35"/>
  <c r="P35"/>
  <c r="N35"/>
  <c r="K35"/>
  <c r="J35"/>
  <c r="H35"/>
  <c r="G35"/>
  <c r="E35"/>
  <c r="D35"/>
  <c r="G25"/>
  <c r="F25"/>
  <c r="E25"/>
  <c r="G24"/>
  <c r="G23"/>
  <c r="F23"/>
  <c r="E23"/>
  <c r="G22"/>
  <c r="G21"/>
  <c r="G20"/>
  <c r="P9"/>
  <c r="P8"/>
  <c r="P7"/>
  <c r="P6"/>
  <c r="BT401" i="21"/>
  <c r="BP401"/>
  <c r="BM401"/>
  <c r="BL401"/>
  <c r="BK401"/>
  <c r="BJ401"/>
  <c r="BI401"/>
  <c r="BH401"/>
  <c r="BG401"/>
  <c r="BF401"/>
  <c r="BE401"/>
  <c r="BC401"/>
  <c r="BB401"/>
  <c r="BA401"/>
  <c r="AZ401"/>
  <c r="AY401"/>
  <c r="AX401"/>
  <c r="AW401"/>
  <c r="AV401"/>
  <c r="AU401"/>
  <c r="AT401"/>
  <c r="BP396"/>
  <c r="BO396"/>
  <c r="BN396"/>
  <c r="BM396"/>
  <c r="BL396"/>
  <c r="BK396"/>
  <c r="BJ396"/>
  <c r="BI396"/>
  <c r="BH396"/>
  <c r="BG396"/>
  <c r="BF396"/>
  <c r="BE396"/>
  <c r="BC396"/>
  <c r="BB396"/>
  <c r="BA396"/>
  <c r="AZ396"/>
  <c r="AY396"/>
  <c r="AX396"/>
  <c r="AW396"/>
  <c r="AV396"/>
  <c r="AU396"/>
  <c r="AT396"/>
  <c r="BP395"/>
  <c r="BO395"/>
  <c r="BN395"/>
  <c r="BM395"/>
  <c r="BL395"/>
  <c r="BK395"/>
  <c r="BJ395"/>
  <c r="BI395"/>
  <c r="BH395"/>
  <c r="BG395"/>
  <c r="BF395"/>
  <c r="BE395"/>
  <c r="BC395"/>
  <c r="BB395"/>
  <c r="BA395"/>
  <c r="AZ395"/>
  <c r="AY395"/>
  <c r="AX395"/>
  <c r="AW395"/>
  <c r="AV395"/>
  <c r="AU395"/>
  <c r="AT395"/>
  <c r="AG394"/>
  <c r="AF394"/>
  <c r="AE394"/>
  <c r="AD394"/>
  <c r="AC394"/>
  <c r="AB394"/>
  <c r="AA394"/>
  <c r="Z394"/>
  <c r="Y394"/>
  <c r="X394"/>
  <c r="W394"/>
  <c r="T394"/>
  <c r="S394"/>
  <c r="R394"/>
  <c r="Q394"/>
  <c r="P394"/>
  <c r="O394"/>
  <c r="N394"/>
  <c r="M394"/>
  <c r="L394"/>
  <c r="K394"/>
  <c r="BP391"/>
  <c r="BO391"/>
  <c r="BN391"/>
  <c r="BM391"/>
  <c r="BL391"/>
  <c r="BK391"/>
  <c r="BJ391"/>
  <c r="BI391"/>
  <c r="BH391"/>
  <c r="BG391"/>
  <c r="BF391"/>
  <c r="BE391"/>
  <c r="BC391"/>
  <c r="BB391"/>
  <c r="BA391"/>
  <c r="AZ391"/>
  <c r="AY391"/>
  <c r="AX391"/>
  <c r="AW391"/>
  <c r="AV391"/>
  <c r="AU391"/>
  <c r="AT391"/>
  <c r="AQ391"/>
  <c r="AP391"/>
  <c r="AO391"/>
  <c r="AN391"/>
  <c r="AL391"/>
  <c r="AK391"/>
  <c r="AJ391"/>
  <c r="BV390"/>
  <c r="BU390"/>
  <c r="BT390"/>
  <c r="BS390"/>
  <c r="BR390"/>
  <c r="BP390"/>
  <c r="BO390"/>
  <c r="BN390"/>
  <c r="BM390"/>
  <c r="BL390"/>
  <c r="BK390"/>
  <c r="BJ390"/>
  <c r="BI390"/>
  <c r="BH390"/>
  <c r="BG390"/>
  <c r="BF390"/>
  <c r="BE390"/>
  <c r="BC390"/>
  <c r="BB390"/>
  <c r="BA390"/>
  <c r="AZ390"/>
  <c r="AY390"/>
  <c r="AX390"/>
  <c r="AW390"/>
  <c r="AV390"/>
  <c r="AU390"/>
  <c r="AT390"/>
  <c r="AQ390"/>
  <c r="AP390"/>
  <c r="AO390"/>
  <c r="AN390"/>
  <c r="AL390"/>
  <c r="AK390"/>
  <c r="AJ390"/>
  <c r="BP389"/>
  <c r="BO389"/>
  <c r="BN389"/>
  <c r="BM389"/>
  <c r="BL389"/>
  <c r="BK389"/>
  <c r="BJ389"/>
  <c r="BI389"/>
  <c r="BH389"/>
  <c r="BG389"/>
  <c r="BF389"/>
  <c r="BE389"/>
  <c r="BC389"/>
  <c r="BB389"/>
  <c r="BA389"/>
  <c r="AZ389"/>
  <c r="AY389"/>
  <c r="AX389"/>
  <c r="AW389"/>
  <c r="AV389"/>
  <c r="AU389"/>
  <c r="AT389"/>
  <c r="AQ389"/>
  <c r="AP389"/>
  <c r="AO389"/>
  <c r="AN389"/>
  <c r="AL389"/>
  <c r="AK389"/>
  <c r="AJ389"/>
  <c r="BP388"/>
  <c r="BO388"/>
  <c r="BN388"/>
  <c r="BM388"/>
  <c r="BL388"/>
  <c r="BK388"/>
  <c r="BJ388"/>
  <c r="BI388"/>
  <c r="BH388"/>
  <c r="BG388"/>
  <c r="BF388"/>
  <c r="BE388"/>
  <c r="BC388"/>
  <c r="BB388"/>
  <c r="BA388"/>
  <c r="AZ388"/>
  <c r="AY388"/>
  <c r="AX388"/>
  <c r="AW388"/>
  <c r="AV388"/>
  <c r="AU388"/>
  <c r="AT388"/>
  <c r="AQ388"/>
  <c r="AP388"/>
  <c r="AO388"/>
  <c r="AN388"/>
  <c r="AL388"/>
  <c r="AK388"/>
  <c r="AJ388"/>
  <c r="BP387"/>
  <c r="BO387"/>
  <c r="BN387"/>
  <c r="BM387"/>
  <c r="BL387"/>
  <c r="BK387"/>
  <c r="BJ387"/>
  <c r="BI387"/>
  <c r="BH387"/>
  <c r="BG387"/>
  <c r="BF387"/>
  <c r="BE387"/>
  <c r="BC387"/>
  <c r="BB387"/>
  <c r="BA387"/>
  <c r="AZ387"/>
  <c r="AY387"/>
  <c r="AX387"/>
  <c r="AW387"/>
  <c r="AV387"/>
  <c r="AU387"/>
  <c r="AT387"/>
  <c r="AQ387"/>
  <c r="AP387"/>
  <c r="AO387"/>
  <c r="AN387"/>
  <c r="AL387"/>
  <c r="AK387"/>
  <c r="AJ387"/>
  <c r="BP386"/>
  <c r="BO386"/>
  <c r="BN386"/>
  <c r="BM386"/>
  <c r="BL386"/>
  <c r="BK386"/>
  <c r="BJ386"/>
  <c r="BI386"/>
  <c r="BH386"/>
  <c r="BG386"/>
  <c r="BF386"/>
  <c r="BE386"/>
  <c r="BC386"/>
  <c r="BB386"/>
  <c r="BA386"/>
  <c r="AZ386"/>
  <c r="AY386"/>
  <c r="AX386"/>
  <c r="AW386"/>
  <c r="AV386"/>
  <c r="AU386"/>
  <c r="AT386"/>
  <c r="AQ386"/>
  <c r="AP386"/>
  <c r="AO386"/>
  <c r="AN386"/>
  <c r="AL386"/>
  <c r="AK386"/>
  <c r="AJ386"/>
  <c r="BP385"/>
  <c r="BO385"/>
  <c r="BN385"/>
  <c r="BM385"/>
  <c r="BL385"/>
  <c r="BK385"/>
  <c r="BJ385"/>
  <c r="BI385"/>
  <c r="BH385"/>
  <c r="BG385"/>
  <c r="BF385"/>
  <c r="BE385"/>
  <c r="BC385"/>
  <c r="BB385"/>
  <c r="BA385"/>
  <c r="AZ385"/>
  <c r="AY385"/>
  <c r="AX385"/>
  <c r="AW385"/>
  <c r="AV385"/>
  <c r="AU385"/>
  <c r="AT385"/>
  <c r="AQ385"/>
  <c r="AP385"/>
  <c r="AO385"/>
  <c r="AN385"/>
  <c r="AL385"/>
  <c r="AK385"/>
  <c r="AJ385"/>
  <c r="BV384"/>
  <c r="BU384"/>
  <c r="BT384"/>
  <c r="BS384"/>
  <c r="BR384"/>
  <c r="BP384"/>
  <c r="BO384"/>
  <c r="BN384"/>
  <c r="BM384"/>
  <c r="BL384"/>
  <c r="BK384"/>
  <c r="BJ384"/>
  <c r="BI384"/>
  <c r="BH384"/>
  <c r="BG384"/>
  <c r="BF384"/>
  <c r="BE384"/>
  <c r="BC384"/>
  <c r="BB384"/>
  <c r="BA384"/>
  <c r="AZ384"/>
  <c r="AY384"/>
  <c r="AX384"/>
  <c r="AW384"/>
  <c r="AV384"/>
  <c r="AU384"/>
  <c r="AT384"/>
  <c r="AQ384"/>
  <c r="AP384"/>
  <c r="AO384"/>
  <c r="AN384"/>
  <c r="AL384"/>
  <c r="AK384"/>
  <c r="AJ384"/>
  <c r="BP383"/>
  <c r="BO383"/>
  <c r="BN383"/>
  <c r="BM383"/>
  <c r="BL383"/>
  <c r="BK383"/>
  <c r="BJ383"/>
  <c r="BI383"/>
  <c r="BH383"/>
  <c r="BG383"/>
  <c r="BF383"/>
  <c r="BE383"/>
  <c r="BC383"/>
  <c r="BB383"/>
  <c r="BA383"/>
  <c r="AZ383"/>
  <c r="AY383"/>
  <c r="AX383"/>
  <c r="AW383"/>
  <c r="AV383"/>
  <c r="AU383"/>
  <c r="AT383"/>
  <c r="AQ383"/>
  <c r="AP383"/>
  <c r="AO383"/>
  <c r="AN383"/>
  <c r="AL383"/>
  <c r="AK383"/>
  <c r="AJ383"/>
  <c r="BP382"/>
  <c r="BO382"/>
  <c r="BN382"/>
  <c r="BM382"/>
  <c r="BL382"/>
  <c r="BK382"/>
  <c r="BJ382"/>
  <c r="BI382"/>
  <c r="BH382"/>
  <c r="BG382"/>
  <c r="BF382"/>
  <c r="BE382"/>
  <c r="BC382"/>
  <c r="BB382"/>
  <c r="BA382"/>
  <c r="AZ382"/>
  <c r="AY382"/>
  <c r="AX382"/>
  <c r="AW382"/>
  <c r="AV382"/>
  <c r="AU382"/>
  <c r="AT382"/>
  <c r="AQ382"/>
  <c r="AP382"/>
  <c r="AO382"/>
  <c r="AN382"/>
  <c r="AL382"/>
  <c r="AK382"/>
  <c r="AJ382"/>
  <c r="BP381"/>
  <c r="BO381"/>
  <c r="BN381"/>
  <c r="BM381"/>
  <c r="BL381"/>
  <c r="BK381"/>
  <c r="BJ381"/>
  <c r="BI381"/>
  <c r="BH381"/>
  <c r="BG381"/>
  <c r="BF381"/>
  <c r="BE381"/>
  <c r="BC381"/>
  <c r="BB381"/>
  <c r="BA381"/>
  <c r="AZ381"/>
  <c r="AY381"/>
  <c r="AX381"/>
  <c r="AW381"/>
  <c r="AV381"/>
  <c r="AU381"/>
  <c r="AT381"/>
  <c r="AQ381"/>
  <c r="AP381"/>
  <c r="AO381"/>
  <c r="AN381"/>
  <c r="AL381"/>
  <c r="AK381"/>
  <c r="AJ381"/>
  <c r="BP380"/>
  <c r="BO380"/>
  <c r="BN380"/>
  <c r="BM380"/>
  <c r="BL380"/>
  <c r="BK380"/>
  <c r="BJ380"/>
  <c r="BI380"/>
  <c r="BH380"/>
  <c r="BG380"/>
  <c r="BF380"/>
  <c r="BE380"/>
  <c r="BC380"/>
  <c r="BB380"/>
  <c r="BA380"/>
  <c r="AZ380"/>
  <c r="AY380"/>
  <c r="AX380"/>
  <c r="AW380"/>
  <c r="AV380"/>
  <c r="AU380"/>
  <c r="AT380"/>
  <c r="AQ380"/>
  <c r="AP380"/>
  <c r="AO380"/>
  <c r="AN380"/>
  <c r="AL380"/>
  <c r="AK380"/>
  <c r="AJ380"/>
  <c r="BP379"/>
  <c r="BO379"/>
  <c r="BN379"/>
  <c r="BM379"/>
  <c r="BL379"/>
  <c r="BK379"/>
  <c r="BJ379"/>
  <c r="BI379"/>
  <c r="BH379"/>
  <c r="BG379"/>
  <c r="BF379"/>
  <c r="BE379"/>
  <c r="BC379"/>
  <c r="BB379"/>
  <c r="BA379"/>
  <c r="AZ379"/>
  <c r="AY379"/>
  <c r="AX379"/>
  <c r="AW379"/>
  <c r="AV379"/>
  <c r="AU379"/>
  <c r="AT379"/>
  <c r="AQ379"/>
  <c r="AP379"/>
  <c r="AO379"/>
  <c r="AN379"/>
  <c r="AL379"/>
  <c r="AK379"/>
  <c r="AJ379"/>
  <c r="BP378"/>
  <c r="BO378"/>
  <c r="BN378"/>
  <c r="BM378"/>
  <c r="BL378"/>
  <c r="BK378"/>
  <c r="BJ378"/>
  <c r="BI378"/>
  <c r="BH378"/>
  <c r="BG378"/>
  <c r="BF378"/>
  <c r="BE378"/>
  <c r="BC378"/>
  <c r="BB378"/>
  <c r="BA378"/>
  <c r="AZ378"/>
  <c r="AY378"/>
  <c r="AX378"/>
  <c r="AW378"/>
  <c r="AV378"/>
  <c r="AU378"/>
  <c r="AT378"/>
  <c r="AQ378"/>
  <c r="AP378"/>
  <c r="AO378"/>
  <c r="AN378"/>
  <c r="AL378"/>
  <c r="AK378"/>
  <c r="AJ378"/>
  <c r="BP377"/>
  <c r="BO377"/>
  <c r="BN377"/>
  <c r="BM377"/>
  <c r="BL377"/>
  <c r="BK377"/>
  <c r="BJ377"/>
  <c r="BI377"/>
  <c r="BH377"/>
  <c r="BG377"/>
  <c r="BF377"/>
  <c r="BE377"/>
  <c r="BC377"/>
  <c r="BB377"/>
  <c r="BA377"/>
  <c r="AZ377"/>
  <c r="AY377"/>
  <c r="AX377"/>
  <c r="AW377"/>
  <c r="AV377"/>
  <c r="AU377"/>
  <c r="AT377"/>
  <c r="AQ377"/>
  <c r="AP377"/>
  <c r="AO377"/>
  <c r="AN377"/>
  <c r="AL377"/>
  <c r="AK377"/>
  <c r="AJ377"/>
  <c r="BP376"/>
  <c r="BO376"/>
  <c r="BN376"/>
  <c r="BM376"/>
  <c r="BL376"/>
  <c r="BK376"/>
  <c r="BJ376"/>
  <c r="BI376"/>
  <c r="BH376"/>
  <c r="BG376"/>
  <c r="BF376"/>
  <c r="BE376"/>
  <c r="BC376"/>
  <c r="BB376"/>
  <c r="BA376"/>
  <c r="AZ376"/>
  <c r="AY376"/>
  <c r="AX376"/>
  <c r="AW376"/>
  <c r="AV376"/>
  <c r="AU376"/>
  <c r="AT376"/>
  <c r="AQ376"/>
  <c r="AP376"/>
  <c r="AO376"/>
  <c r="AN376"/>
  <c r="AL376"/>
  <c r="AK376"/>
  <c r="AJ376"/>
  <c r="BP375"/>
  <c r="BO375"/>
  <c r="BN375"/>
  <c r="BM375"/>
  <c r="BL375"/>
  <c r="BK375"/>
  <c r="BJ375"/>
  <c r="BI375"/>
  <c r="BH375"/>
  <c r="BG375"/>
  <c r="BF375"/>
  <c r="BE375"/>
  <c r="BC375"/>
  <c r="BB375"/>
  <c r="BA375"/>
  <c r="AZ375"/>
  <c r="AY375"/>
  <c r="AX375"/>
  <c r="AW375"/>
  <c r="AV375"/>
  <c r="AU375"/>
  <c r="AT375"/>
  <c r="AQ375"/>
  <c r="AP375"/>
  <c r="AO375"/>
  <c r="AN375"/>
  <c r="AL375"/>
  <c r="AK375"/>
  <c r="AJ375"/>
  <c r="BP374"/>
  <c r="BO374"/>
  <c r="BN374"/>
  <c r="BM374"/>
  <c r="BL374"/>
  <c r="BK374"/>
  <c r="BJ374"/>
  <c r="BI374"/>
  <c r="BH374"/>
  <c r="BG374"/>
  <c r="BF374"/>
  <c r="BE374"/>
  <c r="BC374"/>
  <c r="BB374"/>
  <c r="BA374"/>
  <c r="AZ374"/>
  <c r="AY374"/>
  <c r="AX374"/>
  <c r="AW374"/>
  <c r="AV374"/>
  <c r="AU374"/>
  <c r="AT374"/>
  <c r="AQ374"/>
  <c r="AP374"/>
  <c r="AO374"/>
  <c r="AN374"/>
  <c r="AL374"/>
  <c r="AK374"/>
  <c r="AJ374"/>
  <c r="BP373"/>
  <c r="BO373"/>
  <c r="BN373"/>
  <c r="BM373"/>
  <c r="BL373"/>
  <c r="BK373"/>
  <c r="BJ373"/>
  <c r="BI373"/>
  <c r="BH373"/>
  <c r="BG373"/>
  <c r="BF373"/>
  <c r="BE373"/>
  <c r="BC373"/>
  <c r="BB373"/>
  <c r="BA373"/>
  <c r="AZ373"/>
  <c r="AY373"/>
  <c r="AX373"/>
  <c r="AW373"/>
  <c r="AV373"/>
  <c r="AU373"/>
  <c r="AT373"/>
  <c r="AQ373"/>
  <c r="AP373"/>
  <c r="AO373"/>
  <c r="AN373"/>
  <c r="AL373"/>
  <c r="AK373"/>
  <c r="AJ373"/>
  <c r="BP372"/>
  <c r="BO372"/>
  <c r="BN372"/>
  <c r="BM372"/>
  <c r="BL372"/>
  <c r="BK372"/>
  <c r="BJ372"/>
  <c r="BI372"/>
  <c r="BH372"/>
  <c r="BG372"/>
  <c r="BF372"/>
  <c r="BE372"/>
  <c r="BC372"/>
  <c r="BB372"/>
  <c r="BA372"/>
  <c r="AZ372"/>
  <c r="AY372"/>
  <c r="AX372"/>
  <c r="AW372"/>
  <c r="AV372"/>
  <c r="AU372"/>
  <c r="AT372"/>
  <c r="AQ372"/>
  <c r="AP372"/>
  <c r="AO372"/>
  <c r="AN372"/>
  <c r="AL372"/>
  <c r="AK372"/>
  <c r="AJ372"/>
  <c r="BP371"/>
  <c r="BO371"/>
  <c r="BN371"/>
  <c r="BM371"/>
  <c r="BL371"/>
  <c r="BK371"/>
  <c r="BJ371"/>
  <c r="BI371"/>
  <c r="BH371"/>
  <c r="BG371"/>
  <c r="BF371"/>
  <c r="BE371"/>
  <c r="BC371"/>
  <c r="BB371"/>
  <c r="BA371"/>
  <c r="AZ371"/>
  <c r="AY371"/>
  <c r="AX371"/>
  <c r="AW371"/>
  <c r="AV371"/>
  <c r="AU371"/>
  <c r="AT371"/>
  <c r="AQ371"/>
  <c r="AP371"/>
  <c r="AO371"/>
  <c r="AN371"/>
  <c r="AL371"/>
  <c r="AK371"/>
  <c r="AJ371"/>
  <c r="BP370"/>
  <c r="BO370"/>
  <c r="BN370"/>
  <c r="BM370"/>
  <c r="BL370"/>
  <c r="BK370"/>
  <c r="BJ370"/>
  <c r="BI370"/>
  <c r="BH370"/>
  <c r="BG370"/>
  <c r="BF370"/>
  <c r="BE370"/>
  <c r="BC370"/>
  <c r="BB370"/>
  <c r="BA370"/>
  <c r="AZ370"/>
  <c r="AY370"/>
  <c r="AX370"/>
  <c r="AW370"/>
  <c r="AV370"/>
  <c r="AU370"/>
  <c r="AT370"/>
  <c r="AQ370"/>
  <c r="AP370"/>
  <c r="AO370"/>
  <c r="AN370"/>
  <c r="AL370"/>
  <c r="AK370"/>
  <c r="AJ370"/>
  <c r="BP369"/>
  <c r="BO369"/>
  <c r="BN369"/>
  <c r="BM369"/>
  <c r="BL369"/>
  <c r="BK369"/>
  <c r="BJ369"/>
  <c r="BI369"/>
  <c r="BH369"/>
  <c r="BG369"/>
  <c r="BF369"/>
  <c r="BE369"/>
  <c r="BC369"/>
  <c r="BB369"/>
  <c r="BA369"/>
  <c r="AZ369"/>
  <c r="AY369"/>
  <c r="AX369"/>
  <c r="AW369"/>
  <c r="AV369"/>
  <c r="AU369"/>
  <c r="AT369"/>
  <c r="AQ369"/>
  <c r="AP369"/>
  <c r="AO369"/>
  <c r="AN369"/>
  <c r="AL369"/>
  <c r="AK369"/>
  <c r="AJ369"/>
  <c r="BP368"/>
  <c r="BO368"/>
  <c r="BN368"/>
  <c r="BM368"/>
  <c r="BL368"/>
  <c r="BK368"/>
  <c r="BJ368"/>
  <c r="BI368"/>
  <c r="BH368"/>
  <c r="BG368"/>
  <c r="BF368"/>
  <c r="BE368"/>
  <c r="BC368"/>
  <c r="BB368"/>
  <c r="BA368"/>
  <c r="AZ368"/>
  <c r="AY368"/>
  <c r="AX368"/>
  <c r="AW368"/>
  <c r="AV368"/>
  <c r="AU368"/>
  <c r="AT368"/>
  <c r="AQ368"/>
  <c r="AP368"/>
  <c r="AO368"/>
  <c r="AN368"/>
  <c r="AL368"/>
  <c r="AK368"/>
  <c r="AJ368"/>
  <c r="BP367"/>
  <c r="BO367"/>
  <c r="BN367"/>
  <c r="BM367"/>
  <c r="BL367"/>
  <c r="BK367"/>
  <c r="BJ367"/>
  <c r="BI367"/>
  <c r="BH367"/>
  <c r="BG367"/>
  <c r="BF367"/>
  <c r="BE367"/>
  <c r="BC367"/>
  <c r="BB367"/>
  <c r="BA367"/>
  <c r="AZ367"/>
  <c r="AY367"/>
  <c r="AX367"/>
  <c r="AW367"/>
  <c r="AV367"/>
  <c r="AU367"/>
  <c r="AT367"/>
  <c r="AQ367"/>
  <c r="AP367"/>
  <c r="AO367"/>
  <c r="AN367"/>
  <c r="AL367"/>
  <c r="AK367"/>
  <c r="AJ367"/>
  <c r="BP366"/>
  <c r="BO366"/>
  <c r="BN366"/>
  <c r="BM366"/>
  <c r="BL366"/>
  <c r="BK366"/>
  <c r="BJ366"/>
  <c r="BI366"/>
  <c r="BH366"/>
  <c r="BG366"/>
  <c r="BF366"/>
  <c r="BE366"/>
  <c r="BC366"/>
  <c r="BB366"/>
  <c r="BA366"/>
  <c r="AZ366"/>
  <c r="AY366"/>
  <c r="AX366"/>
  <c r="AW366"/>
  <c r="AV366"/>
  <c r="AU366"/>
  <c r="AT366"/>
  <c r="AQ366"/>
  <c r="AP366"/>
  <c r="AO366"/>
  <c r="AN366"/>
  <c r="AL366"/>
  <c r="AK366"/>
  <c r="AJ366"/>
  <c r="BP365"/>
  <c r="BO365"/>
  <c r="BN365"/>
  <c r="BM365"/>
  <c r="BL365"/>
  <c r="BK365"/>
  <c r="BJ365"/>
  <c r="BI365"/>
  <c r="BH365"/>
  <c r="BG365"/>
  <c r="BF365"/>
  <c r="BE365"/>
  <c r="BC365"/>
  <c r="BB365"/>
  <c r="BA365"/>
  <c r="AZ365"/>
  <c r="AY365"/>
  <c r="AX365"/>
  <c r="AW365"/>
  <c r="AV365"/>
  <c r="AU365"/>
  <c r="AT365"/>
  <c r="AQ365"/>
  <c r="AP365"/>
  <c r="AO365"/>
  <c r="AN365"/>
  <c r="AL365"/>
  <c r="AK365"/>
  <c r="AJ365"/>
  <c r="BP364"/>
  <c r="BO364"/>
  <c r="BN364"/>
  <c r="BM364"/>
  <c r="BL364"/>
  <c r="BK364"/>
  <c r="BJ364"/>
  <c r="BI364"/>
  <c r="BH364"/>
  <c r="BG364"/>
  <c r="BF364"/>
  <c r="BE364"/>
  <c r="BC364"/>
  <c r="BB364"/>
  <c r="BA364"/>
  <c r="AZ364"/>
  <c r="AY364"/>
  <c r="AX364"/>
  <c r="AW364"/>
  <c r="AV364"/>
  <c r="AU364"/>
  <c r="AT364"/>
  <c r="AQ364"/>
  <c r="AP364"/>
  <c r="AO364"/>
  <c r="AN364"/>
  <c r="AL364"/>
  <c r="AK364"/>
  <c r="AJ364"/>
  <c r="BP363"/>
  <c r="BO363"/>
  <c r="BN363"/>
  <c r="BM363"/>
  <c r="BL363"/>
  <c r="BK363"/>
  <c r="BJ363"/>
  <c r="BI363"/>
  <c r="BH363"/>
  <c r="BG363"/>
  <c r="BF363"/>
  <c r="BE363"/>
  <c r="BC363"/>
  <c r="BB363"/>
  <c r="BA363"/>
  <c r="AZ363"/>
  <c r="AY363"/>
  <c r="AX363"/>
  <c r="AW363"/>
  <c r="AV363"/>
  <c r="AU363"/>
  <c r="AT363"/>
  <c r="AQ363"/>
  <c r="AP363"/>
  <c r="AO363"/>
  <c r="AN363"/>
  <c r="AL363"/>
  <c r="AK363"/>
  <c r="AJ363"/>
  <c r="BP362"/>
  <c r="BO362"/>
  <c r="BN362"/>
  <c r="BM362"/>
  <c r="BL362"/>
  <c r="BK362"/>
  <c r="BJ362"/>
  <c r="BI362"/>
  <c r="BH362"/>
  <c r="BG362"/>
  <c r="BF362"/>
  <c r="BE362"/>
  <c r="BC362"/>
  <c r="BB362"/>
  <c r="BA362"/>
  <c r="AZ362"/>
  <c r="AY362"/>
  <c r="AX362"/>
  <c r="AW362"/>
  <c r="AV362"/>
  <c r="AU362"/>
  <c r="AT362"/>
  <c r="AQ362"/>
  <c r="AP362"/>
  <c r="AO362"/>
  <c r="AN362"/>
  <c r="AL362"/>
  <c r="AK362"/>
  <c r="AJ362"/>
  <c r="BP361"/>
  <c r="BO361"/>
  <c r="BN361"/>
  <c r="BM361"/>
  <c r="BL361"/>
  <c r="BK361"/>
  <c r="BJ361"/>
  <c r="BI361"/>
  <c r="BH361"/>
  <c r="BG361"/>
  <c r="BF361"/>
  <c r="BE361"/>
  <c r="BC361"/>
  <c r="BB361"/>
  <c r="BA361"/>
  <c r="AZ361"/>
  <c r="AY361"/>
  <c r="AX361"/>
  <c r="AW361"/>
  <c r="AV361"/>
  <c r="AU361"/>
  <c r="AT361"/>
  <c r="AQ361"/>
  <c r="AP361"/>
  <c r="AO361"/>
  <c r="AN361"/>
  <c r="AL361"/>
  <c r="AK361"/>
  <c r="AJ361"/>
  <c r="BP360"/>
  <c r="BO360"/>
  <c r="BN360"/>
  <c r="BM360"/>
  <c r="BL360"/>
  <c r="BK360"/>
  <c r="BJ360"/>
  <c r="BI360"/>
  <c r="BH360"/>
  <c r="BG360"/>
  <c r="BF360"/>
  <c r="BE360"/>
  <c r="BC360"/>
  <c r="BB360"/>
  <c r="BA360"/>
  <c r="AZ360"/>
  <c r="AY360"/>
  <c r="AX360"/>
  <c r="AW360"/>
  <c r="AV360"/>
  <c r="AU360"/>
  <c r="AT360"/>
  <c r="AQ360"/>
  <c r="AP360"/>
  <c r="AO360"/>
  <c r="AN360"/>
  <c r="AL360"/>
  <c r="AK360"/>
  <c r="AJ360"/>
  <c r="BP359"/>
  <c r="BO359"/>
  <c r="BN359"/>
  <c r="BM359"/>
  <c r="BL359"/>
  <c r="BK359"/>
  <c r="BJ359"/>
  <c r="BI359"/>
  <c r="BH359"/>
  <c r="BG359"/>
  <c r="BF359"/>
  <c r="BE359"/>
  <c r="BC359"/>
  <c r="BB359"/>
  <c r="BA359"/>
  <c r="AZ359"/>
  <c r="AY359"/>
  <c r="AX359"/>
  <c r="AW359"/>
  <c r="AV359"/>
  <c r="AU359"/>
  <c r="AT359"/>
  <c r="AQ359"/>
  <c r="AP359"/>
  <c r="AO359"/>
  <c r="AN359"/>
  <c r="AL359"/>
  <c r="AK359"/>
  <c r="AJ359"/>
  <c r="BP358"/>
  <c r="BO358"/>
  <c r="BN358"/>
  <c r="BM358"/>
  <c r="BL358"/>
  <c r="BK358"/>
  <c r="BJ358"/>
  <c r="BI358"/>
  <c r="BH358"/>
  <c r="BG358"/>
  <c r="BF358"/>
  <c r="BE358"/>
  <c r="BC358"/>
  <c r="BB358"/>
  <c r="BA358"/>
  <c r="AZ358"/>
  <c r="AY358"/>
  <c r="AX358"/>
  <c r="AW358"/>
  <c r="AV358"/>
  <c r="AU358"/>
  <c r="AT358"/>
  <c r="AQ358"/>
  <c r="AP358"/>
  <c r="AO358"/>
  <c r="AN358"/>
  <c r="AL358"/>
  <c r="AK358"/>
  <c r="AJ358"/>
  <c r="BV357"/>
  <c r="BU357"/>
  <c r="BT357"/>
  <c r="BS357"/>
  <c r="BR357"/>
  <c r="BP357"/>
  <c r="BO357"/>
  <c r="BN357"/>
  <c r="BM357"/>
  <c r="BL357"/>
  <c r="BK357"/>
  <c r="BJ357"/>
  <c r="BI357"/>
  <c r="BH357"/>
  <c r="BG357"/>
  <c r="BF357"/>
  <c r="BE357"/>
  <c r="BC357"/>
  <c r="BB357"/>
  <c r="BA357"/>
  <c r="AZ357"/>
  <c r="AY357"/>
  <c r="AX357"/>
  <c r="AW357"/>
  <c r="AV357"/>
  <c r="AU357"/>
  <c r="AT357"/>
  <c r="AQ357"/>
  <c r="AP357"/>
  <c r="AO357"/>
  <c r="AN357"/>
  <c r="AL357"/>
  <c r="AK357"/>
  <c r="AJ357"/>
  <c r="BP356"/>
  <c r="BO356"/>
  <c r="BN356"/>
  <c r="BM356"/>
  <c r="BL356"/>
  <c r="BK356"/>
  <c r="BJ356"/>
  <c r="BI356"/>
  <c r="BH356"/>
  <c r="BG356"/>
  <c r="BF356"/>
  <c r="BE356"/>
  <c r="BC356"/>
  <c r="BB356"/>
  <c r="BA356"/>
  <c r="AZ356"/>
  <c r="AY356"/>
  <c r="AX356"/>
  <c r="AW356"/>
  <c r="AV356"/>
  <c r="AU356"/>
  <c r="AT356"/>
  <c r="AQ356"/>
  <c r="AP356"/>
  <c r="AO356"/>
  <c r="AN356"/>
  <c r="AL356"/>
  <c r="AK356"/>
  <c r="AJ356"/>
  <c r="BP355"/>
  <c r="BO355"/>
  <c r="BN355"/>
  <c r="BM355"/>
  <c r="BL355"/>
  <c r="BK355"/>
  <c r="BJ355"/>
  <c r="BI355"/>
  <c r="BH355"/>
  <c r="BG355"/>
  <c r="BF355"/>
  <c r="BE355"/>
  <c r="BC355"/>
  <c r="BB355"/>
  <c r="BA355"/>
  <c r="AZ355"/>
  <c r="AY355"/>
  <c r="AX355"/>
  <c r="AW355"/>
  <c r="AV355"/>
  <c r="AU355"/>
  <c r="AT355"/>
  <c r="AQ355"/>
  <c r="AP355"/>
  <c r="AO355"/>
  <c r="AN355"/>
  <c r="AL355"/>
  <c r="AK355"/>
  <c r="AJ355"/>
  <c r="BP354"/>
  <c r="BO354"/>
  <c r="BN354"/>
  <c r="BM354"/>
  <c r="BL354"/>
  <c r="BK354"/>
  <c r="BJ354"/>
  <c r="BI354"/>
  <c r="BH354"/>
  <c r="BG354"/>
  <c r="BF354"/>
  <c r="BE354"/>
  <c r="BC354"/>
  <c r="BB354"/>
  <c r="BA354"/>
  <c r="AZ354"/>
  <c r="AY354"/>
  <c r="AX354"/>
  <c r="AW354"/>
  <c r="AV354"/>
  <c r="AU354"/>
  <c r="AT354"/>
  <c r="AQ354"/>
  <c r="AP354"/>
  <c r="AO354"/>
  <c r="AN354"/>
  <c r="AL354"/>
  <c r="AK354"/>
  <c r="AJ354"/>
  <c r="BP353"/>
  <c r="BO353"/>
  <c r="BN353"/>
  <c r="BM353"/>
  <c r="BL353"/>
  <c r="BK353"/>
  <c r="BJ353"/>
  <c r="BI353"/>
  <c r="BH353"/>
  <c r="BG353"/>
  <c r="BF353"/>
  <c r="BE353"/>
  <c r="BC353"/>
  <c r="BB353"/>
  <c r="BA353"/>
  <c r="AZ353"/>
  <c r="AY353"/>
  <c r="AX353"/>
  <c r="AW353"/>
  <c r="AV353"/>
  <c r="AU353"/>
  <c r="AT353"/>
  <c r="AQ353"/>
  <c r="AP353"/>
  <c r="AO353"/>
  <c r="AN353"/>
  <c r="AL353"/>
  <c r="AK353"/>
  <c r="AJ353"/>
  <c r="BP352"/>
  <c r="BO352"/>
  <c r="BN352"/>
  <c r="BM352"/>
  <c r="BL352"/>
  <c r="BK352"/>
  <c r="BJ352"/>
  <c r="BI352"/>
  <c r="BH352"/>
  <c r="BG352"/>
  <c r="BF352"/>
  <c r="BE352"/>
  <c r="BC352"/>
  <c r="BB352"/>
  <c r="BA352"/>
  <c r="AZ352"/>
  <c r="AY352"/>
  <c r="AX352"/>
  <c r="AW352"/>
  <c r="AV352"/>
  <c r="AU352"/>
  <c r="AT352"/>
  <c r="AQ352"/>
  <c r="AP352"/>
  <c r="AO352"/>
  <c r="AN352"/>
  <c r="AL352"/>
  <c r="AK352"/>
  <c r="AJ352"/>
  <c r="BP351"/>
  <c r="BO351"/>
  <c r="BN351"/>
  <c r="BM351"/>
  <c r="BL351"/>
  <c r="BK351"/>
  <c r="BJ351"/>
  <c r="BI351"/>
  <c r="BH351"/>
  <c r="BG351"/>
  <c r="BF351"/>
  <c r="BE351"/>
  <c r="BC351"/>
  <c r="BB351"/>
  <c r="BA351"/>
  <c r="AZ351"/>
  <c r="AY351"/>
  <c r="AX351"/>
  <c r="AW351"/>
  <c r="AV351"/>
  <c r="AU351"/>
  <c r="AT351"/>
  <c r="AQ351"/>
  <c r="AP351"/>
  <c r="AO351"/>
  <c r="AN351"/>
  <c r="AL351"/>
  <c r="AK351"/>
  <c r="AJ351"/>
  <c r="BP350"/>
  <c r="BO350"/>
  <c r="BN350"/>
  <c r="BM350"/>
  <c r="BL350"/>
  <c r="BK350"/>
  <c r="BJ350"/>
  <c r="BI350"/>
  <c r="BH350"/>
  <c r="BG350"/>
  <c r="BF350"/>
  <c r="BE350"/>
  <c r="BC350"/>
  <c r="BB350"/>
  <c r="BA350"/>
  <c r="AZ350"/>
  <c r="AY350"/>
  <c r="AX350"/>
  <c r="AW350"/>
  <c r="AV350"/>
  <c r="AU350"/>
  <c r="AT350"/>
  <c r="AQ350"/>
  <c r="AP350"/>
  <c r="AO350"/>
  <c r="AN350"/>
  <c r="AL350"/>
  <c r="AK350"/>
  <c r="AJ350"/>
  <c r="BP349"/>
  <c r="BO349"/>
  <c r="BN349"/>
  <c r="BM349"/>
  <c r="BL349"/>
  <c r="BK349"/>
  <c r="BJ349"/>
  <c r="BI349"/>
  <c r="BH349"/>
  <c r="BG349"/>
  <c r="BF349"/>
  <c r="BE349"/>
  <c r="BC349"/>
  <c r="BB349"/>
  <c r="BA349"/>
  <c r="AZ349"/>
  <c r="AY349"/>
  <c r="AX349"/>
  <c r="AW349"/>
  <c r="AV349"/>
  <c r="AU349"/>
  <c r="AT349"/>
  <c r="AQ349"/>
  <c r="AP349"/>
  <c r="AO349"/>
  <c r="AN349"/>
  <c r="AL349"/>
  <c r="AK349"/>
  <c r="AJ349"/>
  <c r="BP348"/>
  <c r="BO348"/>
  <c r="BN348"/>
  <c r="BM348"/>
  <c r="BL348"/>
  <c r="BK348"/>
  <c r="BJ348"/>
  <c r="BI348"/>
  <c r="BH348"/>
  <c r="BG348"/>
  <c r="BF348"/>
  <c r="BE348"/>
  <c r="BC348"/>
  <c r="BB348"/>
  <c r="BA348"/>
  <c r="AZ348"/>
  <c r="AY348"/>
  <c r="AX348"/>
  <c r="AW348"/>
  <c r="AV348"/>
  <c r="AU348"/>
  <c r="AT348"/>
  <c r="AQ348"/>
  <c r="AP348"/>
  <c r="AO348"/>
  <c r="AN348"/>
  <c r="AL348"/>
  <c r="AK348"/>
  <c r="AJ348"/>
  <c r="BP347"/>
  <c r="BO347"/>
  <c r="BN347"/>
  <c r="BM347"/>
  <c r="BL347"/>
  <c r="BK347"/>
  <c r="BJ347"/>
  <c r="BI347"/>
  <c r="BH347"/>
  <c r="BG347"/>
  <c r="BF347"/>
  <c r="BE347"/>
  <c r="BC347"/>
  <c r="BB347"/>
  <c r="BA347"/>
  <c r="AZ347"/>
  <c r="AY347"/>
  <c r="AX347"/>
  <c r="AW347"/>
  <c r="AV347"/>
  <c r="AU347"/>
  <c r="AT347"/>
  <c r="AQ347"/>
  <c r="AP347"/>
  <c r="AO347"/>
  <c r="AN347"/>
  <c r="AL347"/>
  <c r="AK347"/>
  <c r="AJ347"/>
  <c r="BP346"/>
  <c r="BO346"/>
  <c r="BN346"/>
  <c r="BM346"/>
  <c r="BL346"/>
  <c r="BK346"/>
  <c r="BJ346"/>
  <c r="BI346"/>
  <c r="BH346"/>
  <c r="BG346"/>
  <c r="BF346"/>
  <c r="BE346"/>
  <c r="BC346"/>
  <c r="BB346"/>
  <c r="BA346"/>
  <c r="AZ346"/>
  <c r="AY346"/>
  <c r="AX346"/>
  <c r="AW346"/>
  <c r="AV346"/>
  <c r="AU346"/>
  <c r="AT346"/>
  <c r="AQ346"/>
  <c r="AP346"/>
  <c r="AO346"/>
  <c r="AN346"/>
  <c r="AL346"/>
  <c r="AK346"/>
  <c r="AJ346"/>
  <c r="BP345"/>
  <c r="BO345"/>
  <c r="BN345"/>
  <c r="BM345"/>
  <c r="BL345"/>
  <c r="BK345"/>
  <c r="BJ345"/>
  <c r="BI345"/>
  <c r="BH345"/>
  <c r="BG345"/>
  <c r="BF345"/>
  <c r="BE345"/>
  <c r="BC345"/>
  <c r="BB345"/>
  <c r="BA345"/>
  <c r="AZ345"/>
  <c r="AY345"/>
  <c r="AX345"/>
  <c r="AW345"/>
  <c r="AV345"/>
  <c r="AU345"/>
  <c r="AT345"/>
  <c r="AQ345"/>
  <c r="AP345"/>
  <c r="AO345"/>
  <c r="AN345"/>
  <c r="AL345"/>
  <c r="AK345"/>
  <c r="AJ345"/>
  <c r="BP344"/>
  <c r="BO344"/>
  <c r="BN344"/>
  <c r="BM344"/>
  <c r="BL344"/>
  <c r="BK344"/>
  <c r="BJ344"/>
  <c r="BI344"/>
  <c r="BH344"/>
  <c r="BG344"/>
  <c r="BF344"/>
  <c r="BE344"/>
  <c r="BC344"/>
  <c r="BB344"/>
  <c r="BA344"/>
  <c r="AZ344"/>
  <c r="AY344"/>
  <c r="AX344"/>
  <c r="AW344"/>
  <c r="AV344"/>
  <c r="AU344"/>
  <c r="AT344"/>
  <c r="AQ344"/>
  <c r="AP344"/>
  <c r="AO344"/>
  <c r="AN344"/>
  <c r="AL344"/>
  <c r="AK344"/>
  <c r="AJ344"/>
  <c r="BP343"/>
  <c r="BO343"/>
  <c r="BN343"/>
  <c r="BM343"/>
  <c r="BL343"/>
  <c r="BK343"/>
  <c r="BJ343"/>
  <c r="BI343"/>
  <c r="BH343"/>
  <c r="BG343"/>
  <c r="BF343"/>
  <c r="BE343"/>
  <c r="BC343"/>
  <c r="BB343"/>
  <c r="BA343"/>
  <c r="AZ343"/>
  <c r="AY343"/>
  <c r="AX343"/>
  <c r="AW343"/>
  <c r="AV343"/>
  <c r="AU343"/>
  <c r="AT343"/>
  <c r="AQ343"/>
  <c r="AP343"/>
  <c r="AO343"/>
  <c r="AL343"/>
  <c r="AK343"/>
  <c r="AJ343"/>
  <c r="BP342"/>
  <c r="BO342"/>
  <c r="BN342"/>
  <c r="BM342"/>
  <c r="BL342"/>
  <c r="BK342"/>
  <c r="BJ342"/>
  <c r="BI342"/>
  <c r="BH342"/>
  <c r="BG342"/>
  <c r="BF342"/>
  <c r="BE342"/>
  <c r="BC342"/>
  <c r="BB342"/>
  <c r="BA342"/>
  <c r="AZ342"/>
  <c r="AY342"/>
  <c r="AX342"/>
  <c r="AW342"/>
  <c r="AV342"/>
  <c r="AU342"/>
  <c r="AT342"/>
  <c r="AQ342"/>
  <c r="AP342"/>
  <c r="AO342"/>
  <c r="AN342"/>
  <c r="AL342"/>
  <c r="AK342"/>
  <c r="AJ342"/>
  <c r="BP341"/>
  <c r="BO341"/>
  <c r="BN341"/>
  <c r="BM341"/>
  <c r="BL341"/>
  <c r="BK341"/>
  <c r="BJ341"/>
  <c r="BI341"/>
  <c r="BH341"/>
  <c r="BG341"/>
  <c r="BF341"/>
  <c r="BE341"/>
  <c r="BC341"/>
  <c r="BB341"/>
  <c r="BA341"/>
  <c r="AZ341"/>
  <c r="AY341"/>
  <c r="AX341"/>
  <c r="AW341"/>
  <c r="AV341"/>
  <c r="AU341"/>
  <c r="AT341"/>
  <c r="AQ341"/>
  <c r="AP341"/>
  <c r="AO341"/>
  <c r="AN341"/>
  <c r="AL341"/>
  <c r="AK341"/>
  <c r="AJ341"/>
  <c r="BP340"/>
  <c r="BO340"/>
  <c r="BN340"/>
  <c r="BM340"/>
  <c r="BL340"/>
  <c r="BK340"/>
  <c r="BJ340"/>
  <c r="BI340"/>
  <c r="BH340"/>
  <c r="BG340"/>
  <c r="BF340"/>
  <c r="BE340"/>
  <c r="BC340"/>
  <c r="BB340"/>
  <c r="BA340"/>
  <c r="AZ340"/>
  <c r="AY340"/>
  <c r="AX340"/>
  <c r="AW340"/>
  <c r="AV340"/>
  <c r="AU340"/>
  <c r="AT340"/>
  <c r="AQ340"/>
  <c r="AP340"/>
  <c r="AO340"/>
  <c r="AN340"/>
  <c r="AM340"/>
  <c r="AL340"/>
  <c r="AK340"/>
  <c r="AJ340"/>
  <c r="BP339"/>
  <c r="BO339"/>
  <c r="BN339"/>
  <c r="BM339"/>
  <c r="BL339"/>
  <c r="BK339"/>
  <c r="BJ339"/>
  <c r="BI339"/>
  <c r="BH339"/>
  <c r="BG339"/>
  <c r="BF339"/>
  <c r="BE339"/>
  <c r="BC339"/>
  <c r="BB339"/>
  <c r="BA339"/>
  <c r="AZ339"/>
  <c r="AY339"/>
  <c r="AX339"/>
  <c r="AW339"/>
  <c r="AV339"/>
  <c r="AU339"/>
  <c r="AT339"/>
  <c r="AQ339"/>
  <c r="AP339"/>
  <c r="AO339"/>
  <c r="AN339"/>
  <c r="AL339"/>
  <c r="AK339"/>
  <c r="AJ339"/>
  <c r="BP338"/>
  <c r="BO338"/>
  <c r="BN338"/>
  <c r="BM338"/>
  <c r="BL338"/>
  <c r="BK338"/>
  <c r="BJ338"/>
  <c r="BI338"/>
  <c r="BH338"/>
  <c r="BG338"/>
  <c r="BF338"/>
  <c r="BE338"/>
  <c r="BC338"/>
  <c r="BB338"/>
  <c r="BA338"/>
  <c r="AZ338"/>
  <c r="AY338"/>
  <c r="AX338"/>
  <c r="AW338"/>
  <c r="AV338"/>
  <c r="AU338"/>
  <c r="AT338"/>
  <c r="AQ338"/>
  <c r="AP338"/>
  <c r="AO338"/>
  <c r="AN338"/>
  <c r="AL338"/>
  <c r="AK338"/>
  <c r="AJ338"/>
  <c r="BP337"/>
  <c r="BO337"/>
  <c r="BN337"/>
  <c r="BM337"/>
  <c r="BL337"/>
  <c r="BK337"/>
  <c r="BJ337"/>
  <c r="BI337"/>
  <c r="BH337"/>
  <c r="BG337"/>
  <c r="BF337"/>
  <c r="BE337"/>
  <c r="BC337"/>
  <c r="BB337"/>
  <c r="BA337"/>
  <c r="AZ337"/>
  <c r="AY337"/>
  <c r="AX337"/>
  <c r="AW337"/>
  <c r="AV337"/>
  <c r="AU337"/>
  <c r="AT337"/>
  <c r="AQ337"/>
  <c r="AP337"/>
  <c r="AO337"/>
  <c r="AN337"/>
  <c r="AL337"/>
  <c r="AK337"/>
  <c r="AJ337"/>
  <c r="BP336"/>
  <c r="BO336"/>
  <c r="BN336"/>
  <c r="BM336"/>
  <c r="BL336"/>
  <c r="BK336"/>
  <c r="BJ336"/>
  <c r="BI336"/>
  <c r="BH336"/>
  <c r="BG336"/>
  <c r="BF336"/>
  <c r="BE336"/>
  <c r="BC336"/>
  <c r="BB336"/>
  <c r="BA336"/>
  <c r="AZ336"/>
  <c r="AY336"/>
  <c r="AX336"/>
  <c r="AW336"/>
  <c r="AV336"/>
  <c r="AU336"/>
  <c r="AT336"/>
  <c r="AQ336"/>
  <c r="AP336"/>
  <c r="AO336"/>
  <c r="AN336"/>
  <c r="AL336"/>
  <c r="AK336"/>
  <c r="AJ336"/>
  <c r="BP335"/>
  <c r="BO335"/>
  <c r="BN335"/>
  <c r="BM335"/>
  <c r="BL335"/>
  <c r="BK335"/>
  <c r="BJ335"/>
  <c r="BI335"/>
  <c r="BH335"/>
  <c r="BG335"/>
  <c r="BF335"/>
  <c r="BE335"/>
  <c r="BC335"/>
  <c r="BB335"/>
  <c r="BA335"/>
  <c r="AZ335"/>
  <c r="AY335"/>
  <c r="AX335"/>
  <c r="AW335"/>
  <c r="AV335"/>
  <c r="AU335"/>
  <c r="AT335"/>
  <c r="AQ335"/>
  <c r="AP335"/>
  <c r="AO335"/>
  <c r="AN335"/>
  <c r="AL335"/>
  <c r="AK335"/>
  <c r="AJ335"/>
  <c r="BP334"/>
  <c r="BO334"/>
  <c r="BN334"/>
  <c r="BM334"/>
  <c r="BL334"/>
  <c r="BK334"/>
  <c r="BJ334"/>
  <c r="BI334"/>
  <c r="BH334"/>
  <c r="BG334"/>
  <c r="BF334"/>
  <c r="BE334"/>
  <c r="BC334"/>
  <c r="BB334"/>
  <c r="BA334"/>
  <c r="AZ334"/>
  <c r="AY334"/>
  <c r="AX334"/>
  <c r="AW334"/>
  <c r="AV334"/>
  <c r="AU334"/>
  <c r="AT334"/>
  <c r="AQ334"/>
  <c r="AP334"/>
  <c r="AO334"/>
  <c r="AN334"/>
  <c r="AL334"/>
  <c r="AK334"/>
  <c r="AJ334"/>
  <c r="BP333"/>
  <c r="BO333"/>
  <c r="BN333"/>
  <c r="BM333"/>
  <c r="BL333"/>
  <c r="BK333"/>
  <c r="BJ333"/>
  <c r="BI333"/>
  <c r="BH333"/>
  <c r="BG333"/>
  <c r="BF333"/>
  <c r="BE333"/>
  <c r="BC333"/>
  <c r="BB333"/>
  <c r="BA333"/>
  <c r="AZ333"/>
  <c r="AY333"/>
  <c r="AX333"/>
  <c r="AW333"/>
  <c r="AV333"/>
  <c r="AU333"/>
  <c r="AT333"/>
  <c r="AQ333"/>
  <c r="AP333"/>
  <c r="AO333"/>
  <c r="AN333"/>
  <c r="AL333"/>
  <c r="AK333"/>
  <c r="AJ333"/>
  <c r="BP332"/>
  <c r="BO332"/>
  <c r="BN332"/>
  <c r="BM332"/>
  <c r="BL332"/>
  <c r="BK332"/>
  <c r="BJ332"/>
  <c r="BI332"/>
  <c r="BH332"/>
  <c r="BG332"/>
  <c r="BF332"/>
  <c r="BE332"/>
  <c r="BC332"/>
  <c r="BB332"/>
  <c r="BA332"/>
  <c r="AZ332"/>
  <c r="AY332"/>
  <c r="AX332"/>
  <c r="AW332"/>
  <c r="AV332"/>
  <c r="AU332"/>
  <c r="AT332"/>
  <c r="AQ332"/>
  <c r="AP332"/>
  <c r="AO332"/>
  <c r="AN332"/>
  <c r="AL332"/>
  <c r="AK332"/>
  <c r="AJ332"/>
  <c r="BP331"/>
  <c r="BO331"/>
  <c r="BN331"/>
  <c r="BM331"/>
  <c r="BL331"/>
  <c r="BK331"/>
  <c r="BJ331"/>
  <c r="BI331"/>
  <c r="BH331"/>
  <c r="BG331"/>
  <c r="BF331"/>
  <c r="BE331"/>
  <c r="BC331"/>
  <c r="BB331"/>
  <c r="BA331"/>
  <c r="AZ331"/>
  <c r="AY331"/>
  <c r="AX331"/>
  <c r="AW331"/>
  <c r="AV331"/>
  <c r="AU331"/>
  <c r="AT331"/>
  <c r="AQ331"/>
  <c r="AP331"/>
  <c r="AO331"/>
  <c r="AN331"/>
  <c r="AL331"/>
  <c r="AK331"/>
  <c r="AJ331"/>
  <c r="BP330"/>
  <c r="BO330"/>
  <c r="BN330"/>
  <c r="BM330"/>
  <c r="BL330"/>
  <c r="BK330"/>
  <c r="BJ330"/>
  <c r="BI330"/>
  <c r="BH330"/>
  <c r="BG330"/>
  <c r="BF330"/>
  <c r="BE330"/>
  <c r="BC330"/>
  <c r="BB330"/>
  <c r="BA330"/>
  <c r="AZ330"/>
  <c r="AY330"/>
  <c r="AX330"/>
  <c r="AW330"/>
  <c r="AV330"/>
  <c r="AU330"/>
  <c r="AT330"/>
  <c r="AQ330"/>
  <c r="AP330"/>
  <c r="AO330"/>
  <c r="AN330"/>
  <c r="AL330"/>
  <c r="AK330"/>
  <c r="AJ330"/>
  <c r="BP329"/>
  <c r="BO329"/>
  <c r="BN329"/>
  <c r="BM329"/>
  <c r="BL329"/>
  <c r="BK329"/>
  <c r="BJ329"/>
  <c r="BI329"/>
  <c r="BH329"/>
  <c r="BG329"/>
  <c r="BF329"/>
  <c r="BE329"/>
  <c r="BC329"/>
  <c r="BB329"/>
  <c r="BA329"/>
  <c r="AZ329"/>
  <c r="AY329"/>
  <c r="AX329"/>
  <c r="AW329"/>
  <c r="AV329"/>
  <c r="AU329"/>
  <c r="AT329"/>
  <c r="AQ329"/>
  <c r="AP329"/>
  <c r="AO329"/>
  <c r="AN329"/>
  <c r="AL329"/>
  <c r="AK329"/>
  <c r="AJ329"/>
  <c r="BP328"/>
  <c r="BO328"/>
  <c r="BN328"/>
  <c r="BM328"/>
  <c r="BL328"/>
  <c r="BK328"/>
  <c r="BJ328"/>
  <c r="BI328"/>
  <c r="BH328"/>
  <c r="BG328"/>
  <c r="BF328"/>
  <c r="BE328"/>
  <c r="BC328"/>
  <c r="BB328"/>
  <c r="BA328"/>
  <c r="AZ328"/>
  <c r="AY328"/>
  <c r="AX328"/>
  <c r="AW328"/>
  <c r="AV328"/>
  <c r="AU328"/>
  <c r="AT328"/>
  <c r="AQ328"/>
  <c r="AP328"/>
  <c r="AO328"/>
  <c r="AN328"/>
  <c r="AL328"/>
  <c r="AK328"/>
  <c r="AJ328"/>
  <c r="BP327"/>
  <c r="BO327"/>
  <c r="BN327"/>
  <c r="BM327"/>
  <c r="BL327"/>
  <c r="BK327"/>
  <c r="BJ327"/>
  <c r="BI327"/>
  <c r="BH327"/>
  <c r="BG327"/>
  <c r="BF327"/>
  <c r="BE327"/>
  <c r="BC327"/>
  <c r="BB327"/>
  <c r="BA327"/>
  <c r="AZ327"/>
  <c r="AY327"/>
  <c r="AX327"/>
  <c r="AW327"/>
  <c r="AV327"/>
  <c r="AU327"/>
  <c r="AT327"/>
  <c r="AQ327"/>
  <c r="AP327"/>
  <c r="AO327"/>
  <c r="AN327"/>
  <c r="AL327"/>
  <c r="AK327"/>
  <c r="AJ327"/>
  <c r="BP326"/>
  <c r="BO326"/>
  <c r="BN326"/>
  <c r="BM326"/>
  <c r="BL326"/>
  <c r="BK326"/>
  <c r="BJ326"/>
  <c r="BI326"/>
  <c r="BH326"/>
  <c r="BG326"/>
  <c r="BF326"/>
  <c r="BE326"/>
  <c r="BC326"/>
  <c r="BB326"/>
  <c r="BA326"/>
  <c r="AZ326"/>
  <c r="AY326"/>
  <c r="AX326"/>
  <c r="AW326"/>
  <c r="AV326"/>
  <c r="AU326"/>
  <c r="AT326"/>
  <c r="AQ326"/>
  <c r="AP326"/>
  <c r="AO326"/>
  <c r="AN326"/>
  <c r="AL326"/>
  <c r="AK326"/>
  <c r="AJ326"/>
  <c r="BP325"/>
  <c r="BO325"/>
  <c r="BN325"/>
  <c r="BM325"/>
  <c r="BL325"/>
  <c r="BK325"/>
  <c r="BJ325"/>
  <c r="BI325"/>
  <c r="BH325"/>
  <c r="BG325"/>
  <c r="BF325"/>
  <c r="BE325"/>
  <c r="BC325"/>
  <c r="BB325"/>
  <c r="BA325"/>
  <c r="AZ325"/>
  <c r="AY325"/>
  <c r="AX325"/>
  <c r="AW325"/>
  <c r="AV325"/>
  <c r="AU325"/>
  <c r="AT325"/>
  <c r="AQ325"/>
  <c r="AP325"/>
  <c r="AO325"/>
  <c r="AN325"/>
  <c r="AM325"/>
  <c r="AL325"/>
  <c r="AK325"/>
  <c r="AJ325"/>
  <c r="BP324"/>
  <c r="BO324"/>
  <c r="BN324"/>
  <c r="BM324"/>
  <c r="BL324"/>
  <c r="BK324"/>
  <c r="BJ324"/>
  <c r="BI324"/>
  <c r="BH324"/>
  <c r="BG324"/>
  <c r="BF324"/>
  <c r="BE324"/>
  <c r="BC324"/>
  <c r="BB324"/>
  <c r="BA324"/>
  <c r="AZ324"/>
  <c r="AY324"/>
  <c r="AX324"/>
  <c r="AW324"/>
  <c r="AV324"/>
  <c r="AU324"/>
  <c r="AT324"/>
  <c r="AQ324"/>
  <c r="AP324"/>
  <c r="AO324"/>
  <c r="AN324"/>
  <c r="AL324"/>
  <c r="AK324"/>
  <c r="AJ324"/>
  <c r="BP323"/>
  <c r="BO323"/>
  <c r="BN323"/>
  <c r="BM323"/>
  <c r="BL323"/>
  <c r="BK323"/>
  <c r="BJ323"/>
  <c r="BI323"/>
  <c r="BH323"/>
  <c r="BG323"/>
  <c r="BF323"/>
  <c r="BE323"/>
  <c r="BC323"/>
  <c r="BB323"/>
  <c r="BA323"/>
  <c r="AZ323"/>
  <c r="AY323"/>
  <c r="AX323"/>
  <c r="AW323"/>
  <c r="AV323"/>
  <c r="AU323"/>
  <c r="AT323"/>
  <c r="AQ323"/>
  <c r="AP323"/>
  <c r="AO323"/>
  <c r="AN323"/>
  <c r="AL323"/>
  <c r="AK323"/>
  <c r="AJ323"/>
  <c r="BP322"/>
  <c r="BO322"/>
  <c r="BN322"/>
  <c r="BM322"/>
  <c r="BL322"/>
  <c r="BK322"/>
  <c r="BJ322"/>
  <c r="BI322"/>
  <c r="BH322"/>
  <c r="BG322"/>
  <c r="BF322"/>
  <c r="BE322"/>
  <c r="BC322"/>
  <c r="BB322"/>
  <c r="BA322"/>
  <c r="AZ322"/>
  <c r="AY322"/>
  <c r="AX322"/>
  <c r="AW322"/>
  <c r="AV322"/>
  <c r="AU322"/>
  <c r="AT322"/>
  <c r="AQ322"/>
  <c r="AP322"/>
  <c r="AO322"/>
  <c r="AN322"/>
  <c r="AL322"/>
  <c r="AK322"/>
  <c r="AJ322"/>
  <c r="BP321"/>
  <c r="BO321"/>
  <c r="BN321"/>
  <c r="BM321"/>
  <c r="BL321"/>
  <c r="BK321"/>
  <c r="BJ321"/>
  <c r="BI321"/>
  <c r="BH321"/>
  <c r="BG321"/>
  <c r="BF321"/>
  <c r="BE321"/>
  <c r="BC321"/>
  <c r="BB321"/>
  <c r="BA321"/>
  <c r="AZ321"/>
  <c r="AY321"/>
  <c r="AX321"/>
  <c r="AW321"/>
  <c r="AV321"/>
  <c r="AU321"/>
  <c r="AT321"/>
  <c r="AQ321"/>
  <c r="AP321"/>
  <c r="AO321"/>
  <c r="AN321"/>
  <c r="AL321"/>
  <c r="AK321"/>
  <c r="AJ321"/>
  <c r="BP320"/>
  <c r="BO320"/>
  <c r="BN320"/>
  <c r="BM320"/>
  <c r="BL320"/>
  <c r="BK320"/>
  <c r="BJ320"/>
  <c r="BI320"/>
  <c r="BH320"/>
  <c r="BG320"/>
  <c r="BF320"/>
  <c r="BE320"/>
  <c r="BC320"/>
  <c r="BB320"/>
  <c r="BA320"/>
  <c r="AZ320"/>
  <c r="AY320"/>
  <c r="AX320"/>
  <c r="AW320"/>
  <c r="AV320"/>
  <c r="AU320"/>
  <c r="AT320"/>
  <c r="AQ320"/>
  <c r="AP320"/>
  <c r="AO320"/>
  <c r="AN320"/>
  <c r="AL320"/>
  <c r="AK320"/>
  <c r="AJ320"/>
  <c r="BP319"/>
  <c r="BO319"/>
  <c r="BN319"/>
  <c r="BM319"/>
  <c r="BL319"/>
  <c r="BK319"/>
  <c r="BJ319"/>
  <c r="BI319"/>
  <c r="BH319"/>
  <c r="BG319"/>
  <c r="BF319"/>
  <c r="BE319"/>
  <c r="BC319"/>
  <c r="BB319"/>
  <c r="BA319"/>
  <c r="AZ319"/>
  <c r="AY319"/>
  <c r="AX319"/>
  <c r="AW319"/>
  <c r="AV319"/>
  <c r="AU319"/>
  <c r="AT319"/>
  <c r="AQ319"/>
  <c r="AP319"/>
  <c r="AO319"/>
  <c r="AN319"/>
  <c r="AL319"/>
  <c r="AK319"/>
  <c r="AJ319"/>
  <c r="BP318"/>
  <c r="BO318"/>
  <c r="BN318"/>
  <c r="BM318"/>
  <c r="BL318"/>
  <c r="BK318"/>
  <c r="BJ318"/>
  <c r="BI318"/>
  <c r="BH318"/>
  <c r="BG318"/>
  <c r="BF318"/>
  <c r="BE318"/>
  <c r="BC318"/>
  <c r="BB318"/>
  <c r="BA318"/>
  <c r="AZ318"/>
  <c r="AY318"/>
  <c r="AX318"/>
  <c r="AW318"/>
  <c r="AV318"/>
  <c r="AU318"/>
  <c r="AT318"/>
  <c r="AQ318"/>
  <c r="AP318"/>
  <c r="AO318"/>
  <c r="AN318"/>
  <c r="AL318"/>
  <c r="AK318"/>
  <c r="AJ318"/>
  <c r="BP317"/>
  <c r="BO317"/>
  <c r="BN317"/>
  <c r="BM317"/>
  <c r="BL317"/>
  <c r="BK317"/>
  <c r="BJ317"/>
  <c r="BI317"/>
  <c r="BH317"/>
  <c r="BG317"/>
  <c r="BF317"/>
  <c r="BE317"/>
  <c r="BC317"/>
  <c r="BB317"/>
  <c r="BA317"/>
  <c r="AZ317"/>
  <c r="AY317"/>
  <c r="AX317"/>
  <c r="AW317"/>
  <c r="AV317"/>
  <c r="AU317"/>
  <c r="AT317"/>
  <c r="AQ317"/>
  <c r="AP317"/>
  <c r="AO317"/>
  <c r="AN317"/>
  <c r="AL317"/>
  <c r="AK317"/>
  <c r="AJ317"/>
  <c r="BP316"/>
  <c r="BO316"/>
  <c r="BN316"/>
  <c r="BM316"/>
  <c r="BL316"/>
  <c r="BK316"/>
  <c r="BJ316"/>
  <c r="BI316"/>
  <c r="BH316"/>
  <c r="BG316"/>
  <c r="BF316"/>
  <c r="BE316"/>
  <c r="BC316"/>
  <c r="BB316"/>
  <c r="BA316"/>
  <c r="AZ316"/>
  <c r="AY316"/>
  <c r="AX316"/>
  <c r="AW316"/>
  <c r="AV316"/>
  <c r="AU316"/>
  <c r="AT316"/>
  <c r="AQ316"/>
  <c r="AP316"/>
  <c r="AO316"/>
  <c r="AN316"/>
  <c r="AL316"/>
  <c r="AK316"/>
  <c r="AJ316"/>
  <c r="BP315"/>
  <c r="BO315"/>
  <c r="BN315"/>
  <c r="BM315"/>
  <c r="BL315"/>
  <c r="BK315"/>
  <c r="BJ315"/>
  <c r="BI315"/>
  <c r="BH315"/>
  <c r="BG315"/>
  <c r="BF315"/>
  <c r="BE315"/>
  <c r="BC315"/>
  <c r="BB315"/>
  <c r="BA315"/>
  <c r="AZ315"/>
  <c r="AY315"/>
  <c r="AX315"/>
  <c r="AW315"/>
  <c r="AV315"/>
  <c r="AU315"/>
  <c r="AT315"/>
  <c r="AQ315"/>
  <c r="AP315"/>
  <c r="AO315"/>
  <c r="AN315"/>
  <c r="AL315"/>
  <c r="AK315"/>
  <c r="AJ315"/>
  <c r="BP314"/>
  <c r="BO314"/>
  <c r="BN314"/>
  <c r="BM314"/>
  <c r="BL314"/>
  <c r="BK314"/>
  <c r="BJ314"/>
  <c r="BI314"/>
  <c r="BH314"/>
  <c r="BG314"/>
  <c r="BF314"/>
  <c r="BE314"/>
  <c r="BC314"/>
  <c r="BB314"/>
  <c r="BA314"/>
  <c r="AZ314"/>
  <c r="AY314"/>
  <c r="AX314"/>
  <c r="AW314"/>
  <c r="AV314"/>
  <c r="AU314"/>
  <c r="AT314"/>
  <c r="AQ314"/>
  <c r="AP314"/>
  <c r="AO314"/>
  <c r="AN314"/>
  <c r="AL314"/>
  <c r="AK314"/>
  <c r="AJ314"/>
  <c r="BP313"/>
  <c r="BO313"/>
  <c r="BN313"/>
  <c r="BM313"/>
  <c r="BL313"/>
  <c r="BK313"/>
  <c r="BJ313"/>
  <c r="BI313"/>
  <c r="BH313"/>
  <c r="BG313"/>
  <c r="BF313"/>
  <c r="BE313"/>
  <c r="BC313"/>
  <c r="BB313"/>
  <c r="BA313"/>
  <c r="AZ313"/>
  <c r="AY313"/>
  <c r="AX313"/>
  <c r="AW313"/>
  <c r="AV313"/>
  <c r="AU313"/>
  <c r="AT313"/>
  <c r="AQ313"/>
  <c r="AP313"/>
  <c r="AO313"/>
  <c r="AN313"/>
  <c r="AM313"/>
  <c r="AL313"/>
  <c r="AK313"/>
  <c r="AJ313"/>
  <c r="BP312"/>
  <c r="BO312"/>
  <c r="BN312"/>
  <c r="BM312"/>
  <c r="BL312"/>
  <c r="BK312"/>
  <c r="BJ312"/>
  <c r="BI312"/>
  <c r="BH312"/>
  <c r="BG312"/>
  <c r="BF312"/>
  <c r="BE312"/>
  <c r="BC312"/>
  <c r="BB312"/>
  <c r="BA312"/>
  <c r="AZ312"/>
  <c r="AY312"/>
  <c r="AX312"/>
  <c r="AW312"/>
  <c r="AV312"/>
  <c r="AU312"/>
  <c r="AT312"/>
  <c r="AQ312"/>
  <c r="AP312"/>
  <c r="AO312"/>
  <c r="AN312"/>
  <c r="AL312"/>
  <c r="AK312"/>
  <c r="AJ312"/>
  <c r="BP311"/>
  <c r="BO311"/>
  <c r="BN311"/>
  <c r="BM311"/>
  <c r="BL311"/>
  <c r="BK311"/>
  <c r="BJ311"/>
  <c r="BI311"/>
  <c r="BH311"/>
  <c r="BG311"/>
  <c r="BF311"/>
  <c r="BE311"/>
  <c r="BC311"/>
  <c r="BB311"/>
  <c r="BA311"/>
  <c r="AZ311"/>
  <c r="AY311"/>
  <c r="AX311"/>
  <c r="AW311"/>
  <c r="AV311"/>
  <c r="AU311"/>
  <c r="AT311"/>
  <c r="AQ311"/>
  <c r="AP311"/>
  <c r="AO311"/>
  <c r="AN311"/>
  <c r="AM311"/>
  <c r="AL311"/>
  <c r="AK311"/>
  <c r="AJ311"/>
  <c r="BP310"/>
  <c r="BO310"/>
  <c r="BN310"/>
  <c r="BM310"/>
  <c r="BL310"/>
  <c r="BK310"/>
  <c r="BJ310"/>
  <c r="BI310"/>
  <c r="BH310"/>
  <c r="BG310"/>
  <c r="BF310"/>
  <c r="BE310"/>
  <c r="BC310"/>
  <c r="BB310"/>
  <c r="BA310"/>
  <c r="AZ310"/>
  <c r="AY310"/>
  <c r="AX310"/>
  <c r="AW310"/>
  <c r="AV310"/>
  <c r="AU310"/>
  <c r="AT310"/>
  <c r="AQ310"/>
  <c r="AP310"/>
  <c r="AO310"/>
  <c r="AN310"/>
  <c r="AL310"/>
  <c r="AK310"/>
  <c r="AJ310"/>
  <c r="BP309"/>
  <c r="BO309"/>
  <c r="BN309"/>
  <c r="BM309"/>
  <c r="BL309"/>
  <c r="BK309"/>
  <c r="BJ309"/>
  <c r="BI309"/>
  <c r="BH309"/>
  <c r="BG309"/>
  <c r="BF309"/>
  <c r="BE309"/>
  <c r="BC309"/>
  <c r="BB309"/>
  <c r="BA309"/>
  <c r="AZ309"/>
  <c r="AY309"/>
  <c r="AX309"/>
  <c r="AW309"/>
  <c r="AV309"/>
  <c r="AU309"/>
  <c r="AT309"/>
  <c r="AQ309"/>
  <c r="AP309"/>
  <c r="AO309"/>
  <c r="AN309"/>
  <c r="AL309"/>
  <c r="AK309"/>
  <c r="AJ309"/>
  <c r="BP308"/>
  <c r="BO308"/>
  <c r="BN308"/>
  <c r="BM308"/>
  <c r="BL308"/>
  <c r="BK308"/>
  <c r="BJ308"/>
  <c r="BI308"/>
  <c r="BH308"/>
  <c r="BG308"/>
  <c r="BF308"/>
  <c r="BE308"/>
  <c r="BC308"/>
  <c r="BB308"/>
  <c r="BA308"/>
  <c r="AZ308"/>
  <c r="AY308"/>
  <c r="AX308"/>
  <c r="AW308"/>
  <c r="AV308"/>
  <c r="AU308"/>
  <c r="AT308"/>
  <c r="AQ308"/>
  <c r="AP308"/>
  <c r="AO308"/>
  <c r="AN308"/>
  <c r="AL308"/>
  <c r="AK308"/>
  <c r="AJ308"/>
  <c r="BP307"/>
  <c r="BO307"/>
  <c r="BN307"/>
  <c r="BM307"/>
  <c r="BL307"/>
  <c r="BK307"/>
  <c r="BJ307"/>
  <c r="BI307"/>
  <c r="BH307"/>
  <c r="BG307"/>
  <c r="BF307"/>
  <c r="BE307"/>
  <c r="BC307"/>
  <c r="BB307"/>
  <c r="BA307"/>
  <c r="AZ307"/>
  <c r="AY307"/>
  <c r="AX307"/>
  <c r="AW307"/>
  <c r="AV307"/>
  <c r="AU307"/>
  <c r="AT307"/>
  <c r="AQ307"/>
  <c r="AP307"/>
  <c r="AO307"/>
  <c r="AN307"/>
  <c r="AL307"/>
  <c r="AK307"/>
  <c r="AJ307"/>
  <c r="BP306"/>
  <c r="BO306"/>
  <c r="BN306"/>
  <c r="BM306"/>
  <c r="BL306"/>
  <c r="BK306"/>
  <c r="BJ306"/>
  <c r="BI306"/>
  <c r="BH306"/>
  <c r="BG306"/>
  <c r="BF306"/>
  <c r="BE306"/>
  <c r="BC306"/>
  <c r="BB306"/>
  <c r="BA306"/>
  <c r="AZ306"/>
  <c r="AY306"/>
  <c r="AX306"/>
  <c r="AW306"/>
  <c r="AV306"/>
  <c r="AU306"/>
  <c r="AT306"/>
  <c r="AQ306"/>
  <c r="AP306"/>
  <c r="AO306"/>
  <c r="AN306"/>
  <c r="AL306"/>
  <c r="AK306"/>
  <c r="AJ306"/>
  <c r="BP305"/>
  <c r="BO305"/>
  <c r="BN305"/>
  <c r="BM305"/>
  <c r="BL305"/>
  <c r="BK305"/>
  <c r="BJ305"/>
  <c r="BI305"/>
  <c r="BH305"/>
  <c r="BG305"/>
  <c r="BF305"/>
  <c r="BE305"/>
  <c r="BC305"/>
  <c r="BB305"/>
  <c r="BA305"/>
  <c r="AZ305"/>
  <c r="AY305"/>
  <c r="AX305"/>
  <c r="AW305"/>
  <c r="AV305"/>
  <c r="AU305"/>
  <c r="AT305"/>
  <c r="AQ305"/>
  <c r="AP305"/>
  <c r="AO305"/>
  <c r="AN305"/>
  <c r="AL305"/>
  <c r="AK305"/>
  <c r="AJ305"/>
  <c r="BP304"/>
  <c r="BO304"/>
  <c r="BN304"/>
  <c r="BM304"/>
  <c r="BL304"/>
  <c r="BK304"/>
  <c r="BJ304"/>
  <c r="BI304"/>
  <c r="BH304"/>
  <c r="BG304"/>
  <c r="BF304"/>
  <c r="BE304"/>
  <c r="BC304"/>
  <c r="BB304"/>
  <c r="BA304"/>
  <c r="AZ304"/>
  <c r="AY304"/>
  <c r="AX304"/>
  <c r="AW304"/>
  <c r="AV304"/>
  <c r="AU304"/>
  <c r="AT304"/>
  <c r="AQ304"/>
  <c r="AP304"/>
  <c r="AO304"/>
  <c r="AN304"/>
  <c r="AL304"/>
  <c r="AK304"/>
  <c r="AJ304"/>
  <c r="BP303"/>
  <c r="BO303"/>
  <c r="BN303"/>
  <c r="BM303"/>
  <c r="BL303"/>
  <c r="BK303"/>
  <c r="BJ303"/>
  <c r="BI303"/>
  <c r="BH303"/>
  <c r="BG303"/>
  <c r="BF303"/>
  <c r="BE303"/>
  <c r="BC303"/>
  <c r="BB303"/>
  <c r="BA303"/>
  <c r="AZ303"/>
  <c r="AY303"/>
  <c r="AX303"/>
  <c r="AW303"/>
  <c r="AV303"/>
  <c r="AU303"/>
  <c r="AT303"/>
  <c r="AQ303"/>
  <c r="AP303"/>
  <c r="AO303"/>
  <c r="AN303"/>
  <c r="AL303"/>
  <c r="AK303"/>
  <c r="AJ303"/>
  <c r="BP302"/>
  <c r="BO302"/>
  <c r="BN302"/>
  <c r="BM302"/>
  <c r="BL302"/>
  <c r="BK302"/>
  <c r="BJ302"/>
  <c r="BI302"/>
  <c r="BH302"/>
  <c r="BG302"/>
  <c r="BF302"/>
  <c r="BE302"/>
  <c r="BC302"/>
  <c r="BB302"/>
  <c r="BA302"/>
  <c r="AZ302"/>
  <c r="AY302"/>
  <c r="AX302"/>
  <c r="AW302"/>
  <c r="AV302"/>
  <c r="AU302"/>
  <c r="AT302"/>
  <c r="AQ302"/>
  <c r="AP302"/>
  <c r="AO302"/>
  <c r="AN302"/>
  <c r="AL302"/>
  <c r="AK302"/>
  <c r="AJ302"/>
  <c r="BP301"/>
  <c r="BO301"/>
  <c r="BN301"/>
  <c r="BM301"/>
  <c r="BL301"/>
  <c r="BK301"/>
  <c r="BJ301"/>
  <c r="BI301"/>
  <c r="BH301"/>
  <c r="BG301"/>
  <c r="BF301"/>
  <c r="BE301"/>
  <c r="BC301"/>
  <c r="BB301"/>
  <c r="BA301"/>
  <c r="AZ301"/>
  <c r="AY301"/>
  <c r="AX301"/>
  <c r="AW301"/>
  <c r="AV301"/>
  <c r="AU301"/>
  <c r="AT301"/>
  <c r="AQ301"/>
  <c r="AP301"/>
  <c r="AO301"/>
  <c r="AN301"/>
  <c r="AL301"/>
  <c r="AK301"/>
  <c r="AJ301"/>
  <c r="BP300"/>
  <c r="BO300"/>
  <c r="BN300"/>
  <c r="BM300"/>
  <c r="BL300"/>
  <c r="BK300"/>
  <c r="BJ300"/>
  <c r="BI300"/>
  <c r="BH300"/>
  <c r="BG300"/>
  <c r="BF300"/>
  <c r="BE300"/>
  <c r="BC300"/>
  <c r="BB300"/>
  <c r="BA300"/>
  <c r="AZ300"/>
  <c r="AY300"/>
  <c r="AX300"/>
  <c r="AW300"/>
  <c r="AV300"/>
  <c r="AU300"/>
  <c r="AT300"/>
  <c r="AQ300"/>
  <c r="AP300"/>
  <c r="AO300"/>
  <c r="AN300"/>
  <c r="AL300"/>
  <c r="AK300"/>
  <c r="AJ300"/>
  <c r="BP299"/>
  <c r="BO299"/>
  <c r="BN299"/>
  <c r="BM299"/>
  <c r="BL299"/>
  <c r="BK299"/>
  <c r="BJ299"/>
  <c r="BI299"/>
  <c r="BH299"/>
  <c r="BG299"/>
  <c r="BF299"/>
  <c r="BE299"/>
  <c r="BC299"/>
  <c r="BB299"/>
  <c r="BA299"/>
  <c r="AZ299"/>
  <c r="AY299"/>
  <c r="AX299"/>
  <c r="AW299"/>
  <c r="AV299"/>
  <c r="AU299"/>
  <c r="AT299"/>
  <c r="AQ299"/>
  <c r="AP299"/>
  <c r="AO299"/>
  <c r="AN299"/>
  <c r="AL299"/>
  <c r="AK299"/>
  <c r="AJ299"/>
  <c r="BP298"/>
  <c r="BO298"/>
  <c r="BN298"/>
  <c r="BM298"/>
  <c r="BL298"/>
  <c r="BK298"/>
  <c r="BJ298"/>
  <c r="BI298"/>
  <c r="BH298"/>
  <c r="BG298"/>
  <c r="BF298"/>
  <c r="BE298"/>
  <c r="BC298"/>
  <c r="BB298"/>
  <c r="BA298"/>
  <c r="AZ298"/>
  <c r="AY298"/>
  <c r="AX298"/>
  <c r="AW298"/>
  <c r="AV298"/>
  <c r="AU298"/>
  <c r="AT298"/>
  <c r="AQ298"/>
  <c r="AP298"/>
  <c r="AO298"/>
  <c r="AN298"/>
  <c r="AL298"/>
  <c r="AK298"/>
  <c r="AJ298"/>
  <c r="BP297"/>
  <c r="BO297"/>
  <c r="BN297"/>
  <c r="BM297"/>
  <c r="BL297"/>
  <c r="BK297"/>
  <c r="BJ297"/>
  <c r="BI297"/>
  <c r="BH297"/>
  <c r="BG297"/>
  <c r="BF297"/>
  <c r="BE297"/>
  <c r="BC297"/>
  <c r="BB297"/>
  <c r="BA297"/>
  <c r="AZ297"/>
  <c r="AY297"/>
  <c r="AX297"/>
  <c r="AW297"/>
  <c r="AV297"/>
  <c r="AU297"/>
  <c r="AT297"/>
  <c r="AQ297"/>
  <c r="AP297"/>
  <c r="AO297"/>
  <c r="AN297"/>
  <c r="AL297"/>
  <c r="AK297"/>
  <c r="AJ297"/>
  <c r="BP296"/>
  <c r="BO296"/>
  <c r="BN296"/>
  <c r="BM296"/>
  <c r="BL296"/>
  <c r="BK296"/>
  <c r="BJ296"/>
  <c r="BI296"/>
  <c r="BH296"/>
  <c r="BG296"/>
  <c r="BF296"/>
  <c r="BE296"/>
  <c r="BC296"/>
  <c r="BB296"/>
  <c r="BA296"/>
  <c r="AZ296"/>
  <c r="AY296"/>
  <c r="AX296"/>
  <c r="AW296"/>
  <c r="AV296"/>
  <c r="AU296"/>
  <c r="AT296"/>
  <c r="AQ296"/>
  <c r="AP296"/>
  <c r="AO296"/>
  <c r="AN296"/>
  <c r="AL296"/>
  <c r="AK296"/>
  <c r="AJ296"/>
  <c r="BP295"/>
  <c r="BO295"/>
  <c r="BN295"/>
  <c r="BM295"/>
  <c r="BL295"/>
  <c r="BK295"/>
  <c r="BJ295"/>
  <c r="BI295"/>
  <c r="BH295"/>
  <c r="BG295"/>
  <c r="BF295"/>
  <c r="BE295"/>
  <c r="BC295"/>
  <c r="BB295"/>
  <c r="BA295"/>
  <c r="AZ295"/>
  <c r="AY295"/>
  <c r="AX295"/>
  <c r="AW295"/>
  <c r="AV295"/>
  <c r="AU295"/>
  <c r="AT295"/>
  <c r="AQ295"/>
  <c r="AP295"/>
  <c r="AO295"/>
  <c r="AN295"/>
  <c r="AL295"/>
  <c r="AK295"/>
  <c r="AJ295"/>
  <c r="BP294"/>
  <c r="BO294"/>
  <c r="BN294"/>
  <c r="BM294"/>
  <c r="BL294"/>
  <c r="BK294"/>
  <c r="BJ294"/>
  <c r="BI294"/>
  <c r="BH294"/>
  <c r="BG294"/>
  <c r="BF294"/>
  <c r="BE294"/>
  <c r="BC294"/>
  <c r="BB294"/>
  <c r="BA294"/>
  <c r="AZ294"/>
  <c r="AY294"/>
  <c r="AX294"/>
  <c r="AW294"/>
  <c r="AV294"/>
  <c r="AU294"/>
  <c r="AT294"/>
  <c r="AQ294"/>
  <c r="AP294"/>
  <c r="AO294"/>
  <c r="AN294"/>
  <c r="AL294"/>
  <c r="AK294"/>
  <c r="AJ294"/>
  <c r="BP293"/>
  <c r="BO293"/>
  <c r="BN293"/>
  <c r="BM293"/>
  <c r="BL293"/>
  <c r="BK293"/>
  <c r="BJ293"/>
  <c r="BI293"/>
  <c r="BH293"/>
  <c r="BG293"/>
  <c r="BF293"/>
  <c r="BE293"/>
  <c r="BC293"/>
  <c r="BB293"/>
  <c r="BA293"/>
  <c r="AZ293"/>
  <c r="AY293"/>
  <c r="AX293"/>
  <c r="AW293"/>
  <c r="AV293"/>
  <c r="AU293"/>
  <c r="AT293"/>
  <c r="AQ293"/>
  <c r="AP293"/>
  <c r="AO293"/>
  <c r="AN293"/>
  <c r="AL293"/>
  <c r="AK293"/>
  <c r="AJ293"/>
  <c r="BP292"/>
  <c r="BO292"/>
  <c r="BN292"/>
  <c r="BM292"/>
  <c r="BL292"/>
  <c r="BK292"/>
  <c r="BJ292"/>
  <c r="BI292"/>
  <c r="BH292"/>
  <c r="BG292"/>
  <c r="BF292"/>
  <c r="BE292"/>
  <c r="BC292"/>
  <c r="BB292"/>
  <c r="BA292"/>
  <c r="AZ292"/>
  <c r="AY292"/>
  <c r="AX292"/>
  <c r="AW292"/>
  <c r="AV292"/>
  <c r="AU292"/>
  <c r="AT292"/>
  <c r="AQ292"/>
  <c r="AP292"/>
  <c r="AO292"/>
  <c r="AN292"/>
  <c r="AL292"/>
  <c r="AK292"/>
  <c r="AJ292"/>
  <c r="BP291"/>
  <c r="BO291"/>
  <c r="BN291"/>
  <c r="BM291"/>
  <c r="BL291"/>
  <c r="BK291"/>
  <c r="BJ291"/>
  <c r="BI291"/>
  <c r="BH291"/>
  <c r="BG291"/>
  <c r="BF291"/>
  <c r="BE291"/>
  <c r="BC291"/>
  <c r="BB291"/>
  <c r="BA291"/>
  <c r="AZ291"/>
  <c r="AY291"/>
  <c r="AX291"/>
  <c r="AW291"/>
  <c r="AV291"/>
  <c r="AU291"/>
  <c r="AT291"/>
  <c r="AQ291"/>
  <c r="AP291"/>
  <c r="AO291"/>
  <c r="AN291"/>
  <c r="AL291"/>
  <c r="AK291"/>
  <c r="AJ291"/>
  <c r="BP290"/>
  <c r="BO290"/>
  <c r="BN290"/>
  <c r="BM290"/>
  <c r="BL290"/>
  <c r="BK290"/>
  <c r="BJ290"/>
  <c r="BI290"/>
  <c r="BH290"/>
  <c r="BG290"/>
  <c r="BF290"/>
  <c r="BE290"/>
  <c r="BC290"/>
  <c r="BB290"/>
  <c r="BA290"/>
  <c r="AZ290"/>
  <c r="AY290"/>
  <c r="AX290"/>
  <c r="AW290"/>
  <c r="AV290"/>
  <c r="AU290"/>
  <c r="AT290"/>
  <c r="AQ290"/>
  <c r="AP290"/>
  <c r="AO290"/>
  <c r="AN290"/>
  <c r="AL290"/>
  <c r="AK290"/>
  <c r="AJ290"/>
  <c r="BP289"/>
  <c r="BO289"/>
  <c r="BN289"/>
  <c r="BM289"/>
  <c r="BL289"/>
  <c r="BK289"/>
  <c r="BJ289"/>
  <c r="BI289"/>
  <c r="BH289"/>
  <c r="BG289"/>
  <c r="BF289"/>
  <c r="BE289"/>
  <c r="BC289"/>
  <c r="BB289"/>
  <c r="BA289"/>
  <c r="AZ289"/>
  <c r="AY289"/>
  <c r="AX289"/>
  <c r="AW289"/>
  <c r="AV289"/>
  <c r="AU289"/>
  <c r="AT289"/>
  <c r="AQ289"/>
  <c r="AP289"/>
  <c r="AO289"/>
  <c r="AN289"/>
  <c r="AL289"/>
  <c r="AK289"/>
  <c r="AJ289"/>
  <c r="BP288"/>
  <c r="BO288"/>
  <c r="BN288"/>
  <c r="BM288"/>
  <c r="BL288"/>
  <c r="BK288"/>
  <c r="BJ288"/>
  <c r="BI288"/>
  <c r="BH288"/>
  <c r="BG288"/>
  <c r="BF288"/>
  <c r="BE288"/>
  <c r="BC288"/>
  <c r="BB288"/>
  <c r="BA288"/>
  <c r="AZ288"/>
  <c r="AY288"/>
  <c r="AX288"/>
  <c r="AW288"/>
  <c r="AV288"/>
  <c r="AU288"/>
  <c r="AT288"/>
  <c r="AQ288"/>
  <c r="AP288"/>
  <c r="AO288"/>
  <c r="AN288"/>
  <c r="AL288"/>
  <c r="AK288"/>
  <c r="AJ288"/>
  <c r="BP287"/>
  <c r="BO287"/>
  <c r="BN287"/>
  <c r="BM287"/>
  <c r="BL287"/>
  <c r="BK287"/>
  <c r="BJ287"/>
  <c r="BI287"/>
  <c r="BH287"/>
  <c r="BG287"/>
  <c r="BF287"/>
  <c r="BE287"/>
  <c r="BC287"/>
  <c r="BB287"/>
  <c r="BA287"/>
  <c r="AZ287"/>
  <c r="AY287"/>
  <c r="AX287"/>
  <c r="AW287"/>
  <c r="AV287"/>
  <c r="AU287"/>
  <c r="AT287"/>
  <c r="AQ287"/>
  <c r="AP287"/>
  <c r="AO287"/>
  <c r="AN287"/>
  <c r="AL287"/>
  <c r="AK287"/>
  <c r="AJ287"/>
  <c r="BP286"/>
  <c r="BO286"/>
  <c r="BN286"/>
  <c r="BM286"/>
  <c r="BL286"/>
  <c r="BK286"/>
  <c r="BJ286"/>
  <c r="BI286"/>
  <c r="BH286"/>
  <c r="BG286"/>
  <c r="BF286"/>
  <c r="BE286"/>
  <c r="BC286"/>
  <c r="BB286"/>
  <c r="BA286"/>
  <c r="AZ286"/>
  <c r="AY286"/>
  <c r="AX286"/>
  <c r="AW286"/>
  <c r="AV286"/>
  <c r="AU286"/>
  <c r="AT286"/>
  <c r="AQ286"/>
  <c r="AP286"/>
  <c r="AO286"/>
  <c r="AN286"/>
  <c r="AL286"/>
  <c r="AK286"/>
  <c r="AJ286"/>
  <c r="BP285"/>
  <c r="BO285"/>
  <c r="BN285"/>
  <c r="BM285"/>
  <c r="BL285"/>
  <c r="BK285"/>
  <c r="BJ285"/>
  <c r="BI285"/>
  <c r="BH285"/>
  <c r="BG285"/>
  <c r="BF285"/>
  <c r="BE285"/>
  <c r="BC285"/>
  <c r="BB285"/>
  <c r="BA285"/>
  <c r="AZ285"/>
  <c r="AY285"/>
  <c r="AX285"/>
  <c r="AW285"/>
  <c r="AV285"/>
  <c r="AU285"/>
  <c r="AT285"/>
  <c r="AQ285"/>
  <c r="AP285"/>
  <c r="AO285"/>
  <c r="AN285"/>
  <c r="AL285"/>
  <c r="AK285"/>
  <c r="AJ285"/>
  <c r="BP284"/>
  <c r="BO284"/>
  <c r="BN284"/>
  <c r="BM284"/>
  <c r="BL284"/>
  <c r="BK284"/>
  <c r="BJ284"/>
  <c r="BI284"/>
  <c r="BH284"/>
  <c r="BG284"/>
  <c r="BF284"/>
  <c r="BE284"/>
  <c r="BC284"/>
  <c r="BB284"/>
  <c r="BA284"/>
  <c r="AZ284"/>
  <c r="AY284"/>
  <c r="AX284"/>
  <c r="AW284"/>
  <c r="AV284"/>
  <c r="AU284"/>
  <c r="AT284"/>
  <c r="AQ284"/>
  <c r="AP284"/>
  <c r="AO284"/>
  <c r="AN284"/>
  <c r="AL284"/>
  <c r="AK284"/>
  <c r="AJ284"/>
  <c r="BP283"/>
  <c r="BO283"/>
  <c r="BN283"/>
  <c r="BM283"/>
  <c r="BL283"/>
  <c r="BK283"/>
  <c r="BJ283"/>
  <c r="BI283"/>
  <c r="BH283"/>
  <c r="BG283"/>
  <c r="BF283"/>
  <c r="BE283"/>
  <c r="BC283"/>
  <c r="BB283"/>
  <c r="BA283"/>
  <c r="AZ283"/>
  <c r="AY283"/>
  <c r="AX283"/>
  <c r="AW283"/>
  <c r="AV283"/>
  <c r="AU283"/>
  <c r="AT283"/>
  <c r="AQ283"/>
  <c r="AP283"/>
  <c r="AO283"/>
  <c r="AN283"/>
  <c r="AL283"/>
  <c r="AK283"/>
  <c r="AJ283"/>
  <c r="BP282"/>
  <c r="BO282"/>
  <c r="BN282"/>
  <c r="BM282"/>
  <c r="BL282"/>
  <c r="BK282"/>
  <c r="BJ282"/>
  <c r="BI282"/>
  <c r="BH282"/>
  <c r="BG282"/>
  <c r="BF282"/>
  <c r="BE282"/>
  <c r="BC282"/>
  <c r="BB282"/>
  <c r="BA282"/>
  <c r="AZ282"/>
  <c r="AY282"/>
  <c r="AX282"/>
  <c r="AW282"/>
  <c r="AV282"/>
  <c r="AU282"/>
  <c r="AT282"/>
  <c r="AQ282"/>
  <c r="AP282"/>
  <c r="AO282"/>
  <c r="AN282"/>
  <c r="AL282"/>
  <c r="AK282"/>
  <c r="AJ282"/>
  <c r="BP281"/>
  <c r="BO281"/>
  <c r="BN281"/>
  <c r="BM281"/>
  <c r="BL281"/>
  <c r="BK281"/>
  <c r="BJ281"/>
  <c r="BI281"/>
  <c r="BH281"/>
  <c r="BG281"/>
  <c r="BF281"/>
  <c r="BE281"/>
  <c r="BC281"/>
  <c r="BB281"/>
  <c r="BA281"/>
  <c r="AZ281"/>
  <c r="AY281"/>
  <c r="AX281"/>
  <c r="AW281"/>
  <c r="AV281"/>
  <c r="AU281"/>
  <c r="AT281"/>
  <c r="AQ281"/>
  <c r="AP281"/>
  <c r="AO281"/>
  <c r="AN281"/>
  <c r="AL281"/>
  <c r="AK281"/>
  <c r="AJ281"/>
  <c r="BP280"/>
  <c r="BO280"/>
  <c r="BN280"/>
  <c r="BM280"/>
  <c r="BL280"/>
  <c r="BK280"/>
  <c r="BJ280"/>
  <c r="BI280"/>
  <c r="BH280"/>
  <c r="BG280"/>
  <c r="BF280"/>
  <c r="BE280"/>
  <c r="BC280"/>
  <c r="BB280"/>
  <c r="BA280"/>
  <c r="AZ280"/>
  <c r="AY280"/>
  <c r="AX280"/>
  <c r="AW280"/>
  <c r="AV280"/>
  <c r="AU280"/>
  <c r="AT280"/>
  <c r="AQ280"/>
  <c r="AP280"/>
  <c r="AO280"/>
  <c r="AN280"/>
  <c r="AL280"/>
  <c r="AK280"/>
  <c r="AJ280"/>
  <c r="BP279"/>
  <c r="BO279"/>
  <c r="BN279"/>
  <c r="BM279"/>
  <c r="BL279"/>
  <c r="BK279"/>
  <c r="BJ279"/>
  <c r="BI279"/>
  <c r="BH279"/>
  <c r="BG279"/>
  <c r="BF279"/>
  <c r="BE279"/>
  <c r="BC279"/>
  <c r="BB279"/>
  <c r="BA279"/>
  <c r="AZ279"/>
  <c r="AY279"/>
  <c r="AX279"/>
  <c r="AW279"/>
  <c r="AV279"/>
  <c r="AU279"/>
  <c r="AT279"/>
  <c r="AQ279"/>
  <c r="AP279"/>
  <c r="AO279"/>
  <c r="AN279"/>
  <c r="AL279"/>
  <c r="AK279"/>
  <c r="AJ279"/>
  <c r="BP278"/>
  <c r="BO278"/>
  <c r="BN278"/>
  <c r="BM278"/>
  <c r="BL278"/>
  <c r="BK278"/>
  <c r="BJ278"/>
  <c r="BI278"/>
  <c r="BH278"/>
  <c r="BG278"/>
  <c r="BF278"/>
  <c r="BE278"/>
  <c r="BC278"/>
  <c r="BB278"/>
  <c r="BA278"/>
  <c r="AZ278"/>
  <c r="AY278"/>
  <c r="AX278"/>
  <c r="AW278"/>
  <c r="AV278"/>
  <c r="AU278"/>
  <c r="AT278"/>
  <c r="AQ278"/>
  <c r="AP278"/>
  <c r="AO278"/>
  <c r="AN278"/>
  <c r="AL278"/>
  <c r="AK278"/>
  <c r="AJ278"/>
  <c r="BP277"/>
  <c r="BO277"/>
  <c r="BN277"/>
  <c r="BM277"/>
  <c r="BL277"/>
  <c r="BK277"/>
  <c r="BJ277"/>
  <c r="BI277"/>
  <c r="BH277"/>
  <c r="BG277"/>
  <c r="BF277"/>
  <c r="BE277"/>
  <c r="BC277"/>
  <c r="BB277"/>
  <c r="BA277"/>
  <c r="AZ277"/>
  <c r="AY277"/>
  <c r="AX277"/>
  <c r="AW277"/>
  <c r="AV277"/>
  <c r="AU277"/>
  <c r="AT277"/>
  <c r="AQ277"/>
  <c r="AP277"/>
  <c r="AO277"/>
  <c r="AN277"/>
  <c r="AL277"/>
  <c r="AK277"/>
  <c r="AJ277"/>
  <c r="BP276"/>
  <c r="BO276"/>
  <c r="BN276"/>
  <c r="BM276"/>
  <c r="BL276"/>
  <c r="BK276"/>
  <c r="BJ276"/>
  <c r="BI276"/>
  <c r="BH276"/>
  <c r="BG276"/>
  <c r="BF276"/>
  <c r="BE276"/>
  <c r="BC276"/>
  <c r="BB276"/>
  <c r="BA276"/>
  <c r="AZ276"/>
  <c r="AY276"/>
  <c r="AX276"/>
  <c r="AW276"/>
  <c r="AV276"/>
  <c r="AU276"/>
  <c r="AT276"/>
  <c r="AQ276"/>
  <c r="AP276"/>
  <c r="AO276"/>
  <c r="AN276"/>
  <c r="AL276"/>
  <c r="AK276"/>
  <c r="AJ276"/>
  <c r="BP275"/>
  <c r="BO275"/>
  <c r="BN275"/>
  <c r="BM275"/>
  <c r="BL275"/>
  <c r="BK275"/>
  <c r="BJ275"/>
  <c r="BI275"/>
  <c r="BH275"/>
  <c r="BG275"/>
  <c r="BF275"/>
  <c r="BE275"/>
  <c r="BC275"/>
  <c r="BB275"/>
  <c r="BA275"/>
  <c r="AZ275"/>
  <c r="AY275"/>
  <c r="AX275"/>
  <c r="AW275"/>
  <c r="AV275"/>
  <c r="AU275"/>
  <c r="AT275"/>
  <c r="AQ275"/>
  <c r="AP275"/>
  <c r="AO275"/>
  <c r="AN275"/>
  <c r="AL275"/>
  <c r="AK275"/>
  <c r="AJ275"/>
  <c r="BP274"/>
  <c r="BO274"/>
  <c r="BN274"/>
  <c r="BM274"/>
  <c r="BL274"/>
  <c r="BK274"/>
  <c r="BJ274"/>
  <c r="BI274"/>
  <c r="BH274"/>
  <c r="BG274"/>
  <c r="BF274"/>
  <c r="BE274"/>
  <c r="BC274"/>
  <c r="BB274"/>
  <c r="BA274"/>
  <c r="AZ274"/>
  <c r="AY274"/>
  <c r="AX274"/>
  <c r="AW274"/>
  <c r="AV274"/>
  <c r="AU274"/>
  <c r="AT274"/>
  <c r="AQ274"/>
  <c r="AP274"/>
  <c r="AO274"/>
  <c r="AN274"/>
  <c r="AL274"/>
  <c r="AK274"/>
  <c r="AJ274"/>
  <c r="BP273"/>
  <c r="BO273"/>
  <c r="BN273"/>
  <c r="BM273"/>
  <c r="BL273"/>
  <c r="BK273"/>
  <c r="BJ273"/>
  <c r="BI273"/>
  <c r="BH273"/>
  <c r="BG273"/>
  <c r="BF273"/>
  <c r="BE273"/>
  <c r="BC273"/>
  <c r="BB273"/>
  <c r="BA273"/>
  <c r="AZ273"/>
  <c r="AY273"/>
  <c r="AX273"/>
  <c r="AW273"/>
  <c r="AV273"/>
  <c r="AU273"/>
  <c r="AT273"/>
  <c r="AQ273"/>
  <c r="AP273"/>
  <c r="AO273"/>
  <c r="AN273"/>
  <c r="AL273"/>
  <c r="AK273"/>
  <c r="AJ273"/>
  <c r="BP272"/>
  <c r="BO272"/>
  <c r="BN272"/>
  <c r="BM272"/>
  <c r="BL272"/>
  <c r="BK272"/>
  <c r="BJ272"/>
  <c r="BI272"/>
  <c r="BH272"/>
  <c r="BG272"/>
  <c r="BF272"/>
  <c r="BE272"/>
  <c r="BC272"/>
  <c r="BB272"/>
  <c r="BA272"/>
  <c r="AZ272"/>
  <c r="AY272"/>
  <c r="AX272"/>
  <c r="AW272"/>
  <c r="AV272"/>
  <c r="AU272"/>
  <c r="AT272"/>
  <c r="AQ272"/>
  <c r="AP272"/>
  <c r="AO272"/>
  <c r="AN272"/>
  <c r="AL272"/>
  <c r="AK272"/>
  <c r="AJ272"/>
  <c r="BP271"/>
  <c r="BO271"/>
  <c r="BN271"/>
  <c r="BM271"/>
  <c r="BL271"/>
  <c r="BK271"/>
  <c r="BJ271"/>
  <c r="BI271"/>
  <c r="BH271"/>
  <c r="BG271"/>
  <c r="BF271"/>
  <c r="BE271"/>
  <c r="BC271"/>
  <c r="BB271"/>
  <c r="BA271"/>
  <c r="AZ271"/>
  <c r="AY271"/>
  <c r="AX271"/>
  <c r="AW271"/>
  <c r="AV271"/>
  <c r="AU271"/>
  <c r="AT271"/>
  <c r="AQ271"/>
  <c r="AP271"/>
  <c r="AO271"/>
  <c r="AN271"/>
  <c r="AL271"/>
  <c r="AK271"/>
  <c r="AJ271"/>
  <c r="BP270"/>
  <c r="BO270"/>
  <c r="BN270"/>
  <c r="BM270"/>
  <c r="BL270"/>
  <c r="BK270"/>
  <c r="BJ270"/>
  <c r="BI270"/>
  <c r="BH270"/>
  <c r="BG270"/>
  <c r="BF270"/>
  <c r="BE270"/>
  <c r="BC270"/>
  <c r="BB270"/>
  <c r="BA270"/>
  <c r="AZ270"/>
  <c r="AY270"/>
  <c r="AX270"/>
  <c r="AW270"/>
  <c r="AV270"/>
  <c r="AU270"/>
  <c r="AT270"/>
  <c r="AQ270"/>
  <c r="AP270"/>
  <c r="AO270"/>
  <c r="AN270"/>
  <c r="AL270"/>
  <c r="AK270"/>
  <c r="AJ270"/>
  <c r="BP269"/>
  <c r="BO269"/>
  <c r="BN269"/>
  <c r="BM269"/>
  <c r="BL269"/>
  <c r="BK269"/>
  <c r="BJ269"/>
  <c r="BI269"/>
  <c r="BH269"/>
  <c r="BG269"/>
  <c r="BF269"/>
  <c r="BE269"/>
  <c r="BC269"/>
  <c r="BB269"/>
  <c r="BA269"/>
  <c r="AZ269"/>
  <c r="AY269"/>
  <c r="AX269"/>
  <c r="AW269"/>
  <c r="AV269"/>
  <c r="AU269"/>
  <c r="AT269"/>
  <c r="AQ269"/>
  <c r="AP269"/>
  <c r="AO269"/>
  <c r="AN269"/>
  <c r="AL269"/>
  <c r="AK269"/>
  <c r="AJ269"/>
  <c r="BP268"/>
  <c r="BO268"/>
  <c r="BN268"/>
  <c r="BM268"/>
  <c r="BL268"/>
  <c r="BK268"/>
  <c r="BJ268"/>
  <c r="BI268"/>
  <c r="BH268"/>
  <c r="BG268"/>
  <c r="BF268"/>
  <c r="BE268"/>
  <c r="BC268"/>
  <c r="BB268"/>
  <c r="BA268"/>
  <c r="AZ268"/>
  <c r="AY268"/>
  <c r="AX268"/>
  <c r="AW268"/>
  <c r="AV268"/>
  <c r="AU268"/>
  <c r="AT268"/>
  <c r="AQ268"/>
  <c r="AP268"/>
  <c r="AO268"/>
  <c r="AN268"/>
  <c r="AL268"/>
  <c r="AK268"/>
  <c r="AJ268"/>
  <c r="BP267"/>
  <c r="BO267"/>
  <c r="BN267"/>
  <c r="BM267"/>
  <c r="BL267"/>
  <c r="BK267"/>
  <c r="BJ267"/>
  <c r="BI267"/>
  <c r="BH267"/>
  <c r="BG267"/>
  <c r="BF267"/>
  <c r="BE267"/>
  <c r="BC267"/>
  <c r="BB267"/>
  <c r="BA267"/>
  <c r="AZ267"/>
  <c r="AY267"/>
  <c r="AX267"/>
  <c r="AW267"/>
  <c r="AV267"/>
  <c r="AU267"/>
  <c r="AT267"/>
  <c r="AQ267"/>
  <c r="AP267"/>
  <c r="AO267"/>
  <c r="AN267"/>
  <c r="AL267"/>
  <c r="AK267"/>
  <c r="AJ267"/>
  <c r="BP266"/>
  <c r="BO266"/>
  <c r="BN266"/>
  <c r="BM266"/>
  <c r="BL266"/>
  <c r="BK266"/>
  <c r="BJ266"/>
  <c r="BI266"/>
  <c r="BH266"/>
  <c r="BG266"/>
  <c r="BF266"/>
  <c r="BE266"/>
  <c r="BC266"/>
  <c r="BB266"/>
  <c r="BA266"/>
  <c r="AZ266"/>
  <c r="AY266"/>
  <c r="AX266"/>
  <c r="AW266"/>
  <c r="AV266"/>
  <c r="AU266"/>
  <c r="AT266"/>
  <c r="AQ266"/>
  <c r="AP266"/>
  <c r="AO266"/>
  <c r="AN266"/>
  <c r="AL266"/>
  <c r="AK266"/>
  <c r="AJ266"/>
  <c r="BP265"/>
  <c r="BO265"/>
  <c r="BN265"/>
  <c r="BM265"/>
  <c r="BL265"/>
  <c r="BK265"/>
  <c r="BJ265"/>
  <c r="BI265"/>
  <c r="BH265"/>
  <c r="BG265"/>
  <c r="BF265"/>
  <c r="BE265"/>
  <c r="BC265"/>
  <c r="BB265"/>
  <c r="BA265"/>
  <c r="AZ265"/>
  <c r="AY265"/>
  <c r="AX265"/>
  <c r="AW265"/>
  <c r="AV265"/>
  <c r="AU265"/>
  <c r="AT265"/>
  <c r="AQ265"/>
  <c r="AP265"/>
  <c r="AO265"/>
  <c r="AN265"/>
  <c r="AL265"/>
  <c r="AK265"/>
  <c r="AJ265"/>
  <c r="BP264"/>
  <c r="BO264"/>
  <c r="BN264"/>
  <c r="BM264"/>
  <c r="BL264"/>
  <c r="BK264"/>
  <c r="BJ264"/>
  <c r="BI264"/>
  <c r="BH264"/>
  <c r="BG264"/>
  <c r="BF264"/>
  <c r="BE264"/>
  <c r="BC264"/>
  <c r="BB264"/>
  <c r="BA264"/>
  <c r="AZ264"/>
  <c r="AY264"/>
  <c r="AX264"/>
  <c r="AW264"/>
  <c r="AV264"/>
  <c r="AU264"/>
  <c r="AT264"/>
  <c r="AQ264"/>
  <c r="AP264"/>
  <c r="AO264"/>
  <c r="AN264"/>
  <c r="AL264"/>
  <c r="AK264"/>
  <c r="AJ264"/>
  <c r="BP263"/>
  <c r="BO263"/>
  <c r="BN263"/>
  <c r="BM263"/>
  <c r="BL263"/>
  <c r="BK263"/>
  <c r="BJ263"/>
  <c r="BI263"/>
  <c r="BH263"/>
  <c r="BG263"/>
  <c r="BF263"/>
  <c r="BE263"/>
  <c r="BC263"/>
  <c r="BB263"/>
  <c r="BA263"/>
  <c r="AZ263"/>
  <c r="AY263"/>
  <c r="AX263"/>
  <c r="AW263"/>
  <c r="AV263"/>
  <c r="AU263"/>
  <c r="AT263"/>
  <c r="AQ263"/>
  <c r="AP263"/>
  <c r="AO263"/>
  <c r="AN263"/>
  <c r="AL263"/>
  <c r="AK263"/>
  <c r="AJ263"/>
  <c r="BP262"/>
  <c r="BO262"/>
  <c r="BN262"/>
  <c r="BM262"/>
  <c r="BL262"/>
  <c r="BK262"/>
  <c r="BJ262"/>
  <c r="BI262"/>
  <c r="BH262"/>
  <c r="BG262"/>
  <c r="BF262"/>
  <c r="BE262"/>
  <c r="BC262"/>
  <c r="BB262"/>
  <c r="BA262"/>
  <c r="AZ262"/>
  <c r="AY262"/>
  <c r="AX262"/>
  <c r="AW262"/>
  <c r="AV262"/>
  <c r="AU262"/>
  <c r="AT262"/>
  <c r="AQ262"/>
  <c r="AP262"/>
  <c r="AO262"/>
  <c r="AN262"/>
  <c r="AL262"/>
  <c r="AK262"/>
  <c r="AJ262"/>
  <c r="BP261"/>
  <c r="BO261"/>
  <c r="BN261"/>
  <c r="BM261"/>
  <c r="BL261"/>
  <c r="BK261"/>
  <c r="BJ261"/>
  <c r="BI261"/>
  <c r="BH261"/>
  <c r="BG261"/>
  <c r="BF261"/>
  <c r="BE261"/>
  <c r="BC261"/>
  <c r="BB261"/>
  <c r="BA261"/>
  <c r="AZ261"/>
  <c r="AY261"/>
  <c r="AX261"/>
  <c r="AW261"/>
  <c r="AV261"/>
  <c r="AU261"/>
  <c r="AT261"/>
  <c r="AQ261"/>
  <c r="AP261"/>
  <c r="AO261"/>
  <c r="AN261"/>
  <c r="AL261"/>
  <c r="AK261"/>
  <c r="AJ261"/>
  <c r="BP260"/>
  <c r="BO260"/>
  <c r="BN260"/>
  <c r="BM260"/>
  <c r="BL260"/>
  <c r="BK260"/>
  <c r="BJ260"/>
  <c r="BI260"/>
  <c r="BH260"/>
  <c r="BG260"/>
  <c r="BF260"/>
  <c r="BE260"/>
  <c r="BC260"/>
  <c r="BB260"/>
  <c r="BA260"/>
  <c r="AZ260"/>
  <c r="AY260"/>
  <c r="AX260"/>
  <c r="AW260"/>
  <c r="AV260"/>
  <c r="AU260"/>
  <c r="AT260"/>
  <c r="AQ260"/>
  <c r="AP260"/>
  <c r="AO260"/>
  <c r="AN260"/>
  <c r="AL260"/>
  <c r="AK260"/>
  <c r="AJ260"/>
  <c r="BP259"/>
  <c r="BO259"/>
  <c r="BN259"/>
  <c r="BM259"/>
  <c r="BL259"/>
  <c r="BK259"/>
  <c r="BJ259"/>
  <c r="BI259"/>
  <c r="BH259"/>
  <c r="BG259"/>
  <c r="BF259"/>
  <c r="BE259"/>
  <c r="BC259"/>
  <c r="BB259"/>
  <c r="BA259"/>
  <c r="AZ259"/>
  <c r="AY259"/>
  <c r="AX259"/>
  <c r="AW259"/>
  <c r="AV259"/>
  <c r="AU259"/>
  <c r="AT259"/>
  <c r="AQ259"/>
  <c r="AP259"/>
  <c r="AO259"/>
  <c r="AN259"/>
  <c r="AL259"/>
  <c r="AK259"/>
  <c r="AJ259"/>
  <c r="BP258"/>
  <c r="BO258"/>
  <c r="BN258"/>
  <c r="BM258"/>
  <c r="BL258"/>
  <c r="BK258"/>
  <c r="BJ258"/>
  <c r="BI258"/>
  <c r="BH258"/>
  <c r="BG258"/>
  <c r="BF258"/>
  <c r="BE258"/>
  <c r="BC258"/>
  <c r="BB258"/>
  <c r="BA258"/>
  <c r="AZ258"/>
  <c r="AY258"/>
  <c r="AX258"/>
  <c r="AW258"/>
  <c r="AV258"/>
  <c r="AU258"/>
  <c r="AT258"/>
  <c r="AQ258"/>
  <c r="AP258"/>
  <c r="AO258"/>
  <c r="AN258"/>
  <c r="AL258"/>
  <c r="AK258"/>
  <c r="AJ258"/>
  <c r="BP257"/>
  <c r="BO257"/>
  <c r="BN257"/>
  <c r="BM257"/>
  <c r="BL257"/>
  <c r="BK257"/>
  <c r="BJ257"/>
  <c r="BI257"/>
  <c r="BH257"/>
  <c r="BG257"/>
  <c r="BF257"/>
  <c r="BE257"/>
  <c r="BC257"/>
  <c r="BB257"/>
  <c r="BA257"/>
  <c r="AZ257"/>
  <c r="AY257"/>
  <c r="AX257"/>
  <c r="AW257"/>
  <c r="AV257"/>
  <c r="AU257"/>
  <c r="AT257"/>
  <c r="AQ257"/>
  <c r="AP257"/>
  <c r="AO257"/>
  <c r="AN257"/>
  <c r="AL257"/>
  <c r="AK257"/>
  <c r="AJ257"/>
  <c r="BP256"/>
  <c r="BO256"/>
  <c r="BN256"/>
  <c r="BM256"/>
  <c r="BL256"/>
  <c r="BK256"/>
  <c r="BJ256"/>
  <c r="BI256"/>
  <c r="BH256"/>
  <c r="BG256"/>
  <c r="BF256"/>
  <c r="BE256"/>
  <c r="BC256"/>
  <c r="BB256"/>
  <c r="BA256"/>
  <c r="AZ256"/>
  <c r="AY256"/>
  <c r="AX256"/>
  <c r="AW256"/>
  <c r="AV256"/>
  <c r="AU256"/>
  <c r="AT256"/>
  <c r="AQ256"/>
  <c r="AP256"/>
  <c r="AO256"/>
  <c r="AN256"/>
  <c r="AL256"/>
  <c r="AK256"/>
  <c r="AJ256"/>
  <c r="BP255"/>
  <c r="BO255"/>
  <c r="BN255"/>
  <c r="BM255"/>
  <c r="BL255"/>
  <c r="BK255"/>
  <c r="BJ255"/>
  <c r="BI255"/>
  <c r="BH255"/>
  <c r="BG255"/>
  <c r="BF255"/>
  <c r="BE255"/>
  <c r="BC255"/>
  <c r="BB255"/>
  <c r="BA255"/>
  <c r="AZ255"/>
  <c r="AY255"/>
  <c r="AX255"/>
  <c r="AW255"/>
  <c r="AV255"/>
  <c r="AU255"/>
  <c r="AT255"/>
  <c r="AQ255"/>
  <c r="AP255"/>
  <c r="AO255"/>
  <c r="AN255"/>
  <c r="AL255"/>
  <c r="AK255"/>
  <c r="AJ255"/>
  <c r="BP254"/>
  <c r="BO254"/>
  <c r="BN254"/>
  <c r="BM254"/>
  <c r="BL254"/>
  <c r="BK254"/>
  <c r="BJ254"/>
  <c r="BI254"/>
  <c r="BH254"/>
  <c r="BG254"/>
  <c r="BF254"/>
  <c r="BE254"/>
  <c r="BC254"/>
  <c r="BB254"/>
  <c r="BA254"/>
  <c r="AZ254"/>
  <c r="AY254"/>
  <c r="AX254"/>
  <c r="AW254"/>
  <c r="AV254"/>
  <c r="AU254"/>
  <c r="AT254"/>
  <c r="AQ254"/>
  <c r="AP254"/>
  <c r="AO254"/>
  <c r="AN254"/>
  <c r="AL254"/>
  <c r="AK254"/>
  <c r="AJ254"/>
  <c r="BP253"/>
  <c r="BO253"/>
  <c r="BN253"/>
  <c r="BM253"/>
  <c r="BL253"/>
  <c r="BK253"/>
  <c r="BJ253"/>
  <c r="BI253"/>
  <c r="BH253"/>
  <c r="BG253"/>
  <c r="BF253"/>
  <c r="BE253"/>
  <c r="BC253"/>
  <c r="BB253"/>
  <c r="BA253"/>
  <c r="AZ253"/>
  <c r="AY253"/>
  <c r="AX253"/>
  <c r="AW253"/>
  <c r="AV253"/>
  <c r="AU253"/>
  <c r="AT253"/>
  <c r="AQ253"/>
  <c r="AP253"/>
  <c r="AO253"/>
  <c r="AN253"/>
  <c r="AL253"/>
  <c r="AK253"/>
  <c r="AJ253"/>
  <c r="BP252"/>
  <c r="BO252"/>
  <c r="BN252"/>
  <c r="BM252"/>
  <c r="BL252"/>
  <c r="BK252"/>
  <c r="BJ252"/>
  <c r="BI252"/>
  <c r="BH252"/>
  <c r="BG252"/>
  <c r="BF252"/>
  <c r="BE252"/>
  <c r="BC252"/>
  <c r="BB252"/>
  <c r="BA252"/>
  <c r="AZ252"/>
  <c r="AY252"/>
  <c r="AX252"/>
  <c r="AW252"/>
  <c r="AV252"/>
  <c r="AU252"/>
  <c r="AT252"/>
  <c r="AQ252"/>
  <c r="AP252"/>
  <c r="AO252"/>
  <c r="AN252"/>
  <c r="AL252"/>
  <c r="AK252"/>
  <c r="AJ252"/>
  <c r="BP251"/>
  <c r="BO251"/>
  <c r="BN251"/>
  <c r="BM251"/>
  <c r="BL251"/>
  <c r="BK251"/>
  <c r="BJ251"/>
  <c r="BI251"/>
  <c r="BH251"/>
  <c r="BG251"/>
  <c r="BF251"/>
  <c r="BE251"/>
  <c r="BC251"/>
  <c r="BB251"/>
  <c r="BA251"/>
  <c r="AZ251"/>
  <c r="AY251"/>
  <c r="AX251"/>
  <c r="AW251"/>
  <c r="AV251"/>
  <c r="AU251"/>
  <c r="AT251"/>
  <c r="AQ251"/>
  <c r="AP251"/>
  <c r="AO251"/>
  <c r="AN251"/>
  <c r="AL251"/>
  <c r="AK251"/>
  <c r="AJ251"/>
  <c r="BP250"/>
  <c r="BO250"/>
  <c r="BN250"/>
  <c r="BM250"/>
  <c r="BL250"/>
  <c r="BK250"/>
  <c r="BJ250"/>
  <c r="BI250"/>
  <c r="BH250"/>
  <c r="BG250"/>
  <c r="BF250"/>
  <c r="BE250"/>
  <c r="BC250"/>
  <c r="BB250"/>
  <c r="BA250"/>
  <c r="AZ250"/>
  <c r="AY250"/>
  <c r="AX250"/>
  <c r="AW250"/>
  <c r="AV250"/>
  <c r="AU250"/>
  <c r="AT250"/>
  <c r="AQ250"/>
  <c r="AP250"/>
  <c r="AO250"/>
  <c r="AN250"/>
  <c r="AL250"/>
  <c r="AK250"/>
  <c r="AJ250"/>
  <c r="BP249"/>
  <c r="BO249"/>
  <c r="BN249"/>
  <c r="BM249"/>
  <c r="BL249"/>
  <c r="BK249"/>
  <c r="BJ249"/>
  <c r="BI249"/>
  <c r="BH249"/>
  <c r="BG249"/>
  <c r="BF249"/>
  <c r="BE249"/>
  <c r="BC249"/>
  <c r="BB249"/>
  <c r="BA249"/>
  <c r="AZ249"/>
  <c r="AY249"/>
  <c r="AX249"/>
  <c r="AW249"/>
  <c r="AV249"/>
  <c r="AU249"/>
  <c r="AT249"/>
  <c r="AQ249"/>
  <c r="AP249"/>
  <c r="AO249"/>
  <c r="AN249"/>
  <c r="AL249"/>
  <c r="AK249"/>
  <c r="AJ249"/>
  <c r="BP248"/>
  <c r="BO248"/>
  <c r="BN248"/>
  <c r="BM248"/>
  <c r="BL248"/>
  <c r="BK248"/>
  <c r="BJ248"/>
  <c r="BI248"/>
  <c r="BH248"/>
  <c r="BG248"/>
  <c r="BF248"/>
  <c r="BE248"/>
  <c r="BC248"/>
  <c r="BB248"/>
  <c r="BA248"/>
  <c r="AZ248"/>
  <c r="AY248"/>
  <c r="AX248"/>
  <c r="AW248"/>
  <c r="AV248"/>
  <c r="AU248"/>
  <c r="AT248"/>
  <c r="AQ248"/>
  <c r="AP248"/>
  <c r="AO248"/>
  <c r="AN248"/>
  <c r="AL248"/>
  <c r="AK248"/>
  <c r="AJ248"/>
  <c r="BP247"/>
  <c r="BO247"/>
  <c r="BN247"/>
  <c r="BM247"/>
  <c r="BL247"/>
  <c r="BK247"/>
  <c r="BJ247"/>
  <c r="BI247"/>
  <c r="BH247"/>
  <c r="BG247"/>
  <c r="BF247"/>
  <c r="BE247"/>
  <c r="BC247"/>
  <c r="BB247"/>
  <c r="BA247"/>
  <c r="AZ247"/>
  <c r="AY247"/>
  <c r="AX247"/>
  <c r="AW247"/>
  <c r="AV247"/>
  <c r="AU247"/>
  <c r="AT247"/>
  <c r="AQ247"/>
  <c r="AP247"/>
  <c r="AO247"/>
  <c r="AN247"/>
  <c r="AL247"/>
  <c r="AK247"/>
  <c r="AJ247"/>
  <c r="BP246"/>
  <c r="BO246"/>
  <c r="BN246"/>
  <c r="BM246"/>
  <c r="BL246"/>
  <c r="BK246"/>
  <c r="BJ246"/>
  <c r="BI246"/>
  <c r="BH246"/>
  <c r="BG246"/>
  <c r="BF246"/>
  <c r="BE246"/>
  <c r="BC246"/>
  <c r="BB246"/>
  <c r="BA246"/>
  <c r="AZ246"/>
  <c r="AY246"/>
  <c r="AX246"/>
  <c r="AW246"/>
  <c r="AV246"/>
  <c r="AU246"/>
  <c r="AT246"/>
  <c r="AQ246"/>
  <c r="AP246"/>
  <c r="AO246"/>
  <c r="AN246"/>
  <c r="AM246"/>
  <c r="AL246"/>
  <c r="AK246"/>
  <c r="AJ246"/>
  <c r="BP245"/>
  <c r="BO245"/>
  <c r="BN245"/>
  <c r="BM245"/>
  <c r="BL245"/>
  <c r="BK245"/>
  <c r="BJ245"/>
  <c r="BI245"/>
  <c r="BH245"/>
  <c r="BG245"/>
  <c r="BF245"/>
  <c r="BE245"/>
  <c r="BC245"/>
  <c r="BB245"/>
  <c r="BA245"/>
  <c r="AZ245"/>
  <c r="AY245"/>
  <c r="AX245"/>
  <c r="AW245"/>
  <c r="AV245"/>
  <c r="AU245"/>
  <c r="AT245"/>
  <c r="AQ245"/>
  <c r="AP245"/>
  <c r="AO245"/>
  <c r="AN245"/>
  <c r="AL245"/>
  <c r="AK245"/>
  <c r="AJ245"/>
  <c r="BP244"/>
  <c r="BO244"/>
  <c r="BN244"/>
  <c r="BM244"/>
  <c r="BL244"/>
  <c r="BK244"/>
  <c r="BJ244"/>
  <c r="BI244"/>
  <c r="BH244"/>
  <c r="BG244"/>
  <c r="BF244"/>
  <c r="BE244"/>
  <c r="BC244"/>
  <c r="BB244"/>
  <c r="BA244"/>
  <c r="AZ244"/>
  <c r="AY244"/>
  <c r="AX244"/>
  <c r="AW244"/>
  <c r="AV244"/>
  <c r="AU244"/>
  <c r="AT244"/>
  <c r="AQ244"/>
  <c r="AP244"/>
  <c r="AO244"/>
  <c r="AN244"/>
  <c r="AL244"/>
  <c r="AK244"/>
  <c r="AJ244"/>
  <c r="BP243"/>
  <c r="BO243"/>
  <c r="BN243"/>
  <c r="BM243"/>
  <c r="BL243"/>
  <c r="BK243"/>
  <c r="BJ243"/>
  <c r="BI243"/>
  <c r="BH243"/>
  <c r="BG243"/>
  <c r="BF243"/>
  <c r="BE243"/>
  <c r="BC243"/>
  <c r="BB243"/>
  <c r="BA243"/>
  <c r="AZ243"/>
  <c r="AY243"/>
  <c r="AX243"/>
  <c r="AW243"/>
  <c r="AV243"/>
  <c r="AU243"/>
  <c r="AT243"/>
  <c r="AQ243"/>
  <c r="AP243"/>
  <c r="AO243"/>
  <c r="AN243"/>
  <c r="AL243"/>
  <c r="AK243"/>
  <c r="AJ243"/>
  <c r="BP242"/>
  <c r="BO242"/>
  <c r="BN242"/>
  <c r="BM242"/>
  <c r="BL242"/>
  <c r="BK242"/>
  <c r="BJ242"/>
  <c r="BI242"/>
  <c r="BH242"/>
  <c r="BG242"/>
  <c r="BF242"/>
  <c r="BE242"/>
  <c r="BC242"/>
  <c r="BB242"/>
  <c r="BA242"/>
  <c r="AZ242"/>
  <c r="AY242"/>
  <c r="AX242"/>
  <c r="AW242"/>
  <c r="AV242"/>
  <c r="AU242"/>
  <c r="AT242"/>
  <c r="AQ242"/>
  <c r="AP242"/>
  <c r="AO242"/>
  <c r="AN242"/>
  <c r="AL242"/>
  <c r="AK242"/>
  <c r="AJ242"/>
  <c r="BP241"/>
  <c r="BO241"/>
  <c r="BN241"/>
  <c r="BM241"/>
  <c r="BL241"/>
  <c r="BK241"/>
  <c r="BJ241"/>
  <c r="BI241"/>
  <c r="BH241"/>
  <c r="BG241"/>
  <c r="BF241"/>
  <c r="BE241"/>
  <c r="BC241"/>
  <c r="BB241"/>
  <c r="BA241"/>
  <c r="AZ241"/>
  <c r="AY241"/>
  <c r="AX241"/>
  <c r="AW241"/>
  <c r="AV241"/>
  <c r="AU241"/>
  <c r="AT241"/>
  <c r="AQ241"/>
  <c r="AP241"/>
  <c r="AO241"/>
  <c r="AN241"/>
  <c r="AL241"/>
  <c r="AK241"/>
  <c r="AJ241"/>
  <c r="BP240"/>
  <c r="BO240"/>
  <c r="BN240"/>
  <c r="BM240"/>
  <c r="BL240"/>
  <c r="BK240"/>
  <c r="BJ240"/>
  <c r="BI240"/>
  <c r="BH240"/>
  <c r="BG240"/>
  <c r="BF240"/>
  <c r="BE240"/>
  <c r="BC240"/>
  <c r="BB240"/>
  <c r="BA240"/>
  <c r="AZ240"/>
  <c r="AY240"/>
  <c r="AX240"/>
  <c r="AW240"/>
  <c r="AV240"/>
  <c r="AU240"/>
  <c r="AT240"/>
  <c r="AQ240"/>
  <c r="AP240"/>
  <c r="AO240"/>
  <c r="AN240"/>
  <c r="AL240"/>
  <c r="AK240"/>
  <c r="AJ240"/>
  <c r="BP239"/>
  <c r="BO239"/>
  <c r="BN239"/>
  <c r="BM239"/>
  <c r="BL239"/>
  <c r="BK239"/>
  <c r="BJ239"/>
  <c r="BI239"/>
  <c r="BH239"/>
  <c r="BG239"/>
  <c r="BF239"/>
  <c r="BE239"/>
  <c r="BC239"/>
  <c r="BB239"/>
  <c r="BA239"/>
  <c r="AZ239"/>
  <c r="AY239"/>
  <c r="AX239"/>
  <c r="AW239"/>
  <c r="AV239"/>
  <c r="AU239"/>
  <c r="AT239"/>
  <c r="AQ239"/>
  <c r="AP239"/>
  <c r="AO239"/>
  <c r="AN239"/>
  <c r="AL239"/>
  <c r="AK239"/>
  <c r="AJ239"/>
  <c r="BP238"/>
  <c r="BO238"/>
  <c r="BN238"/>
  <c r="BM238"/>
  <c r="BL238"/>
  <c r="BK238"/>
  <c r="BJ238"/>
  <c r="BI238"/>
  <c r="BH238"/>
  <c r="BG238"/>
  <c r="BF238"/>
  <c r="BE238"/>
  <c r="BC238"/>
  <c r="BB238"/>
  <c r="BA238"/>
  <c r="AZ238"/>
  <c r="AY238"/>
  <c r="AX238"/>
  <c r="AW238"/>
  <c r="AV238"/>
  <c r="AU238"/>
  <c r="AT238"/>
  <c r="AQ238"/>
  <c r="AP238"/>
  <c r="AO238"/>
  <c r="AN238"/>
  <c r="AL238"/>
  <c r="AK238"/>
  <c r="AJ238"/>
  <c r="BP237"/>
  <c r="BO237"/>
  <c r="BN237"/>
  <c r="BM237"/>
  <c r="BL237"/>
  <c r="BK237"/>
  <c r="BJ237"/>
  <c r="BI237"/>
  <c r="BH237"/>
  <c r="BG237"/>
  <c r="BF237"/>
  <c r="BE237"/>
  <c r="BC237"/>
  <c r="BB237"/>
  <c r="BA237"/>
  <c r="AZ237"/>
  <c r="AY237"/>
  <c r="AX237"/>
  <c r="AW237"/>
  <c r="AV237"/>
  <c r="AU237"/>
  <c r="AT237"/>
  <c r="AQ237"/>
  <c r="AP237"/>
  <c r="AO237"/>
  <c r="AN237"/>
  <c r="AL237"/>
  <c r="AK237"/>
  <c r="AJ237"/>
  <c r="BP236"/>
  <c r="BO236"/>
  <c r="BN236"/>
  <c r="BM236"/>
  <c r="BL236"/>
  <c r="BK236"/>
  <c r="BJ236"/>
  <c r="BI236"/>
  <c r="BH236"/>
  <c r="BG236"/>
  <c r="BF236"/>
  <c r="BE236"/>
  <c r="BC236"/>
  <c r="BB236"/>
  <c r="BA236"/>
  <c r="AZ236"/>
  <c r="AY236"/>
  <c r="AX236"/>
  <c r="AW236"/>
  <c r="AV236"/>
  <c r="AU236"/>
  <c r="AT236"/>
  <c r="AQ236"/>
  <c r="AP236"/>
  <c r="AO236"/>
  <c r="AN236"/>
  <c r="AL236"/>
  <c r="AK236"/>
  <c r="AJ236"/>
  <c r="BP235"/>
  <c r="BO235"/>
  <c r="BN235"/>
  <c r="BM235"/>
  <c r="BL235"/>
  <c r="BK235"/>
  <c r="BJ235"/>
  <c r="BI235"/>
  <c r="BH235"/>
  <c r="BG235"/>
  <c r="BF235"/>
  <c r="BE235"/>
  <c r="BC235"/>
  <c r="BB235"/>
  <c r="BA235"/>
  <c r="AZ235"/>
  <c r="AY235"/>
  <c r="AX235"/>
  <c r="AW235"/>
  <c r="AV235"/>
  <c r="AU235"/>
  <c r="AT235"/>
  <c r="AQ235"/>
  <c r="AP235"/>
  <c r="AO235"/>
  <c r="AN235"/>
  <c r="AL235"/>
  <c r="AK235"/>
  <c r="AJ235"/>
  <c r="BP234"/>
  <c r="BO234"/>
  <c r="BN234"/>
  <c r="BM234"/>
  <c r="BL234"/>
  <c r="BK234"/>
  <c r="BJ234"/>
  <c r="BI234"/>
  <c r="BH234"/>
  <c r="BG234"/>
  <c r="BF234"/>
  <c r="BE234"/>
  <c r="BC234"/>
  <c r="BB234"/>
  <c r="BA234"/>
  <c r="AZ234"/>
  <c r="AY234"/>
  <c r="AX234"/>
  <c r="AW234"/>
  <c r="AV234"/>
  <c r="AU234"/>
  <c r="AT234"/>
  <c r="AQ234"/>
  <c r="AP234"/>
  <c r="AO234"/>
  <c r="AN234"/>
  <c r="AL234"/>
  <c r="AK234"/>
  <c r="AJ234"/>
  <c r="BP233"/>
  <c r="BO233"/>
  <c r="BN233"/>
  <c r="BM233"/>
  <c r="BL233"/>
  <c r="BK233"/>
  <c r="BJ233"/>
  <c r="BI233"/>
  <c r="BH233"/>
  <c r="BG233"/>
  <c r="BF233"/>
  <c r="BE233"/>
  <c r="BC233"/>
  <c r="BB233"/>
  <c r="BA233"/>
  <c r="AZ233"/>
  <c r="AY233"/>
  <c r="AX233"/>
  <c r="AW233"/>
  <c r="AV233"/>
  <c r="AU233"/>
  <c r="AT233"/>
  <c r="AQ233"/>
  <c r="AP233"/>
  <c r="AO233"/>
  <c r="AN233"/>
  <c r="AL233"/>
  <c r="AK233"/>
  <c r="AJ233"/>
  <c r="BP232"/>
  <c r="BO232"/>
  <c r="BN232"/>
  <c r="BM232"/>
  <c r="BL232"/>
  <c r="BK232"/>
  <c r="BJ232"/>
  <c r="BI232"/>
  <c r="BH232"/>
  <c r="BG232"/>
  <c r="BF232"/>
  <c r="BE232"/>
  <c r="BC232"/>
  <c r="BB232"/>
  <c r="BA232"/>
  <c r="AZ232"/>
  <c r="AY232"/>
  <c r="AX232"/>
  <c r="AW232"/>
  <c r="AV232"/>
  <c r="AU232"/>
  <c r="AT232"/>
  <c r="AQ232"/>
  <c r="AP232"/>
  <c r="AO232"/>
  <c r="AN232"/>
  <c r="AM232"/>
  <c r="AL232"/>
  <c r="AK232"/>
  <c r="AJ232"/>
  <c r="BP231"/>
  <c r="BO231"/>
  <c r="BN231"/>
  <c r="BM231"/>
  <c r="BL231"/>
  <c r="BK231"/>
  <c r="BJ231"/>
  <c r="BI231"/>
  <c r="BH231"/>
  <c r="BG231"/>
  <c r="BF231"/>
  <c r="BE231"/>
  <c r="BC231"/>
  <c r="BB231"/>
  <c r="BA231"/>
  <c r="AZ231"/>
  <c r="AY231"/>
  <c r="AX231"/>
  <c r="AW231"/>
  <c r="AV231"/>
  <c r="AU231"/>
  <c r="AT231"/>
  <c r="AQ231"/>
  <c r="AP231"/>
  <c r="AO231"/>
  <c r="AN231"/>
  <c r="AL231"/>
  <c r="AK231"/>
  <c r="AJ231"/>
  <c r="BP230"/>
  <c r="BO230"/>
  <c r="BN230"/>
  <c r="BM230"/>
  <c r="BL230"/>
  <c r="BK230"/>
  <c r="BJ230"/>
  <c r="BI230"/>
  <c r="BH230"/>
  <c r="BG230"/>
  <c r="BF230"/>
  <c r="BE230"/>
  <c r="BC230"/>
  <c r="BB230"/>
  <c r="BA230"/>
  <c r="AZ230"/>
  <c r="AY230"/>
  <c r="AX230"/>
  <c r="AW230"/>
  <c r="AV230"/>
  <c r="AU230"/>
  <c r="AT230"/>
  <c r="AQ230"/>
  <c r="AP230"/>
  <c r="AO230"/>
  <c r="AN230"/>
  <c r="AL230"/>
  <c r="AK230"/>
  <c r="AJ230"/>
  <c r="BP229"/>
  <c r="BO229"/>
  <c r="BN229"/>
  <c r="BM229"/>
  <c r="BL229"/>
  <c r="BK229"/>
  <c r="BJ229"/>
  <c r="BI229"/>
  <c r="BH229"/>
  <c r="BG229"/>
  <c r="BF229"/>
  <c r="BE229"/>
  <c r="BC229"/>
  <c r="BB229"/>
  <c r="BA229"/>
  <c r="AZ229"/>
  <c r="AY229"/>
  <c r="AX229"/>
  <c r="AW229"/>
  <c r="AV229"/>
  <c r="AU229"/>
  <c r="AT229"/>
  <c r="AQ229"/>
  <c r="AP229"/>
  <c r="AO229"/>
  <c r="AN229"/>
  <c r="AL229"/>
  <c r="AK229"/>
  <c r="AJ229"/>
  <c r="BP228"/>
  <c r="BO228"/>
  <c r="BN228"/>
  <c r="BM228"/>
  <c r="BL228"/>
  <c r="BK228"/>
  <c r="BJ228"/>
  <c r="BI228"/>
  <c r="BH228"/>
  <c r="BG228"/>
  <c r="BF228"/>
  <c r="BE228"/>
  <c r="BC228"/>
  <c r="BB228"/>
  <c r="BA228"/>
  <c r="AZ228"/>
  <c r="AY228"/>
  <c r="AX228"/>
  <c r="AW228"/>
  <c r="AV228"/>
  <c r="AU228"/>
  <c r="AT228"/>
  <c r="AQ228"/>
  <c r="AP228"/>
  <c r="AO228"/>
  <c r="AN228"/>
  <c r="AL228"/>
  <c r="AK228"/>
  <c r="AJ228"/>
  <c r="BP227"/>
  <c r="BO227"/>
  <c r="BN227"/>
  <c r="BM227"/>
  <c r="BL227"/>
  <c r="BK227"/>
  <c r="BJ227"/>
  <c r="BI227"/>
  <c r="BH227"/>
  <c r="BG227"/>
  <c r="BF227"/>
  <c r="BE227"/>
  <c r="BC227"/>
  <c r="BB227"/>
  <c r="BA227"/>
  <c r="AZ227"/>
  <c r="AY227"/>
  <c r="AX227"/>
  <c r="AW227"/>
  <c r="AV227"/>
  <c r="AU227"/>
  <c r="AT227"/>
  <c r="AQ227"/>
  <c r="AP227"/>
  <c r="AO227"/>
  <c r="AN227"/>
  <c r="AL227"/>
  <c r="AK227"/>
  <c r="AJ227"/>
  <c r="BP226"/>
  <c r="BO226"/>
  <c r="BN226"/>
  <c r="BM226"/>
  <c r="BL226"/>
  <c r="BK226"/>
  <c r="BJ226"/>
  <c r="BI226"/>
  <c r="BH226"/>
  <c r="BG226"/>
  <c r="BF226"/>
  <c r="BE226"/>
  <c r="BC226"/>
  <c r="BB226"/>
  <c r="BA226"/>
  <c r="AZ226"/>
  <c r="AY226"/>
  <c r="AX226"/>
  <c r="AW226"/>
  <c r="AV226"/>
  <c r="AU226"/>
  <c r="AT226"/>
  <c r="AQ226"/>
  <c r="AP226"/>
  <c r="AO226"/>
  <c r="AN226"/>
  <c r="AL226"/>
  <c r="AK226"/>
  <c r="AJ226"/>
  <c r="BP225"/>
  <c r="BO225"/>
  <c r="BN225"/>
  <c r="BM225"/>
  <c r="BL225"/>
  <c r="BK225"/>
  <c r="BJ225"/>
  <c r="BI225"/>
  <c r="BH225"/>
  <c r="BG225"/>
  <c r="BF225"/>
  <c r="BE225"/>
  <c r="BC225"/>
  <c r="BB225"/>
  <c r="BA225"/>
  <c r="AZ225"/>
  <c r="AY225"/>
  <c r="AX225"/>
  <c r="AW225"/>
  <c r="AV225"/>
  <c r="AU225"/>
  <c r="AT225"/>
  <c r="AQ225"/>
  <c r="AP225"/>
  <c r="AO225"/>
  <c r="AN225"/>
  <c r="AL225"/>
  <c r="AK225"/>
  <c r="AJ225"/>
  <c r="BP224"/>
  <c r="BO224"/>
  <c r="BN224"/>
  <c r="BM224"/>
  <c r="BL224"/>
  <c r="BK224"/>
  <c r="BJ224"/>
  <c r="BI224"/>
  <c r="BH224"/>
  <c r="BG224"/>
  <c r="BF224"/>
  <c r="BE224"/>
  <c r="BC224"/>
  <c r="BB224"/>
  <c r="BA224"/>
  <c r="AZ224"/>
  <c r="AY224"/>
  <c r="AX224"/>
  <c r="AW224"/>
  <c r="AV224"/>
  <c r="AU224"/>
  <c r="AT224"/>
  <c r="AQ224"/>
  <c r="AP224"/>
  <c r="AO224"/>
  <c r="AN224"/>
  <c r="AL224"/>
  <c r="AK224"/>
  <c r="AJ224"/>
  <c r="BP223"/>
  <c r="BO223"/>
  <c r="BN223"/>
  <c r="BM223"/>
  <c r="BL223"/>
  <c r="BK223"/>
  <c r="BJ223"/>
  <c r="BI223"/>
  <c r="BH223"/>
  <c r="BG223"/>
  <c r="BF223"/>
  <c r="BE223"/>
  <c r="BC223"/>
  <c r="BB223"/>
  <c r="BA223"/>
  <c r="AZ223"/>
  <c r="AY223"/>
  <c r="AX223"/>
  <c r="AW223"/>
  <c r="AV223"/>
  <c r="AU223"/>
  <c r="AT223"/>
  <c r="AQ223"/>
  <c r="AP223"/>
  <c r="AO223"/>
  <c r="AN223"/>
  <c r="AL223"/>
  <c r="AK223"/>
  <c r="AJ223"/>
  <c r="BP222"/>
  <c r="BO222"/>
  <c r="BN222"/>
  <c r="BM222"/>
  <c r="BL222"/>
  <c r="BK222"/>
  <c r="BJ222"/>
  <c r="BI222"/>
  <c r="BH222"/>
  <c r="BG222"/>
  <c r="BF222"/>
  <c r="BE222"/>
  <c r="BC222"/>
  <c r="BB222"/>
  <c r="BA222"/>
  <c r="AZ222"/>
  <c r="AY222"/>
  <c r="AX222"/>
  <c r="AW222"/>
  <c r="AV222"/>
  <c r="AU222"/>
  <c r="AT222"/>
  <c r="AQ222"/>
  <c r="AP222"/>
  <c r="AO222"/>
  <c r="AN222"/>
  <c r="AL222"/>
  <c r="AK222"/>
  <c r="AJ222"/>
  <c r="BP221"/>
  <c r="BO221"/>
  <c r="BN221"/>
  <c r="BM221"/>
  <c r="BL221"/>
  <c r="BK221"/>
  <c r="BJ221"/>
  <c r="BI221"/>
  <c r="BH221"/>
  <c r="BG221"/>
  <c r="BF221"/>
  <c r="BE221"/>
  <c r="BC221"/>
  <c r="BB221"/>
  <c r="BA221"/>
  <c r="AZ221"/>
  <c r="AY221"/>
  <c r="AX221"/>
  <c r="AW221"/>
  <c r="AV221"/>
  <c r="AU221"/>
  <c r="AT221"/>
  <c r="AQ221"/>
  <c r="AP221"/>
  <c r="AO221"/>
  <c r="AN221"/>
  <c r="AL221"/>
  <c r="AK221"/>
  <c r="AJ221"/>
  <c r="BP220"/>
  <c r="BO220"/>
  <c r="BN220"/>
  <c r="BM220"/>
  <c r="BL220"/>
  <c r="BK220"/>
  <c r="BJ220"/>
  <c r="BI220"/>
  <c r="BH220"/>
  <c r="BG220"/>
  <c r="BF220"/>
  <c r="BE220"/>
  <c r="BC220"/>
  <c r="BB220"/>
  <c r="BA220"/>
  <c r="AZ220"/>
  <c r="AY220"/>
  <c r="AX220"/>
  <c r="AW220"/>
  <c r="AV220"/>
  <c r="AU220"/>
  <c r="AT220"/>
  <c r="AQ220"/>
  <c r="AP220"/>
  <c r="AO220"/>
  <c r="AN220"/>
  <c r="AL220"/>
  <c r="AK220"/>
  <c r="AJ220"/>
  <c r="BP219"/>
  <c r="BO219"/>
  <c r="BN219"/>
  <c r="BM219"/>
  <c r="BL219"/>
  <c r="BK219"/>
  <c r="BJ219"/>
  <c r="BI219"/>
  <c r="BH219"/>
  <c r="BG219"/>
  <c r="BF219"/>
  <c r="BE219"/>
  <c r="BC219"/>
  <c r="BB219"/>
  <c r="BA219"/>
  <c r="AZ219"/>
  <c r="AY219"/>
  <c r="AX219"/>
  <c r="AW219"/>
  <c r="AV219"/>
  <c r="AU219"/>
  <c r="AT219"/>
  <c r="AQ219"/>
  <c r="AP219"/>
  <c r="AO219"/>
  <c r="AN219"/>
  <c r="AL219"/>
  <c r="AK219"/>
  <c r="AJ219"/>
  <c r="BP218"/>
  <c r="BO218"/>
  <c r="BN218"/>
  <c r="BM218"/>
  <c r="BL218"/>
  <c r="BK218"/>
  <c r="BJ218"/>
  <c r="BI218"/>
  <c r="BH218"/>
  <c r="BG218"/>
  <c r="BF218"/>
  <c r="BE218"/>
  <c r="BC218"/>
  <c r="BB218"/>
  <c r="BA218"/>
  <c r="AZ218"/>
  <c r="AY218"/>
  <c r="AX218"/>
  <c r="AW218"/>
  <c r="AV218"/>
  <c r="AU218"/>
  <c r="AT218"/>
  <c r="AQ218"/>
  <c r="AP218"/>
  <c r="AO218"/>
  <c r="AN218"/>
  <c r="AL218"/>
  <c r="AK218"/>
  <c r="AJ218"/>
  <c r="BP217"/>
  <c r="BO217"/>
  <c r="BN217"/>
  <c r="BM217"/>
  <c r="BL217"/>
  <c r="BK217"/>
  <c r="BJ217"/>
  <c r="BI217"/>
  <c r="BH217"/>
  <c r="BG217"/>
  <c r="BF217"/>
  <c r="BE217"/>
  <c r="BC217"/>
  <c r="BB217"/>
  <c r="BA217"/>
  <c r="AZ217"/>
  <c r="AY217"/>
  <c r="AX217"/>
  <c r="AW217"/>
  <c r="AV217"/>
  <c r="AU217"/>
  <c r="AT217"/>
  <c r="AQ217"/>
  <c r="AP217"/>
  <c r="AO217"/>
  <c r="AN217"/>
  <c r="AL217"/>
  <c r="AK217"/>
  <c r="AJ217"/>
  <c r="BP216"/>
  <c r="BO216"/>
  <c r="BN216"/>
  <c r="BM216"/>
  <c r="BL216"/>
  <c r="BK216"/>
  <c r="BJ216"/>
  <c r="BI216"/>
  <c r="BH216"/>
  <c r="BG216"/>
  <c r="BF216"/>
  <c r="BE216"/>
  <c r="BC216"/>
  <c r="BB216"/>
  <c r="BA216"/>
  <c r="AZ216"/>
  <c r="AY216"/>
  <c r="AX216"/>
  <c r="AW216"/>
  <c r="AV216"/>
  <c r="AU216"/>
  <c r="AT216"/>
  <c r="AQ216"/>
  <c r="AP216"/>
  <c r="AO216"/>
  <c r="AN216"/>
  <c r="AL216"/>
  <c r="AK216"/>
  <c r="AJ216"/>
  <c r="BP215"/>
  <c r="BO215"/>
  <c r="BN215"/>
  <c r="BM215"/>
  <c r="BL215"/>
  <c r="BK215"/>
  <c r="BJ215"/>
  <c r="BI215"/>
  <c r="BH215"/>
  <c r="BG215"/>
  <c r="BF215"/>
  <c r="BE215"/>
  <c r="BC215"/>
  <c r="BB215"/>
  <c r="BA215"/>
  <c r="AZ215"/>
  <c r="AY215"/>
  <c r="AX215"/>
  <c r="AW215"/>
  <c r="AV215"/>
  <c r="AU215"/>
  <c r="AT215"/>
  <c r="AQ215"/>
  <c r="AP215"/>
  <c r="AO215"/>
  <c r="AN215"/>
  <c r="AL215"/>
  <c r="AK215"/>
  <c r="AJ215"/>
  <c r="BP214"/>
  <c r="BO214"/>
  <c r="BN214"/>
  <c r="BM214"/>
  <c r="BL214"/>
  <c r="BK214"/>
  <c r="BJ214"/>
  <c r="BI214"/>
  <c r="BH214"/>
  <c r="BG214"/>
  <c r="BF214"/>
  <c r="BE214"/>
  <c r="BC214"/>
  <c r="BB214"/>
  <c r="BA214"/>
  <c r="AZ214"/>
  <c r="AY214"/>
  <c r="AX214"/>
  <c r="AW214"/>
  <c r="AV214"/>
  <c r="AU214"/>
  <c r="AT214"/>
  <c r="AQ214"/>
  <c r="AP214"/>
  <c r="AO214"/>
  <c r="AN214"/>
  <c r="AL214"/>
  <c r="AK214"/>
  <c r="AJ214"/>
  <c r="BP213"/>
  <c r="BO213"/>
  <c r="BN213"/>
  <c r="BM213"/>
  <c r="BL213"/>
  <c r="BK213"/>
  <c r="BJ213"/>
  <c r="BI213"/>
  <c r="BH213"/>
  <c r="BG213"/>
  <c r="BF213"/>
  <c r="BE213"/>
  <c r="BC213"/>
  <c r="BB213"/>
  <c r="BA213"/>
  <c r="AZ213"/>
  <c r="AY213"/>
  <c r="AX213"/>
  <c r="AW213"/>
  <c r="AV213"/>
  <c r="AU213"/>
  <c r="AT213"/>
  <c r="AQ213"/>
  <c r="AP213"/>
  <c r="AO213"/>
  <c r="AN213"/>
  <c r="AL213"/>
  <c r="AK213"/>
  <c r="AJ213"/>
  <c r="BP212"/>
  <c r="BO212"/>
  <c r="BN212"/>
  <c r="BM212"/>
  <c r="BL212"/>
  <c r="BK212"/>
  <c r="BJ212"/>
  <c r="BI212"/>
  <c r="BH212"/>
  <c r="BG212"/>
  <c r="BF212"/>
  <c r="BE212"/>
  <c r="BC212"/>
  <c r="BB212"/>
  <c r="BA212"/>
  <c r="AZ212"/>
  <c r="AY212"/>
  <c r="AX212"/>
  <c r="AW212"/>
  <c r="AV212"/>
  <c r="AU212"/>
  <c r="AT212"/>
  <c r="AQ212"/>
  <c r="AP212"/>
  <c r="AO212"/>
  <c r="AN212"/>
  <c r="AL212"/>
  <c r="AK212"/>
  <c r="AJ212"/>
  <c r="BP211"/>
  <c r="BO211"/>
  <c r="BN211"/>
  <c r="BM211"/>
  <c r="BL211"/>
  <c r="BK211"/>
  <c r="BJ211"/>
  <c r="BI211"/>
  <c r="BH211"/>
  <c r="BG211"/>
  <c r="BF211"/>
  <c r="BE211"/>
  <c r="BC211"/>
  <c r="BB211"/>
  <c r="BA211"/>
  <c r="AZ211"/>
  <c r="AY211"/>
  <c r="AX211"/>
  <c r="AW211"/>
  <c r="AV211"/>
  <c r="AU211"/>
  <c r="AT211"/>
  <c r="AQ211"/>
  <c r="AP211"/>
  <c r="AO211"/>
  <c r="AN211"/>
  <c r="AL211"/>
  <c r="AK211"/>
  <c r="AJ211"/>
  <c r="BP210"/>
  <c r="BO210"/>
  <c r="BN210"/>
  <c r="BM210"/>
  <c r="BL210"/>
  <c r="BK210"/>
  <c r="BJ210"/>
  <c r="BI210"/>
  <c r="BH210"/>
  <c r="BG210"/>
  <c r="BF210"/>
  <c r="BE210"/>
  <c r="BC210"/>
  <c r="BB210"/>
  <c r="BA210"/>
  <c r="AZ210"/>
  <c r="AY210"/>
  <c r="AX210"/>
  <c r="AW210"/>
  <c r="AV210"/>
  <c r="AU210"/>
  <c r="AT210"/>
  <c r="AQ210"/>
  <c r="AP210"/>
  <c r="AO210"/>
  <c r="AN210"/>
  <c r="AL210"/>
  <c r="AK210"/>
  <c r="AJ210"/>
  <c r="BP209"/>
  <c r="BO209"/>
  <c r="BN209"/>
  <c r="BM209"/>
  <c r="BL209"/>
  <c r="BK209"/>
  <c r="BJ209"/>
  <c r="BI209"/>
  <c r="BH209"/>
  <c r="BG209"/>
  <c r="BF209"/>
  <c r="BE209"/>
  <c r="BC209"/>
  <c r="BB209"/>
  <c r="BA209"/>
  <c r="AZ209"/>
  <c r="AY209"/>
  <c r="AX209"/>
  <c r="AW209"/>
  <c r="AV209"/>
  <c r="AU209"/>
  <c r="AT209"/>
  <c r="AQ209"/>
  <c r="AP209"/>
  <c r="AO209"/>
  <c r="AN209"/>
  <c r="AL209"/>
  <c r="AK209"/>
  <c r="AJ209"/>
  <c r="BP208"/>
  <c r="BO208"/>
  <c r="BN208"/>
  <c r="BM208"/>
  <c r="BL208"/>
  <c r="BK208"/>
  <c r="BJ208"/>
  <c r="BI208"/>
  <c r="BH208"/>
  <c r="BG208"/>
  <c r="BF208"/>
  <c r="BE208"/>
  <c r="BC208"/>
  <c r="BB208"/>
  <c r="BA208"/>
  <c r="AZ208"/>
  <c r="AY208"/>
  <c r="AX208"/>
  <c r="AW208"/>
  <c r="AV208"/>
  <c r="AU208"/>
  <c r="AT208"/>
  <c r="AQ208"/>
  <c r="AP208"/>
  <c r="AO208"/>
  <c r="AN208"/>
  <c r="AL208"/>
  <c r="AK208"/>
  <c r="AJ208"/>
  <c r="BP207"/>
  <c r="BO207"/>
  <c r="BN207"/>
  <c r="BM207"/>
  <c r="BL207"/>
  <c r="BK207"/>
  <c r="BJ207"/>
  <c r="BI207"/>
  <c r="BH207"/>
  <c r="BG207"/>
  <c r="BF207"/>
  <c r="BE207"/>
  <c r="BC207"/>
  <c r="BB207"/>
  <c r="BA207"/>
  <c r="AZ207"/>
  <c r="AY207"/>
  <c r="AX207"/>
  <c r="AW207"/>
  <c r="AV207"/>
  <c r="AU207"/>
  <c r="AT207"/>
  <c r="AQ207"/>
  <c r="AP207"/>
  <c r="AO207"/>
  <c r="AN207"/>
  <c r="AL207"/>
  <c r="AK207"/>
  <c r="AJ207"/>
  <c r="BP206"/>
  <c r="BO206"/>
  <c r="BN206"/>
  <c r="BM206"/>
  <c r="BL206"/>
  <c r="BK206"/>
  <c r="BJ206"/>
  <c r="BI206"/>
  <c r="BH206"/>
  <c r="BG206"/>
  <c r="BF206"/>
  <c r="BE206"/>
  <c r="BC206"/>
  <c r="BB206"/>
  <c r="BA206"/>
  <c r="AZ206"/>
  <c r="AY206"/>
  <c r="AX206"/>
  <c r="AW206"/>
  <c r="AV206"/>
  <c r="AU206"/>
  <c r="AT206"/>
  <c r="AQ206"/>
  <c r="AP206"/>
  <c r="AO206"/>
  <c r="AN206"/>
  <c r="AL206"/>
  <c r="AK206"/>
  <c r="AJ206"/>
  <c r="BP205"/>
  <c r="BO205"/>
  <c r="BN205"/>
  <c r="BM205"/>
  <c r="BL205"/>
  <c r="BK205"/>
  <c r="BJ205"/>
  <c r="BI205"/>
  <c r="BH205"/>
  <c r="BG205"/>
  <c r="BF205"/>
  <c r="BE205"/>
  <c r="BC205"/>
  <c r="BB205"/>
  <c r="BA205"/>
  <c r="AZ205"/>
  <c r="AY205"/>
  <c r="AX205"/>
  <c r="AW205"/>
  <c r="AV205"/>
  <c r="AU205"/>
  <c r="AT205"/>
  <c r="AQ205"/>
  <c r="AP205"/>
  <c r="AO205"/>
  <c r="AN205"/>
  <c r="AL205"/>
  <c r="AK205"/>
  <c r="AJ205"/>
  <c r="BP204"/>
  <c r="BO204"/>
  <c r="BN204"/>
  <c r="BM204"/>
  <c r="BL204"/>
  <c r="BK204"/>
  <c r="BJ204"/>
  <c r="BI204"/>
  <c r="BH204"/>
  <c r="BG204"/>
  <c r="BF204"/>
  <c r="BE204"/>
  <c r="BC204"/>
  <c r="BB204"/>
  <c r="BA204"/>
  <c r="AZ204"/>
  <c r="AY204"/>
  <c r="AX204"/>
  <c r="AW204"/>
  <c r="AV204"/>
  <c r="AU204"/>
  <c r="AT204"/>
  <c r="AQ204"/>
  <c r="AP204"/>
  <c r="AO204"/>
  <c r="AN204"/>
  <c r="AL204"/>
  <c r="AK204"/>
  <c r="AJ204"/>
  <c r="BP203"/>
  <c r="BO203"/>
  <c r="BN203"/>
  <c r="BM203"/>
  <c r="BL203"/>
  <c r="BK203"/>
  <c r="BJ203"/>
  <c r="BI203"/>
  <c r="BH203"/>
  <c r="BG203"/>
  <c r="BF203"/>
  <c r="BE203"/>
  <c r="BC203"/>
  <c r="BB203"/>
  <c r="BA203"/>
  <c r="AZ203"/>
  <c r="AY203"/>
  <c r="AX203"/>
  <c r="AW203"/>
  <c r="AV203"/>
  <c r="AU203"/>
  <c r="AT203"/>
  <c r="AQ203"/>
  <c r="AP203"/>
  <c r="AO203"/>
  <c r="AN203"/>
  <c r="AL203"/>
  <c r="AK203"/>
  <c r="AJ203"/>
  <c r="BP202"/>
  <c r="BO202"/>
  <c r="BN202"/>
  <c r="BM202"/>
  <c r="BL202"/>
  <c r="BK202"/>
  <c r="BJ202"/>
  <c r="BI202"/>
  <c r="BH202"/>
  <c r="BG202"/>
  <c r="BF202"/>
  <c r="BE202"/>
  <c r="BC202"/>
  <c r="BB202"/>
  <c r="BA202"/>
  <c r="AZ202"/>
  <c r="AY202"/>
  <c r="AX202"/>
  <c r="AW202"/>
  <c r="AV202"/>
  <c r="AU202"/>
  <c r="AT202"/>
  <c r="AQ202"/>
  <c r="AP202"/>
  <c r="AO202"/>
  <c r="AN202"/>
  <c r="AL202"/>
  <c r="AK202"/>
  <c r="AJ202"/>
  <c r="BP201"/>
  <c r="BO201"/>
  <c r="BN201"/>
  <c r="BM201"/>
  <c r="BL201"/>
  <c r="BK201"/>
  <c r="BJ201"/>
  <c r="BI201"/>
  <c r="BH201"/>
  <c r="BG201"/>
  <c r="BF201"/>
  <c r="BE201"/>
  <c r="BC201"/>
  <c r="BB201"/>
  <c r="BA201"/>
  <c r="AZ201"/>
  <c r="AY201"/>
  <c r="AX201"/>
  <c r="AW201"/>
  <c r="AV201"/>
  <c r="AU201"/>
  <c r="AT201"/>
  <c r="AQ201"/>
  <c r="AP201"/>
  <c r="AO201"/>
  <c r="AN201"/>
  <c r="AL201"/>
  <c r="AK201"/>
  <c r="AJ201"/>
  <c r="BP200"/>
  <c r="BO200"/>
  <c r="BN200"/>
  <c r="BM200"/>
  <c r="BL200"/>
  <c r="BK200"/>
  <c r="BJ200"/>
  <c r="BI200"/>
  <c r="BH200"/>
  <c r="BG200"/>
  <c r="BF200"/>
  <c r="BE200"/>
  <c r="BC200"/>
  <c r="BB200"/>
  <c r="BA200"/>
  <c r="AZ200"/>
  <c r="AY200"/>
  <c r="AX200"/>
  <c r="AW200"/>
  <c r="AV200"/>
  <c r="AU200"/>
  <c r="AT200"/>
  <c r="AQ200"/>
  <c r="AP200"/>
  <c r="AO200"/>
  <c r="AN200"/>
  <c r="AL200"/>
  <c r="AK200"/>
  <c r="AJ200"/>
  <c r="BP199"/>
  <c r="BO199"/>
  <c r="BN199"/>
  <c r="BM199"/>
  <c r="BL199"/>
  <c r="BK199"/>
  <c r="BJ199"/>
  <c r="BI199"/>
  <c r="BH199"/>
  <c r="BG199"/>
  <c r="BF199"/>
  <c r="BE199"/>
  <c r="BC199"/>
  <c r="BB199"/>
  <c r="BA199"/>
  <c r="AZ199"/>
  <c r="AY199"/>
  <c r="AX199"/>
  <c r="AW199"/>
  <c r="AV199"/>
  <c r="AU199"/>
  <c r="AT199"/>
  <c r="AQ199"/>
  <c r="AP199"/>
  <c r="AO199"/>
  <c r="AN199"/>
  <c r="AL199"/>
  <c r="AK199"/>
  <c r="AJ199"/>
  <c r="BP198"/>
  <c r="BO198"/>
  <c r="BN198"/>
  <c r="BM198"/>
  <c r="BL198"/>
  <c r="BK198"/>
  <c r="BJ198"/>
  <c r="BI198"/>
  <c r="BH198"/>
  <c r="BG198"/>
  <c r="BF198"/>
  <c r="BE198"/>
  <c r="BC198"/>
  <c r="BB198"/>
  <c r="BA198"/>
  <c r="AZ198"/>
  <c r="AY198"/>
  <c r="AX198"/>
  <c r="AW198"/>
  <c r="AV198"/>
  <c r="AU198"/>
  <c r="AT198"/>
  <c r="AQ198"/>
  <c r="AP198"/>
  <c r="AO198"/>
  <c r="AN198"/>
  <c r="AL198"/>
  <c r="AK198"/>
  <c r="AJ198"/>
  <c r="BP197"/>
  <c r="BO197"/>
  <c r="BN197"/>
  <c r="BM197"/>
  <c r="BL197"/>
  <c r="BK197"/>
  <c r="BJ197"/>
  <c r="BI197"/>
  <c r="BH197"/>
  <c r="BG197"/>
  <c r="BF197"/>
  <c r="BE197"/>
  <c r="BC197"/>
  <c r="BB197"/>
  <c r="BA197"/>
  <c r="AZ197"/>
  <c r="AY197"/>
  <c r="AX197"/>
  <c r="AW197"/>
  <c r="AV197"/>
  <c r="AU197"/>
  <c r="AT197"/>
  <c r="AQ197"/>
  <c r="AP197"/>
  <c r="AO197"/>
  <c r="AN197"/>
  <c r="AL197"/>
  <c r="AK197"/>
  <c r="AJ197"/>
  <c r="BP196"/>
  <c r="BO196"/>
  <c r="BN196"/>
  <c r="BM196"/>
  <c r="BL196"/>
  <c r="BK196"/>
  <c r="BJ196"/>
  <c r="BI196"/>
  <c r="BH196"/>
  <c r="BG196"/>
  <c r="BF196"/>
  <c r="BE196"/>
  <c r="BC196"/>
  <c r="BB196"/>
  <c r="BA196"/>
  <c r="AZ196"/>
  <c r="AY196"/>
  <c r="AX196"/>
  <c r="AW196"/>
  <c r="AV196"/>
  <c r="AU196"/>
  <c r="AT196"/>
  <c r="AQ196"/>
  <c r="AP196"/>
  <c r="AO196"/>
  <c r="AN196"/>
  <c r="AL196"/>
  <c r="AK196"/>
  <c r="AJ196"/>
  <c r="BP195"/>
  <c r="BO195"/>
  <c r="BN195"/>
  <c r="BM195"/>
  <c r="BL195"/>
  <c r="BK195"/>
  <c r="BJ195"/>
  <c r="BI195"/>
  <c r="BH195"/>
  <c r="BG195"/>
  <c r="BF195"/>
  <c r="BE195"/>
  <c r="BC195"/>
  <c r="BB195"/>
  <c r="BA195"/>
  <c r="AZ195"/>
  <c r="AY195"/>
  <c r="AX195"/>
  <c r="AW195"/>
  <c r="AV195"/>
  <c r="AU195"/>
  <c r="AT195"/>
  <c r="AQ195"/>
  <c r="AP195"/>
  <c r="AO195"/>
  <c r="AN195"/>
  <c r="AL195"/>
  <c r="AK195"/>
  <c r="AJ195"/>
  <c r="BP194"/>
  <c r="BO194"/>
  <c r="BN194"/>
  <c r="BM194"/>
  <c r="BL194"/>
  <c r="BK194"/>
  <c r="BJ194"/>
  <c r="BI194"/>
  <c r="BH194"/>
  <c r="BG194"/>
  <c r="BF194"/>
  <c r="BE194"/>
  <c r="BC194"/>
  <c r="BB194"/>
  <c r="BA194"/>
  <c r="AZ194"/>
  <c r="AY194"/>
  <c r="AX194"/>
  <c r="AW194"/>
  <c r="AV194"/>
  <c r="AU194"/>
  <c r="AT194"/>
  <c r="AQ194"/>
  <c r="AP194"/>
  <c r="AO194"/>
  <c r="AN194"/>
  <c r="AL194"/>
  <c r="AK194"/>
  <c r="AJ194"/>
  <c r="BP193"/>
  <c r="BO193"/>
  <c r="BN193"/>
  <c r="BM193"/>
  <c r="BL193"/>
  <c r="BK193"/>
  <c r="BJ193"/>
  <c r="BI193"/>
  <c r="BH193"/>
  <c r="BG193"/>
  <c r="BF193"/>
  <c r="BE193"/>
  <c r="BC193"/>
  <c r="BB193"/>
  <c r="BA193"/>
  <c r="AZ193"/>
  <c r="AY193"/>
  <c r="AX193"/>
  <c r="AW193"/>
  <c r="AV193"/>
  <c r="AU193"/>
  <c r="AT193"/>
  <c r="AQ193"/>
  <c r="AP193"/>
  <c r="AO193"/>
  <c r="AN193"/>
  <c r="AL193"/>
  <c r="AK193"/>
  <c r="AJ193"/>
  <c r="BP192"/>
  <c r="BO192"/>
  <c r="BN192"/>
  <c r="BM192"/>
  <c r="BL192"/>
  <c r="BK192"/>
  <c r="BJ192"/>
  <c r="BI192"/>
  <c r="BH192"/>
  <c r="BG192"/>
  <c r="BF192"/>
  <c r="BE192"/>
  <c r="BC192"/>
  <c r="BB192"/>
  <c r="BA192"/>
  <c r="AZ192"/>
  <c r="AY192"/>
  <c r="AX192"/>
  <c r="AW192"/>
  <c r="AV192"/>
  <c r="AU192"/>
  <c r="AT192"/>
  <c r="AQ192"/>
  <c r="AP192"/>
  <c r="AO192"/>
  <c r="AN192"/>
  <c r="AM192"/>
  <c r="AL192"/>
  <c r="AK192"/>
  <c r="AJ192"/>
  <c r="BP191"/>
  <c r="BO191"/>
  <c r="BN191"/>
  <c r="BM191"/>
  <c r="BL191"/>
  <c r="BK191"/>
  <c r="BJ191"/>
  <c r="BI191"/>
  <c r="BH191"/>
  <c r="BG191"/>
  <c r="BF191"/>
  <c r="BE191"/>
  <c r="BC191"/>
  <c r="BB191"/>
  <c r="BA191"/>
  <c r="AZ191"/>
  <c r="AY191"/>
  <c r="AX191"/>
  <c r="AW191"/>
  <c r="AV191"/>
  <c r="AU191"/>
  <c r="AT191"/>
  <c r="AQ191"/>
  <c r="AP191"/>
  <c r="AO191"/>
  <c r="AN191"/>
  <c r="AL191"/>
  <c r="AK191"/>
  <c r="AJ191"/>
  <c r="BP190"/>
  <c r="BO190"/>
  <c r="BN190"/>
  <c r="BM190"/>
  <c r="BL190"/>
  <c r="BK190"/>
  <c r="BJ190"/>
  <c r="BI190"/>
  <c r="BH190"/>
  <c r="BG190"/>
  <c r="BF190"/>
  <c r="BE190"/>
  <c r="BC190"/>
  <c r="BB190"/>
  <c r="BA190"/>
  <c r="AZ190"/>
  <c r="AY190"/>
  <c r="AX190"/>
  <c r="AW190"/>
  <c r="AV190"/>
  <c r="AU190"/>
  <c r="AT190"/>
  <c r="AQ190"/>
  <c r="AP190"/>
  <c r="AO190"/>
  <c r="AN190"/>
  <c r="AL190"/>
  <c r="AK190"/>
  <c r="AJ190"/>
  <c r="BP189"/>
  <c r="BO189"/>
  <c r="BN189"/>
  <c r="BM189"/>
  <c r="BL189"/>
  <c r="BK189"/>
  <c r="BJ189"/>
  <c r="BI189"/>
  <c r="BH189"/>
  <c r="BG189"/>
  <c r="BF189"/>
  <c r="BE189"/>
  <c r="BC189"/>
  <c r="BB189"/>
  <c r="BA189"/>
  <c r="AZ189"/>
  <c r="AY189"/>
  <c r="AX189"/>
  <c r="AW189"/>
  <c r="AV189"/>
  <c r="AU189"/>
  <c r="AT189"/>
  <c r="AQ189"/>
  <c r="AP189"/>
  <c r="AO189"/>
  <c r="AN189"/>
  <c r="AL189"/>
  <c r="AK189"/>
  <c r="AJ189"/>
  <c r="BP188"/>
  <c r="BO188"/>
  <c r="BN188"/>
  <c r="BM188"/>
  <c r="BL188"/>
  <c r="BK188"/>
  <c r="BJ188"/>
  <c r="BI188"/>
  <c r="BH188"/>
  <c r="BG188"/>
  <c r="BF188"/>
  <c r="BE188"/>
  <c r="BC188"/>
  <c r="BB188"/>
  <c r="BA188"/>
  <c r="AZ188"/>
  <c r="AY188"/>
  <c r="AX188"/>
  <c r="AW188"/>
  <c r="AV188"/>
  <c r="AU188"/>
  <c r="AT188"/>
  <c r="AQ188"/>
  <c r="AP188"/>
  <c r="AO188"/>
  <c r="AN188"/>
  <c r="AL188"/>
  <c r="AK188"/>
  <c r="AJ188"/>
  <c r="BP187"/>
  <c r="BO187"/>
  <c r="BN187"/>
  <c r="BM187"/>
  <c r="BL187"/>
  <c r="BK187"/>
  <c r="BJ187"/>
  <c r="BI187"/>
  <c r="BH187"/>
  <c r="BG187"/>
  <c r="BF187"/>
  <c r="BE187"/>
  <c r="BC187"/>
  <c r="BB187"/>
  <c r="BA187"/>
  <c r="AZ187"/>
  <c r="AY187"/>
  <c r="AX187"/>
  <c r="AW187"/>
  <c r="AV187"/>
  <c r="AU187"/>
  <c r="AT187"/>
  <c r="AQ187"/>
  <c r="AP187"/>
  <c r="AO187"/>
  <c r="AN187"/>
  <c r="AL187"/>
  <c r="AK187"/>
  <c r="AJ187"/>
  <c r="BP186"/>
  <c r="BO186"/>
  <c r="BN186"/>
  <c r="BM186"/>
  <c r="BL186"/>
  <c r="BK186"/>
  <c r="BJ186"/>
  <c r="BI186"/>
  <c r="BH186"/>
  <c r="BG186"/>
  <c r="BF186"/>
  <c r="BE186"/>
  <c r="BC186"/>
  <c r="BB186"/>
  <c r="BA186"/>
  <c r="AZ186"/>
  <c r="AY186"/>
  <c r="AX186"/>
  <c r="AW186"/>
  <c r="AV186"/>
  <c r="AU186"/>
  <c r="AT186"/>
  <c r="AQ186"/>
  <c r="AP186"/>
  <c r="AO186"/>
  <c r="AN186"/>
  <c r="AL186"/>
  <c r="AK186"/>
  <c r="AJ186"/>
  <c r="BP185"/>
  <c r="BO185"/>
  <c r="BN185"/>
  <c r="BM185"/>
  <c r="BL185"/>
  <c r="BK185"/>
  <c r="BJ185"/>
  <c r="BI185"/>
  <c r="BH185"/>
  <c r="BG185"/>
  <c r="BF185"/>
  <c r="BE185"/>
  <c r="BC185"/>
  <c r="BB185"/>
  <c r="BA185"/>
  <c r="AZ185"/>
  <c r="AY185"/>
  <c r="AX185"/>
  <c r="AW185"/>
  <c r="AV185"/>
  <c r="AU185"/>
  <c r="AT185"/>
  <c r="AQ185"/>
  <c r="AP185"/>
  <c r="AO185"/>
  <c r="AN185"/>
  <c r="AM185"/>
  <c r="AL185"/>
  <c r="AK185"/>
  <c r="AJ185"/>
  <c r="BP184"/>
  <c r="BO184"/>
  <c r="BN184"/>
  <c r="BM184"/>
  <c r="BL184"/>
  <c r="BK184"/>
  <c r="BJ184"/>
  <c r="BI184"/>
  <c r="BH184"/>
  <c r="BG184"/>
  <c r="BF184"/>
  <c r="BE184"/>
  <c r="BC184"/>
  <c r="BB184"/>
  <c r="BA184"/>
  <c r="AZ184"/>
  <c r="AY184"/>
  <c r="AX184"/>
  <c r="AW184"/>
  <c r="AV184"/>
  <c r="AU184"/>
  <c r="AT184"/>
  <c r="AQ184"/>
  <c r="AP184"/>
  <c r="AO184"/>
  <c r="AN184"/>
  <c r="AL184"/>
  <c r="AK184"/>
  <c r="AJ184"/>
  <c r="BP183"/>
  <c r="BO183"/>
  <c r="BN183"/>
  <c r="BM183"/>
  <c r="BL183"/>
  <c r="BK183"/>
  <c r="BJ183"/>
  <c r="BI183"/>
  <c r="BH183"/>
  <c r="BG183"/>
  <c r="BF183"/>
  <c r="BE183"/>
  <c r="BC183"/>
  <c r="BB183"/>
  <c r="BA183"/>
  <c r="AZ183"/>
  <c r="AY183"/>
  <c r="AX183"/>
  <c r="AW183"/>
  <c r="AV183"/>
  <c r="AU183"/>
  <c r="AT183"/>
  <c r="AQ183"/>
  <c r="AP183"/>
  <c r="AO183"/>
  <c r="AN183"/>
  <c r="AL183"/>
  <c r="AK183"/>
  <c r="AJ183"/>
  <c r="BP182"/>
  <c r="BO182"/>
  <c r="BN182"/>
  <c r="BM182"/>
  <c r="BL182"/>
  <c r="BK182"/>
  <c r="BJ182"/>
  <c r="BI182"/>
  <c r="BH182"/>
  <c r="BG182"/>
  <c r="BF182"/>
  <c r="BE182"/>
  <c r="BC182"/>
  <c r="BB182"/>
  <c r="BA182"/>
  <c r="AZ182"/>
  <c r="AY182"/>
  <c r="AX182"/>
  <c r="AW182"/>
  <c r="AV182"/>
  <c r="AU182"/>
  <c r="AT182"/>
  <c r="AQ182"/>
  <c r="AP182"/>
  <c r="AO182"/>
  <c r="AN182"/>
  <c r="AL182"/>
  <c r="AK182"/>
  <c r="AJ182"/>
  <c r="BP181"/>
  <c r="BO181"/>
  <c r="BN181"/>
  <c r="BM181"/>
  <c r="BL181"/>
  <c r="BK181"/>
  <c r="BJ181"/>
  <c r="BI181"/>
  <c r="BH181"/>
  <c r="BG181"/>
  <c r="BF181"/>
  <c r="BE181"/>
  <c r="BC181"/>
  <c r="BB181"/>
  <c r="BA181"/>
  <c r="AZ181"/>
  <c r="AY181"/>
  <c r="AX181"/>
  <c r="AW181"/>
  <c r="AV181"/>
  <c r="AU181"/>
  <c r="AT181"/>
  <c r="AQ181"/>
  <c r="AP181"/>
  <c r="AO181"/>
  <c r="AN181"/>
  <c r="AL181"/>
  <c r="AK181"/>
  <c r="AJ181"/>
  <c r="BP180"/>
  <c r="BO180"/>
  <c r="BN180"/>
  <c r="BM180"/>
  <c r="BL180"/>
  <c r="BK180"/>
  <c r="BJ180"/>
  <c r="BI180"/>
  <c r="BH180"/>
  <c r="BG180"/>
  <c r="BF180"/>
  <c r="BE180"/>
  <c r="BC180"/>
  <c r="BB180"/>
  <c r="BA180"/>
  <c r="AZ180"/>
  <c r="AY180"/>
  <c r="AX180"/>
  <c r="AW180"/>
  <c r="AV180"/>
  <c r="AU180"/>
  <c r="AT180"/>
  <c r="AQ180"/>
  <c r="AP180"/>
  <c r="AO180"/>
  <c r="AN180"/>
  <c r="AM180"/>
  <c r="AL180"/>
  <c r="AK180"/>
  <c r="AJ180"/>
  <c r="BP179"/>
  <c r="BO179"/>
  <c r="BN179"/>
  <c r="BM179"/>
  <c r="BL179"/>
  <c r="BK179"/>
  <c r="BJ179"/>
  <c r="BI179"/>
  <c r="BH179"/>
  <c r="BG179"/>
  <c r="BF179"/>
  <c r="BE179"/>
  <c r="BC179"/>
  <c r="BB179"/>
  <c r="BA179"/>
  <c r="AZ179"/>
  <c r="AY179"/>
  <c r="AX179"/>
  <c r="AW179"/>
  <c r="AV179"/>
  <c r="AU179"/>
  <c r="AT179"/>
  <c r="AQ179"/>
  <c r="AP179"/>
  <c r="AO179"/>
  <c r="AN179"/>
  <c r="AL179"/>
  <c r="AK179"/>
  <c r="AJ179"/>
  <c r="BP178"/>
  <c r="BO178"/>
  <c r="BN178"/>
  <c r="BM178"/>
  <c r="BL178"/>
  <c r="BK178"/>
  <c r="BJ178"/>
  <c r="BI178"/>
  <c r="BH178"/>
  <c r="BG178"/>
  <c r="BF178"/>
  <c r="BE178"/>
  <c r="BC178"/>
  <c r="BB178"/>
  <c r="BA178"/>
  <c r="AZ178"/>
  <c r="AY178"/>
  <c r="AX178"/>
  <c r="AW178"/>
  <c r="AV178"/>
  <c r="AU178"/>
  <c r="AT178"/>
  <c r="AQ178"/>
  <c r="AP178"/>
  <c r="AO178"/>
  <c r="AN178"/>
  <c r="AL178"/>
  <c r="AK178"/>
  <c r="AJ178"/>
  <c r="BP177"/>
  <c r="BO177"/>
  <c r="BN177"/>
  <c r="BM177"/>
  <c r="BL177"/>
  <c r="BK177"/>
  <c r="BJ177"/>
  <c r="BI177"/>
  <c r="BH177"/>
  <c r="BG177"/>
  <c r="BF177"/>
  <c r="BE177"/>
  <c r="BC177"/>
  <c r="BB177"/>
  <c r="BA177"/>
  <c r="AZ177"/>
  <c r="AY177"/>
  <c r="AX177"/>
  <c r="AW177"/>
  <c r="AV177"/>
  <c r="AU177"/>
  <c r="AT177"/>
  <c r="AQ177"/>
  <c r="AP177"/>
  <c r="AO177"/>
  <c r="AN177"/>
  <c r="AL177"/>
  <c r="AK177"/>
  <c r="AJ177"/>
  <c r="BP176"/>
  <c r="BO176"/>
  <c r="BN176"/>
  <c r="BM176"/>
  <c r="BL176"/>
  <c r="BK176"/>
  <c r="BJ176"/>
  <c r="BI176"/>
  <c r="BH176"/>
  <c r="BG176"/>
  <c r="BF176"/>
  <c r="BE176"/>
  <c r="BC176"/>
  <c r="BB176"/>
  <c r="BA176"/>
  <c r="AZ176"/>
  <c r="AY176"/>
  <c r="AX176"/>
  <c r="AW176"/>
  <c r="AV176"/>
  <c r="AU176"/>
  <c r="AT176"/>
  <c r="AQ176"/>
  <c r="AP176"/>
  <c r="AO176"/>
  <c r="AN176"/>
  <c r="AL176"/>
  <c r="AK176"/>
  <c r="AJ176"/>
  <c r="BP175"/>
  <c r="BO175"/>
  <c r="BN175"/>
  <c r="BM175"/>
  <c r="BL175"/>
  <c r="BK175"/>
  <c r="BJ175"/>
  <c r="BI175"/>
  <c r="BH175"/>
  <c r="BG175"/>
  <c r="BF175"/>
  <c r="BE175"/>
  <c r="BC175"/>
  <c r="BB175"/>
  <c r="BA175"/>
  <c r="AZ175"/>
  <c r="AY175"/>
  <c r="AX175"/>
  <c r="AW175"/>
  <c r="AV175"/>
  <c r="AU175"/>
  <c r="AT175"/>
  <c r="AQ175"/>
  <c r="AP175"/>
  <c r="AO175"/>
  <c r="AN175"/>
  <c r="AL175"/>
  <c r="AK175"/>
  <c r="AJ175"/>
  <c r="BP174"/>
  <c r="BO174"/>
  <c r="BN174"/>
  <c r="BM174"/>
  <c r="BL174"/>
  <c r="BK174"/>
  <c r="BJ174"/>
  <c r="BI174"/>
  <c r="BH174"/>
  <c r="BG174"/>
  <c r="BF174"/>
  <c r="BE174"/>
  <c r="BC174"/>
  <c r="BB174"/>
  <c r="BA174"/>
  <c r="AZ174"/>
  <c r="AY174"/>
  <c r="AX174"/>
  <c r="AW174"/>
  <c r="AV174"/>
  <c r="AU174"/>
  <c r="AT174"/>
  <c r="AQ174"/>
  <c r="AP174"/>
  <c r="AO174"/>
  <c r="AN174"/>
  <c r="AL174"/>
  <c r="AK174"/>
  <c r="AJ174"/>
  <c r="BP173"/>
  <c r="BO173"/>
  <c r="BN173"/>
  <c r="BM173"/>
  <c r="BL173"/>
  <c r="BK173"/>
  <c r="BJ173"/>
  <c r="BI173"/>
  <c r="BH173"/>
  <c r="BG173"/>
  <c r="BF173"/>
  <c r="BE173"/>
  <c r="BC173"/>
  <c r="BB173"/>
  <c r="BA173"/>
  <c r="AZ173"/>
  <c r="AY173"/>
  <c r="AX173"/>
  <c r="AW173"/>
  <c r="AV173"/>
  <c r="AU173"/>
  <c r="AT173"/>
  <c r="AQ173"/>
  <c r="AP173"/>
  <c r="AO173"/>
  <c r="AN173"/>
  <c r="AL173"/>
  <c r="AK173"/>
  <c r="AJ173"/>
  <c r="BP172"/>
  <c r="BO172"/>
  <c r="BN172"/>
  <c r="BM172"/>
  <c r="BL172"/>
  <c r="BK172"/>
  <c r="BJ172"/>
  <c r="BI172"/>
  <c r="BH172"/>
  <c r="BG172"/>
  <c r="BF172"/>
  <c r="BE172"/>
  <c r="BC172"/>
  <c r="BB172"/>
  <c r="BA172"/>
  <c r="AZ172"/>
  <c r="AY172"/>
  <c r="AX172"/>
  <c r="AW172"/>
  <c r="AV172"/>
  <c r="AU172"/>
  <c r="AT172"/>
  <c r="AQ172"/>
  <c r="AP172"/>
  <c r="AO172"/>
  <c r="AN172"/>
  <c r="AL172"/>
  <c r="AK172"/>
  <c r="AJ172"/>
  <c r="BP171"/>
  <c r="BO171"/>
  <c r="BN171"/>
  <c r="BM171"/>
  <c r="BL171"/>
  <c r="BK171"/>
  <c r="BJ171"/>
  <c r="BI171"/>
  <c r="BH171"/>
  <c r="BG171"/>
  <c r="BF171"/>
  <c r="BE171"/>
  <c r="BC171"/>
  <c r="BB171"/>
  <c r="BA171"/>
  <c r="AZ171"/>
  <c r="AY171"/>
  <c r="AX171"/>
  <c r="AW171"/>
  <c r="AV171"/>
  <c r="AU171"/>
  <c r="AT171"/>
  <c r="AQ171"/>
  <c r="AP171"/>
  <c r="AO171"/>
  <c r="AN171"/>
  <c r="AL171"/>
  <c r="AK171"/>
  <c r="AJ171"/>
  <c r="BP170"/>
  <c r="BO170"/>
  <c r="BN170"/>
  <c r="BM170"/>
  <c r="BL170"/>
  <c r="BK170"/>
  <c r="BJ170"/>
  <c r="BI170"/>
  <c r="BH170"/>
  <c r="BG170"/>
  <c r="BF170"/>
  <c r="BE170"/>
  <c r="BC170"/>
  <c r="BB170"/>
  <c r="BA170"/>
  <c r="AZ170"/>
  <c r="AY170"/>
  <c r="AX170"/>
  <c r="AW170"/>
  <c r="AV170"/>
  <c r="AU170"/>
  <c r="AT170"/>
  <c r="AQ170"/>
  <c r="AP170"/>
  <c r="AO170"/>
  <c r="AN170"/>
  <c r="AL170"/>
  <c r="AK170"/>
  <c r="AJ170"/>
  <c r="BP169"/>
  <c r="BO169"/>
  <c r="BN169"/>
  <c r="BM169"/>
  <c r="BL169"/>
  <c r="BK169"/>
  <c r="BJ169"/>
  <c r="BI169"/>
  <c r="BH169"/>
  <c r="BG169"/>
  <c r="BF169"/>
  <c r="BE169"/>
  <c r="BC169"/>
  <c r="BB169"/>
  <c r="BA169"/>
  <c r="AZ169"/>
  <c r="AY169"/>
  <c r="AX169"/>
  <c r="AW169"/>
  <c r="AV169"/>
  <c r="AU169"/>
  <c r="AT169"/>
  <c r="AQ169"/>
  <c r="AP169"/>
  <c r="AO169"/>
  <c r="AN169"/>
  <c r="AL169"/>
  <c r="AK169"/>
  <c r="AJ169"/>
  <c r="BP168"/>
  <c r="BO168"/>
  <c r="BN168"/>
  <c r="BM168"/>
  <c r="BL168"/>
  <c r="BK168"/>
  <c r="BJ168"/>
  <c r="BI168"/>
  <c r="BH168"/>
  <c r="BG168"/>
  <c r="BF168"/>
  <c r="BE168"/>
  <c r="BC168"/>
  <c r="BB168"/>
  <c r="BA168"/>
  <c r="AZ168"/>
  <c r="AY168"/>
  <c r="AX168"/>
  <c r="AW168"/>
  <c r="AV168"/>
  <c r="AU168"/>
  <c r="AT168"/>
  <c r="AQ168"/>
  <c r="AP168"/>
  <c r="AO168"/>
  <c r="AN168"/>
  <c r="AL168"/>
  <c r="AK168"/>
  <c r="AJ168"/>
  <c r="BP167"/>
  <c r="BO167"/>
  <c r="BN167"/>
  <c r="BM167"/>
  <c r="BL167"/>
  <c r="BK167"/>
  <c r="BJ167"/>
  <c r="BI167"/>
  <c r="BH167"/>
  <c r="BG167"/>
  <c r="BF167"/>
  <c r="BE167"/>
  <c r="BC167"/>
  <c r="BB167"/>
  <c r="BA167"/>
  <c r="AZ167"/>
  <c r="AY167"/>
  <c r="AX167"/>
  <c r="AW167"/>
  <c r="AV167"/>
  <c r="AU167"/>
  <c r="AT167"/>
  <c r="AQ167"/>
  <c r="AP167"/>
  <c r="AO167"/>
  <c r="AN167"/>
  <c r="AL167"/>
  <c r="AK167"/>
  <c r="AJ167"/>
  <c r="BV166"/>
  <c r="BU166"/>
  <c r="BT166"/>
  <c r="BS166"/>
  <c r="BR166"/>
  <c r="BP166"/>
  <c r="BO166"/>
  <c r="BN166"/>
  <c r="BM166"/>
  <c r="BL166"/>
  <c r="BK166"/>
  <c r="BJ166"/>
  <c r="BI166"/>
  <c r="BH166"/>
  <c r="BG166"/>
  <c r="BF166"/>
  <c r="BE166"/>
  <c r="BC166"/>
  <c r="BB166"/>
  <c r="BA166"/>
  <c r="AZ166"/>
  <c r="AY166"/>
  <c r="AX166"/>
  <c r="AW166"/>
  <c r="AV166"/>
  <c r="AU166"/>
  <c r="AT166"/>
  <c r="AQ166"/>
  <c r="AP166"/>
  <c r="AO166"/>
  <c r="AN166"/>
  <c r="AL166"/>
  <c r="AK166"/>
  <c r="AJ166"/>
  <c r="BP165"/>
  <c r="BO165"/>
  <c r="BN165"/>
  <c r="BM165"/>
  <c r="BL165"/>
  <c r="BK165"/>
  <c r="BJ165"/>
  <c r="BI165"/>
  <c r="BH165"/>
  <c r="BG165"/>
  <c r="BF165"/>
  <c r="BE165"/>
  <c r="BC165"/>
  <c r="BB165"/>
  <c r="BA165"/>
  <c r="AZ165"/>
  <c r="AY165"/>
  <c r="AX165"/>
  <c r="AW165"/>
  <c r="AV165"/>
  <c r="AU165"/>
  <c r="AT165"/>
  <c r="AQ165"/>
  <c r="AP165"/>
  <c r="AO165"/>
  <c r="AN165"/>
  <c r="AL165"/>
  <c r="AK165"/>
  <c r="AJ165"/>
  <c r="BP164"/>
  <c r="BO164"/>
  <c r="BN164"/>
  <c r="BM164"/>
  <c r="BL164"/>
  <c r="BK164"/>
  <c r="BJ164"/>
  <c r="BI164"/>
  <c r="BH164"/>
  <c r="BG164"/>
  <c r="BF164"/>
  <c r="BE164"/>
  <c r="BC164"/>
  <c r="BB164"/>
  <c r="BA164"/>
  <c r="AZ164"/>
  <c r="AY164"/>
  <c r="AX164"/>
  <c r="AW164"/>
  <c r="AV164"/>
  <c r="AU164"/>
  <c r="AT164"/>
  <c r="AQ164"/>
  <c r="AP164"/>
  <c r="AO164"/>
  <c r="AN164"/>
  <c r="AL164"/>
  <c r="AK164"/>
  <c r="AJ164"/>
  <c r="BP163"/>
  <c r="BO163"/>
  <c r="BN163"/>
  <c r="BM163"/>
  <c r="BL163"/>
  <c r="BK163"/>
  <c r="BJ163"/>
  <c r="BI163"/>
  <c r="BH163"/>
  <c r="BG163"/>
  <c r="BF163"/>
  <c r="BE163"/>
  <c r="BC163"/>
  <c r="BB163"/>
  <c r="BA163"/>
  <c r="AZ163"/>
  <c r="AY163"/>
  <c r="AX163"/>
  <c r="AW163"/>
  <c r="AV163"/>
  <c r="AU163"/>
  <c r="AT163"/>
  <c r="AQ163"/>
  <c r="AP163"/>
  <c r="AO163"/>
  <c r="AN163"/>
  <c r="AL163"/>
  <c r="AK163"/>
  <c r="AJ163"/>
  <c r="BP162"/>
  <c r="BO162"/>
  <c r="BN162"/>
  <c r="BM162"/>
  <c r="BL162"/>
  <c r="BK162"/>
  <c r="BJ162"/>
  <c r="BI162"/>
  <c r="BH162"/>
  <c r="BG162"/>
  <c r="BF162"/>
  <c r="BE162"/>
  <c r="BC162"/>
  <c r="BB162"/>
  <c r="BA162"/>
  <c r="AZ162"/>
  <c r="AY162"/>
  <c r="AX162"/>
  <c r="AW162"/>
  <c r="AV162"/>
  <c r="AU162"/>
  <c r="AT162"/>
  <c r="AQ162"/>
  <c r="AP162"/>
  <c r="AO162"/>
  <c r="AN162"/>
  <c r="AL162"/>
  <c r="AK162"/>
  <c r="AJ162"/>
  <c r="BP161"/>
  <c r="BO161"/>
  <c r="BN161"/>
  <c r="BM161"/>
  <c r="BL161"/>
  <c r="BK161"/>
  <c r="BJ161"/>
  <c r="BI161"/>
  <c r="BH161"/>
  <c r="BG161"/>
  <c r="BF161"/>
  <c r="BE161"/>
  <c r="BC161"/>
  <c r="BB161"/>
  <c r="BA161"/>
  <c r="AZ161"/>
  <c r="AY161"/>
  <c r="AX161"/>
  <c r="AW161"/>
  <c r="AV161"/>
  <c r="AU161"/>
  <c r="AT161"/>
  <c r="AQ161"/>
  <c r="AP161"/>
  <c r="AO161"/>
  <c r="AN161"/>
  <c r="AL161"/>
  <c r="AK161"/>
  <c r="AJ161"/>
  <c r="BP160"/>
  <c r="BN160"/>
  <c r="BM160"/>
  <c r="BL160"/>
  <c r="BK160"/>
  <c r="BJ160"/>
  <c r="BI160"/>
  <c r="BH160"/>
  <c r="BG160"/>
  <c r="BF160"/>
  <c r="BE160"/>
  <c r="BC160"/>
  <c r="BB160"/>
  <c r="BA160"/>
  <c r="AZ160"/>
  <c r="AY160"/>
  <c r="AX160"/>
  <c r="AW160"/>
  <c r="AV160"/>
  <c r="AU160"/>
  <c r="AT160"/>
  <c r="AQ160"/>
  <c r="AP160"/>
  <c r="AO160"/>
  <c r="AN160"/>
  <c r="AL160"/>
  <c r="AK160"/>
  <c r="AJ160"/>
  <c r="BP159"/>
  <c r="BO159"/>
  <c r="BN159"/>
  <c r="BM159"/>
  <c r="BL159"/>
  <c r="BK159"/>
  <c r="BJ159"/>
  <c r="BI159"/>
  <c r="BH159"/>
  <c r="BG159"/>
  <c r="BF159"/>
  <c r="BE159"/>
  <c r="BC159"/>
  <c r="BB159"/>
  <c r="BA159"/>
  <c r="AZ159"/>
  <c r="AY159"/>
  <c r="AX159"/>
  <c r="AW159"/>
  <c r="AV159"/>
  <c r="AU159"/>
  <c r="AT159"/>
  <c r="AQ159"/>
  <c r="AP159"/>
  <c r="AO159"/>
  <c r="AN159"/>
  <c r="AL159"/>
  <c r="AK159"/>
  <c r="AJ159"/>
  <c r="BP158"/>
  <c r="BO158"/>
  <c r="BN158"/>
  <c r="BM158"/>
  <c r="BL158"/>
  <c r="BK158"/>
  <c r="BJ158"/>
  <c r="BI158"/>
  <c r="BH158"/>
  <c r="BG158"/>
  <c r="BF158"/>
  <c r="BE158"/>
  <c r="BC158"/>
  <c r="BB158"/>
  <c r="BA158"/>
  <c r="AZ158"/>
  <c r="AY158"/>
  <c r="AX158"/>
  <c r="AW158"/>
  <c r="AV158"/>
  <c r="AU158"/>
  <c r="AT158"/>
  <c r="AQ158"/>
  <c r="AP158"/>
  <c r="AO158"/>
  <c r="AN158"/>
  <c r="AL158"/>
  <c r="AK158"/>
  <c r="AJ158"/>
  <c r="BP157"/>
  <c r="BO157"/>
  <c r="BN157"/>
  <c r="BM157"/>
  <c r="BL157"/>
  <c r="BK157"/>
  <c r="BJ157"/>
  <c r="BI157"/>
  <c r="BH157"/>
  <c r="BG157"/>
  <c r="BF157"/>
  <c r="BE157"/>
  <c r="BC157"/>
  <c r="BB157"/>
  <c r="BA157"/>
  <c r="AZ157"/>
  <c r="AY157"/>
  <c r="AX157"/>
  <c r="AW157"/>
  <c r="AV157"/>
  <c r="AU157"/>
  <c r="AT157"/>
  <c r="AQ157"/>
  <c r="AP157"/>
  <c r="AO157"/>
  <c r="AN157"/>
  <c r="AL157"/>
  <c r="AK157"/>
  <c r="AJ157"/>
  <c r="BP156"/>
  <c r="BO156"/>
  <c r="BN156"/>
  <c r="BM156"/>
  <c r="BL156"/>
  <c r="BK156"/>
  <c r="BJ156"/>
  <c r="BI156"/>
  <c r="BH156"/>
  <c r="BG156"/>
  <c r="BF156"/>
  <c r="BE156"/>
  <c r="BC156"/>
  <c r="BB156"/>
  <c r="BA156"/>
  <c r="AZ156"/>
  <c r="AY156"/>
  <c r="AX156"/>
  <c r="AW156"/>
  <c r="AV156"/>
  <c r="AU156"/>
  <c r="AT156"/>
  <c r="AQ156"/>
  <c r="AP156"/>
  <c r="AO156"/>
  <c r="AN156"/>
  <c r="AL156"/>
  <c r="AK156"/>
  <c r="AJ156"/>
  <c r="BP155"/>
  <c r="BO155"/>
  <c r="BN155"/>
  <c r="BM155"/>
  <c r="BL155"/>
  <c r="BK155"/>
  <c r="BJ155"/>
  <c r="BI155"/>
  <c r="BH155"/>
  <c r="BG155"/>
  <c r="BF155"/>
  <c r="BE155"/>
  <c r="BC155"/>
  <c r="BB155"/>
  <c r="BA155"/>
  <c r="AZ155"/>
  <c r="AY155"/>
  <c r="AX155"/>
  <c r="AW155"/>
  <c r="AV155"/>
  <c r="AU155"/>
  <c r="AT155"/>
  <c r="AQ155"/>
  <c r="AP155"/>
  <c r="AO155"/>
  <c r="AN155"/>
  <c r="AL155"/>
  <c r="AK155"/>
  <c r="AJ155"/>
  <c r="BP154"/>
  <c r="BO154"/>
  <c r="BN154"/>
  <c r="BM154"/>
  <c r="BL154"/>
  <c r="BK154"/>
  <c r="BJ154"/>
  <c r="BI154"/>
  <c r="BH154"/>
  <c r="BG154"/>
  <c r="BF154"/>
  <c r="BE154"/>
  <c r="BC154"/>
  <c r="BB154"/>
  <c r="BA154"/>
  <c r="AZ154"/>
  <c r="AY154"/>
  <c r="AX154"/>
  <c r="AW154"/>
  <c r="AV154"/>
  <c r="AU154"/>
  <c r="AT154"/>
  <c r="AQ154"/>
  <c r="AP154"/>
  <c r="AO154"/>
  <c r="AN154"/>
  <c r="AL154"/>
  <c r="AK154"/>
  <c r="AJ154"/>
  <c r="BP153"/>
  <c r="BO153"/>
  <c r="BN153"/>
  <c r="BM153"/>
  <c r="BL153"/>
  <c r="BK153"/>
  <c r="BJ153"/>
  <c r="BI153"/>
  <c r="BH153"/>
  <c r="BG153"/>
  <c r="BF153"/>
  <c r="BE153"/>
  <c r="BC153"/>
  <c r="BB153"/>
  <c r="BA153"/>
  <c r="AZ153"/>
  <c r="AY153"/>
  <c r="AX153"/>
  <c r="AW153"/>
  <c r="AV153"/>
  <c r="AU153"/>
  <c r="AT153"/>
  <c r="AQ153"/>
  <c r="AP153"/>
  <c r="AO153"/>
  <c r="AN153"/>
  <c r="AL153"/>
  <c r="AK153"/>
  <c r="AJ153"/>
  <c r="BP152"/>
  <c r="BO152"/>
  <c r="BN152"/>
  <c r="BM152"/>
  <c r="BL152"/>
  <c r="BK152"/>
  <c r="BJ152"/>
  <c r="BI152"/>
  <c r="BH152"/>
  <c r="BG152"/>
  <c r="BF152"/>
  <c r="BE152"/>
  <c r="BC152"/>
  <c r="BB152"/>
  <c r="BA152"/>
  <c r="AZ152"/>
  <c r="AY152"/>
  <c r="AX152"/>
  <c r="AW152"/>
  <c r="AV152"/>
  <c r="AU152"/>
  <c r="AT152"/>
  <c r="AQ152"/>
  <c r="AP152"/>
  <c r="AO152"/>
  <c r="AN152"/>
  <c r="AL152"/>
  <c r="AK152"/>
  <c r="AJ152"/>
  <c r="BP151"/>
  <c r="BO151"/>
  <c r="BN151"/>
  <c r="BM151"/>
  <c r="BL151"/>
  <c r="BK151"/>
  <c r="BJ151"/>
  <c r="BI151"/>
  <c r="BH151"/>
  <c r="BG151"/>
  <c r="BF151"/>
  <c r="BE151"/>
  <c r="BC151"/>
  <c r="BB151"/>
  <c r="BA151"/>
  <c r="AZ151"/>
  <c r="AY151"/>
  <c r="AX151"/>
  <c r="AW151"/>
  <c r="AV151"/>
  <c r="AU151"/>
  <c r="AT151"/>
  <c r="AQ151"/>
  <c r="AP151"/>
  <c r="AO151"/>
  <c r="AN151"/>
  <c r="AL151"/>
  <c r="AK151"/>
  <c r="AJ151"/>
  <c r="BP150"/>
  <c r="BO150"/>
  <c r="BN150"/>
  <c r="BM150"/>
  <c r="BL150"/>
  <c r="BK150"/>
  <c r="BJ150"/>
  <c r="BI150"/>
  <c r="BH150"/>
  <c r="BG150"/>
  <c r="BF150"/>
  <c r="BE150"/>
  <c r="BC150"/>
  <c r="BB150"/>
  <c r="BA150"/>
  <c r="AZ150"/>
  <c r="AY150"/>
  <c r="AX150"/>
  <c r="AW150"/>
  <c r="AV150"/>
  <c r="AU150"/>
  <c r="AT150"/>
  <c r="AQ150"/>
  <c r="AP150"/>
  <c r="AO150"/>
  <c r="AN150"/>
  <c r="AL150"/>
  <c r="AK150"/>
  <c r="AJ150"/>
  <c r="BP149"/>
  <c r="BO149"/>
  <c r="BN149"/>
  <c r="BM149"/>
  <c r="BL149"/>
  <c r="BK149"/>
  <c r="BJ149"/>
  <c r="BI149"/>
  <c r="BH149"/>
  <c r="BG149"/>
  <c r="BF149"/>
  <c r="BE149"/>
  <c r="BC149"/>
  <c r="BB149"/>
  <c r="BA149"/>
  <c r="AZ149"/>
  <c r="AY149"/>
  <c r="AX149"/>
  <c r="AW149"/>
  <c r="AV149"/>
  <c r="AU149"/>
  <c r="AT149"/>
  <c r="AQ149"/>
  <c r="AP149"/>
  <c r="AO149"/>
  <c r="AN149"/>
  <c r="AL149"/>
  <c r="AK149"/>
  <c r="AJ149"/>
  <c r="BP148"/>
  <c r="BO148"/>
  <c r="BN148"/>
  <c r="BM148"/>
  <c r="BL148"/>
  <c r="BK148"/>
  <c r="BJ148"/>
  <c r="BI148"/>
  <c r="BH148"/>
  <c r="BG148"/>
  <c r="BF148"/>
  <c r="BE148"/>
  <c r="BC148"/>
  <c r="BB148"/>
  <c r="BA148"/>
  <c r="AZ148"/>
  <c r="AY148"/>
  <c r="AX148"/>
  <c r="AW148"/>
  <c r="AV148"/>
  <c r="AU148"/>
  <c r="AT148"/>
  <c r="AQ148"/>
  <c r="AP148"/>
  <c r="AO148"/>
  <c r="AN148"/>
  <c r="AL148"/>
  <c r="AK148"/>
  <c r="AJ148"/>
  <c r="BP147"/>
  <c r="BO147"/>
  <c r="BN147"/>
  <c r="BM147"/>
  <c r="BL147"/>
  <c r="BK147"/>
  <c r="BJ147"/>
  <c r="BI147"/>
  <c r="BH147"/>
  <c r="BG147"/>
  <c r="BF147"/>
  <c r="BE147"/>
  <c r="BC147"/>
  <c r="BB147"/>
  <c r="BA147"/>
  <c r="AZ147"/>
  <c r="AY147"/>
  <c r="AX147"/>
  <c r="AW147"/>
  <c r="AV147"/>
  <c r="AU147"/>
  <c r="AT147"/>
  <c r="AQ147"/>
  <c r="AP147"/>
  <c r="AO147"/>
  <c r="AN147"/>
  <c r="AL147"/>
  <c r="AK147"/>
  <c r="AJ147"/>
  <c r="BP146"/>
  <c r="BO146"/>
  <c r="BN146"/>
  <c r="BM146"/>
  <c r="BL146"/>
  <c r="BK146"/>
  <c r="BJ146"/>
  <c r="BI146"/>
  <c r="BH146"/>
  <c r="BG146"/>
  <c r="BF146"/>
  <c r="BE146"/>
  <c r="BC146"/>
  <c r="BB146"/>
  <c r="BA146"/>
  <c r="AZ146"/>
  <c r="AY146"/>
  <c r="AX146"/>
  <c r="AW146"/>
  <c r="AV146"/>
  <c r="AU146"/>
  <c r="AT146"/>
  <c r="AQ146"/>
  <c r="AP146"/>
  <c r="AO146"/>
  <c r="AN146"/>
  <c r="AL146"/>
  <c r="AK146"/>
  <c r="AJ146"/>
  <c r="BP145"/>
  <c r="BO145"/>
  <c r="BN145"/>
  <c r="BM145"/>
  <c r="BL145"/>
  <c r="BK145"/>
  <c r="BJ145"/>
  <c r="BI145"/>
  <c r="BH145"/>
  <c r="BG145"/>
  <c r="BF145"/>
  <c r="BE145"/>
  <c r="BC145"/>
  <c r="BB145"/>
  <c r="BA145"/>
  <c r="AZ145"/>
  <c r="AY145"/>
  <c r="AX145"/>
  <c r="AW145"/>
  <c r="AV145"/>
  <c r="AU145"/>
  <c r="AT145"/>
  <c r="AQ145"/>
  <c r="AP145"/>
  <c r="AO145"/>
  <c r="AN145"/>
  <c r="AL145"/>
  <c r="AK145"/>
  <c r="AJ145"/>
  <c r="BP144"/>
  <c r="BO144"/>
  <c r="BN144"/>
  <c r="BM144"/>
  <c r="BL144"/>
  <c r="BK144"/>
  <c r="BJ144"/>
  <c r="BI144"/>
  <c r="BH144"/>
  <c r="BG144"/>
  <c r="BF144"/>
  <c r="BE144"/>
  <c r="BC144"/>
  <c r="BB144"/>
  <c r="BA144"/>
  <c r="AZ144"/>
  <c r="AY144"/>
  <c r="AX144"/>
  <c r="AW144"/>
  <c r="AV144"/>
  <c r="AU144"/>
  <c r="AT144"/>
  <c r="AQ144"/>
  <c r="AP144"/>
  <c r="AO144"/>
  <c r="AN144"/>
  <c r="AL144"/>
  <c r="AK144"/>
  <c r="AJ144"/>
  <c r="BP143"/>
  <c r="BO143"/>
  <c r="BN143"/>
  <c r="BM143"/>
  <c r="BL143"/>
  <c r="BK143"/>
  <c r="BJ143"/>
  <c r="BI143"/>
  <c r="BH143"/>
  <c r="BG143"/>
  <c r="BF143"/>
  <c r="BE143"/>
  <c r="BC143"/>
  <c r="BB143"/>
  <c r="BA143"/>
  <c r="AZ143"/>
  <c r="AY143"/>
  <c r="AX143"/>
  <c r="AW143"/>
  <c r="AV143"/>
  <c r="AU143"/>
  <c r="AT143"/>
  <c r="AQ143"/>
  <c r="AP143"/>
  <c r="AO143"/>
  <c r="AN143"/>
  <c r="AL143"/>
  <c r="AK143"/>
  <c r="AJ143"/>
  <c r="BP142"/>
  <c r="BO142"/>
  <c r="BN142"/>
  <c r="BM142"/>
  <c r="BL142"/>
  <c r="BK142"/>
  <c r="BJ142"/>
  <c r="BI142"/>
  <c r="BH142"/>
  <c r="BG142"/>
  <c r="BF142"/>
  <c r="BE142"/>
  <c r="BC142"/>
  <c r="BB142"/>
  <c r="BA142"/>
  <c r="AZ142"/>
  <c r="AY142"/>
  <c r="AX142"/>
  <c r="AW142"/>
  <c r="AV142"/>
  <c r="AU142"/>
  <c r="AT142"/>
  <c r="AQ142"/>
  <c r="AP142"/>
  <c r="AO142"/>
  <c r="AN142"/>
  <c r="AL142"/>
  <c r="AK142"/>
  <c r="AJ142"/>
  <c r="BP141"/>
  <c r="BO141"/>
  <c r="BN141"/>
  <c r="BM141"/>
  <c r="BL141"/>
  <c r="BK141"/>
  <c r="BJ141"/>
  <c r="BI141"/>
  <c r="BH141"/>
  <c r="BG141"/>
  <c r="BF141"/>
  <c r="BE141"/>
  <c r="BC141"/>
  <c r="BB141"/>
  <c r="BA141"/>
  <c r="AZ141"/>
  <c r="AY141"/>
  <c r="AX141"/>
  <c r="AW141"/>
  <c r="AV141"/>
  <c r="AU141"/>
  <c r="AT141"/>
  <c r="AQ141"/>
  <c r="AP141"/>
  <c r="AO141"/>
  <c r="AN141"/>
  <c r="AL141"/>
  <c r="AK141"/>
  <c r="AJ141"/>
  <c r="BP140"/>
  <c r="BO140"/>
  <c r="BN140"/>
  <c r="BM140"/>
  <c r="BL140"/>
  <c r="BK140"/>
  <c r="BJ140"/>
  <c r="BI140"/>
  <c r="BH140"/>
  <c r="BG140"/>
  <c r="BF140"/>
  <c r="BE140"/>
  <c r="BC140"/>
  <c r="BB140"/>
  <c r="BA140"/>
  <c r="AZ140"/>
  <c r="AY140"/>
  <c r="AX140"/>
  <c r="AW140"/>
  <c r="AV140"/>
  <c r="AU140"/>
  <c r="AT140"/>
  <c r="AQ140"/>
  <c r="AP140"/>
  <c r="AO140"/>
  <c r="AN140"/>
  <c r="AL140"/>
  <c r="AK140"/>
  <c r="AJ140"/>
  <c r="BP139"/>
  <c r="BO139"/>
  <c r="BN139"/>
  <c r="BM139"/>
  <c r="BL139"/>
  <c r="BK139"/>
  <c r="BJ139"/>
  <c r="BI139"/>
  <c r="BH139"/>
  <c r="BG139"/>
  <c r="BF139"/>
  <c r="BE139"/>
  <c r="BC139"/>
  <c r="BB139"/>
  <c r="BA139"/>
  <c r="AZ139"/>
  <c r="AY139"/>
  <c r="AX139"/>
  <c r="AW139"/>
  <c r="AV139"/>
  <c r="AU139"/>
  <c r="AT139"/>
  <c r="AQ139"/>
  <c r="AP139"/>
  <c r="AO139"/>
  <c r="AN139"/>
  <c r="AL139"/>
  <c r="AK139"/>
  <c r="AJ139"/>
  <c r="BP138"/>
  <c r="BO138"/>
  <c r="BN138"/>
  <c r="BM138"/>
  <c r="BL138"/>
  <c r="BK138"/>
  <c r="BJ138"/>
  <c r="BI138"/>
  <c r="BH138"/>
  <c r="BG138"/>
  <c r="BF138"/>
  <c r="BE138"/>
  <c r="BC138"/>
  <c r="BB138"/>
  <c r="BA138"/>
  <c r="AZ138"/>
  <c r="AY138"/>
  <c r="AX138"/>
  <c r="AW138"/>
  <c r="AV138"/>
  <c r="AU138"/>
  <c r="AT138"/>
  <c r="AQ138"/>
  <c r="AP138"/>
  <c r="AO138"/>
  <c r="AN138"/>
  <c r="AL138"/>
  <c r="AK138"/>
  <c r="AJ138"/>
  <c r="BP137"/>
  <c r="BO137"/>
  <c r="BN137"/>
  <c r="BM137"/>
  <c r="BL137"/>
  <c r="BK137"/>
  <c r="BJ137"/>
  <c r="BI137"/>
  <c r="BH137"/>
  <c r="BG137"/>
  <c r="BF137"/>
  <c r="BE137"/>
  <c r="BC137"/>
  <c r="BB137"/>
  <c r="BA137"/>
  <c r="AZ137"/>
  <c r="AY137"/>
  <c r="AX137"/>
  <c r="AW137"/>
  <c r="AV137"/>
  <c r="AU137"/>
  <c r="AT137"/>
  <c r="AQ137"/>
  <c r="AP137"/>
  <c r="AO137"/>
  <c r="AN137"/>
  <c r="AL137"/>
  <c r="AK137"/>
  <c r="AJ137"/>
  <c r="BP136"/>
  <c r="BO136"/>
  <c r="BN136"/>
  <c r="BM136"/>
  <c r="BL136"/>
  <c r="BK136"/>
  <c r="BJ136"/>
  <c r="BI136"/>
  <c r="BH136"/>
  <c r="BG136"/>
  <c r="BF136"/>
  <c r="BE136"/>
  <c r="BC136"/>
  <c r="BB136"/>
  <c r="BA136"/>
  <c r="AZ136"/>
  <c r="AY136"/>
  <c r="AX136"/>
  <c r="AW136"/>
  <c r="AV136"/>
  <c r="AU136"/>
  <c r="AT136"/>
  <c r="AQ136"/>
  <c r="AP136"/>
  <c r="AO136"/>
  <c r="AN136"/>
  <c r="AM136"/>
  <c r="AL136"/>
  <c r="AK136"/>
  <c r="AJ136"/>
  <c r="BP135"/>
  <c r="BO135"/>
  <c r="BN135"/>
  <c r="BM135"/>
  <c r="BL135"/>
  <c r="BK135"/>
  <c r="BJ135"/>
  <c r="BI135"/>
  <c r="BH135"/>
  <c r="BG135"/>
  <c r="BF135"/>
  <c r="BE135"/>
  <c r="BC135"/>
  <c r="BB135"/>
  <c r="BA135"/>
  <c r="AZ135"/>
  <c r="AY135"/>
  <c r="AX135"/>
  <c r="AW135"/>
  <c r="AV135"/>
  <c r="AU135"/>
  <c r="AT135"/>
  <c r="AQ135"/>
  <c r="AP135"/>
  <c r="AO135"/>
  <c r="AN135"/>
  <c r="AL135"/>
  <c r="AK135"/>
  <c r="AJ135"/>
  <c r="BP134"/>
  <c r="BO134"/>
  <c r="BN134"/>
  <c r="BM134"/>
  <c r="BL134"/>
  <c r="BK134"/>
  <c r="BJ134"/>
  <c r="BI134"/>
  <c r="BH134"/>
  <c r="BG134"/>
  <c r="BF134"/>
  <c r="BE134"/>
  <c r="BC134"/>
  <c r="BB134"/>
  <c r="BA134"/>
  <c r="AZ134"/>
  <c r="AY134"/>
  <c r="AX134"/>
  <c r="AW134"/>
  <c r="AV134"/>
  <c r="AU134"/>
  <c r="AT134"/>
  <c r="AQ134"/>
  <c r="AP134"/>
  <c r="AO134"/>
  <c r="AN134"/>
  <c r="AL134"/>
  <c r="AK134"/>
  <c r="AJ134"/>
  <c r="BP133"/>
  <c r="BO133"/>
  <c r="BN133"/>
  <c r="BM133"/>
  <c r="BL133"/>
  <c r="BK133"/>
  <c r="BJ133"/>
  <c r="BI133"/>
  <c r="BH133"/>
  <c r="BG133"/>
  <c r="BF133"/>
  <c r="BE133"/>
  <c r="BC133"/>
  <c r="BB133"/>
  <c r="BA133"/>
  <c r="AZ133"/>
  <c r="AY133"/>
  <c r="AX133"/>
  <c r="AW133"/>
  <c r="AV133"/>
  <c r="AU133"/>
  <c r="AT133"/>
  <c r="AQ133"/>
  <c r="AP133"/>
  <c r="AO133"/>
  <c r="AN133"/>
  <c r="AL133"/>
  <c r="AK133"/>
  <c r="AJ133"/>
  <c r="BP132"/>
  <c r="BO132"/>
  <c r="BN132"/>
  <c r="BM132"/>
  <c r="BL132"/>
  <c r="BK132"/>
  <c r="BJ132"/>
  <c r="BI132"/>
  <c r="BH132"/>
  <c r="BG132"/>
  <c r="BF132"/>
  <c r="BE132"/>
  <c r="BC132"/>
  <c r="BB132"/>
  <c r="BA132"/>
  <c r="AZ132"/>
  <c r="AY132"/>
  <c r="AX132"/>
  <c r="AW132"/>
  <c r="AV132"/>
  <c r="AU132"/>
  <c r="AT132"/>
  <c r="AQ132"/>
  <c r="AP132"/>
  <c r="AO132"/>
  <c r="AN132"/>
  <c r="AL132"/>
  <c r="AK132"/>
  <c r="AJ132"/>
  <c r="BP131"/>
  <c r="BO131"/>
  <c r="BN131"/>
  <c r="BM131"/>
  <c r="BL131"/>
  <c r="BK131"/>
  <c r="BJ131"/>
  <c r="BI131"/>
  <c r="BH131"/>
  <c r="BG131"/>
  <c r="BF131"/>
  <c r="BE131"/>
  <c r="BC131"/>
  <c r="BB131"/>
  <c r="BA131"/>
  <c r="AZ131"/>
  <c r="AY131"/>
  <c r="AX131"/>
  <c r="AW131"/>
  <c r="AV131"/>
  <c r="AU131"/>
  <c r="AT131"/>
  <c r="AQ131"/>
  <c r="AP131"/>
  <c r="AO131"/>
  <c r="AN131"/>
  <c r="AL131"/>
  <c r="AK131"/>
  <c r="AJ131"/>
  <c r="BP130"/>
  <c r="BO130"/>
  <c r="BN130"/>
  <c r="BM130"/>
  <c r="BL130"/>
  <c r="BK130"/>
  <c r="BJ130"/>
  <c r="BI130"/>
  <c r="BH130"/>
  <c r="BG130"/>
  <c r="BF130"/>
  <c r="BE130"/>
  <c r="BC130"/>
  <c r="BB130"/>
  <c r="BA130"/>
  <c r="AZ130"/>
  <c r="AY130"/>
  <c r="AX130"/>
  <c r="AW130"/>
  <c r="AV130"/>
  <c r="AU130"/>
  <c r="AT130"/>
  <c r="AQ130"/>
  <c r="AP130"/>
  <c r="AO130"/>
  <c r="AN130"/>
  <c r="AL130"/>
  <c r="AK130"/>
  <c r="AJ130"/>
  <c r="BP129"/>
  <c r="BO129"/>
  <c r="BN129"/>
  <c r="BM129"/>
  <c r="BL129"/>
  <c r="BK129"/>
  <c r="BJ129"/>
  <c r="BI129"/>
  <c r="BH129"/>
  <c r="BG129"/>
  <c r="BF129"/>
  <c r="BE129"/>
  <c r="BC129"/>
  <c r="BB129"/>
  <c r="BA129"/>
  <c r="AZ129"/>
  <c r="AY129"/>
  <c r="AX129"/>
  <c r="AW129"/>
  <c r="AV129"/>
  <c r="AU129"/>
  <c r="AT129"/>
  <c r="AQ129"/>
  <c r="AP129"/>
  <c r="AO129"/>
  <c r="AN129"/>
  <c r="AL129"/>
  <c r="AK129"/>
  <c r="AJ129"/>
  <c r="BP128"/>
  <c r="BO128"/>
  <c r="BN128"/>
  <c r="BM128"/>
  <c r="BL128"/>
  <c r="BK128"/>
  <c r="BJ128"/>
  <c r="BI128"/>
  <c r="BH128"/>
  <c r="BG128"/>
  <c r="BF128"/>
  <c r="BE128"/>
  <c r="BC128"/>
  <c r="BB128"/>
  <c r="BA128"/>
  <c r="AZ128"/>
  <c r="AY128"/>
  <c r="AX128"/>
  <c r="AW128"/>
  <c r="AV128"/>
  <c r="AU128"/>
  <c r="AT128"/>
  <c r="AQ128"/>
  <c r="AP128"/>
  <c r="AO128"/>
  <c r="AN128"/>
  <c r="AL128"/>
  <c r="AK128"/>
  <c r="AJ128"/>
  <c r="BV127"/>
  <c r="BU127"/>
  <c r="BT127"/>
  <c r="BS127"/>
  <c r="BR127"/>
  <c r="BP127"/>
  <c r="BN127"/>
  <c r="BM127"/>
  <c r="BL127"/>
  <c r="BK127"/>
  <c r="BJ127"/>
  <c r="BI127"/>
  <c r="BH127"/>
  <c r="BG127"/>
  <c r="BF127"/>
  <c r="BE127"/>
  <c r="BC127"/>
  <c r="BB127"/>
  <c r="BA127"/>
  <c r="AZ127"/>
  <c r="AY127"/>
  <c r="AX127"/>
  <c r="AW127"/>
  <c r="AV127"/>
  <c r="AU127"/>
  <c r="AT127"/>
  <c r="AQ127"/>
  <c r="AP127"/>
  <c r="AO127"/>
  <c r="AN127"/>
  <c r="AL127"/>
  <c r="AK127"/>
  <c r="AJ127"/>
  <c r="BP126"/>
  <c r="BO126"/>
  <c r="BN126"/>
  <c r="BM126"/>
  <c r="BL126"/>
  <c r="BK126"/>
  <c r="BJ126"/>
  <c r="BI126"/>
  <c r="BH126"/>
  <c r="BG126"/>
  <c r="BF126"/>
  <c r="BE126"/>
  <c r="BC126"/>
  <c r="BB126"/>
  <c r="BA126"/>
  <c r="AZ126"/>
  <c r="AY126"/>
  <c r="AX126"/>
  <c r="AW126"/>
  <c r="AV126"/>
  <c r="AU126"/>
  <c r="AT126"/>
  <c r="AQ126"/>
  <c r="AP126"/>
  <c r="AO126"/>
  <c r="AN126"/>
  <c r="AL126"/>
  <c r="AK126"/>
  <c r="AJ126"/>
  <c r="BP125"/>
  <c r="BO125"/>
  <c r="BN125"/>
  <c r="BM125"/>
  <c r="BL125"/>
  <c r="BK125"/>
  <c r="BJ125"/>
  <c r="BI125"/>
  <c r="BH125"/>
  <c r="BG125"/>
  <c r="BF125"/>
  <c r="BE125"/>
  <c r="BC125"/>
  <c r="BB125"/>
  <c r="BA125"/>
  <c r="AZ125"/>
  <c r="AY125"/>
  <c r="AX125"/>
  <c r="AW125"/>
  <c r="AV125"/>
  <c r="AU125"/>
  <c r="AT125"/>
  <c r="AQ125"/>
  <c r="AP125"/>
  <c r="AO125"/>
  <c r="AN125"/>
  <c r="AL125"/>
  <c r="AK125"/>
  <c r="AJ125"/>
  <c r="BP124"/>
  <c r="BO124"/>
  <c r="BN124"/>
  <c r="BM124"/>
  <c r="BL124"/>
  <c r="BK124"/>
  <c r="BJ124"/>
  <c r="BI124"/>
  <c r="BH124"/>
  <c r="BG124"/>
  <c r="BF124"/>
  <c r="BE124"/>
  <c r="BC124"/>
  <c r="BB124"/>
  <c r="BA124"/>
  <c r="AZ124"/>
  <c r="AY124"/>
  <c r="AX124"/>
  <c r="AW124"/>
  <c r="AV124"/>
  <c r="AU124"/>
  <c r="AT124"/>
  <c r="AQ124"/>
  <c r="AP124"/>
  <c r="AO124"/>
  <c r="AN124"/>
  <c r="AL124"/>
  <c r="AK124"/>
  <c r="AJ124"/>
  <c r="BP123"/>
  <c r="BO123"/>
  <c r="BN123"/>
  <c r="BM123"/>
  <c r="BL123"/>
  <c r="BK123"/>
  <c r="BJ123"/>
  <c r="BI123"/>
  <c r="BH123"/>
  <c r="BG123"/>
  <c r="BF123"/>
  <c r="BE123"/>
  <c r="BC123"/>
  <c r="BB123"/>
  <c r="BA123"/>
  <c r="AZ123"/>
  <c r="AY123"/>
  <c r="AX123"/>
  <c r="AW123"/>
  <c r="AV123"/>
  <c r="AU123"/>
  <c r="AT123"/>
  <c r="AQ123"/>
  <c r="AP123"/>
  <c r="AO123"/>
  <c r="AN123"/>
  <c r="AL123"/>
  <c r="AK123"/>
  <c r="AJ123"/>
  <c r="BP122"/>
  <c r="BO122"/>
  <c r="BN122"/>
  <c r="BM122"/>
  <c r="BL122"/>
  <c r="BK122"/>
  <c r="BJ122"/>
  <c r="BI122"/>
  <c r="BH122"/>
  <c r="BG122"/>
  <c r="BF122"/>
  <c r="BE122"/>
  <c r="BC122"/>
  <c r="BB122"/>
  <c r="BA122"/>
  <c r="AZ122"/>
  <c r="AY122"/>
  <c r="AX122"/>
  <c r="AW122"/>
  <c r="AV122"/>
  <c r="AU122"/>
  <c r="AT122"/>
  <c r="AQ122"/>
  <c r="AP122"/>
  <c r="AO122"/>
  <c r="AN122"/>
  <c r="AL122"/>
  <c r="AK122"/>
  <c r="AJ122"/>
  <c r="BP121"/>
  <c r="BO121"/>
  <c r="BN121"/>
  <c r="BM121"/>
  <c r="BL121"/>
  <c r="BK121"/>
  <c r="BJ121"/>
  <c r="BI121"/>
  <c r="BH121"/>
  <c r="BG121"/>
  <c r="BF121"/>
  <c r="BE121"/>
  <c r="BC121"/>
  <c r="BB121"/>
  <c r="BA121"/>
  <c r="AZ121"/>
  <c r="AY121"/>
  <c r="AX121"/>
  <c r="AW121"/>
  <c r="AV121"/>
  <c r="AU121"/>
  <c r="AT121"/>
  <c r="AQ121"/>
  <c r="AP121"/>
  <c r="AO121"/>
  <c r="AN121"/>
  <c r="AL121"/>
  <c r="AK121"/>
  <c r="AJ121"/>
  <c r="BP120"/>
  <c r="BO120"/>
  <c r="BN120"/>
  <c r="BM120"/>
  <c r="BL120"/>
  <c r="BK120"/>
  <c r="BJ120"/>
  <c r="BI120"/>
  <c r="BH120"/>
  <c r="BG120"/>
  <c r="BF120"/>
  <c r="BE120"/>
  <c r="BC120"/>
  <c r="BB120"/>
  <c r="BA120"/>
  <c r="AZ120"/>
  <c r="AY120"/>
  <c r="AX120"/>
  <c r="AW120"/>
  <c r="AV120"/>
  <c r="AU120"/>
  <c r="AT120"/>
  <c r="AQ120"/>
  <c r="AP120"/>
  <c r="AO120"/>
  <c r="AN120"/>
  <c r="AL120"/>
  <c r="AK120"/>
  <c r="AJ120"/>
  <c r="BP119"/>
  <c r="BO119"/>
  <c r="BN119"/>
  <c r="BM119"/>
  <c r="BL119"/>
  <c r="BK119"/>
  <c r="BJ119"/>
  <c r="BI119"/>
  <c r="BH119"/>
  <c r="BG119"/>
  <c r="BF119"/>
  <c r="BE119"/>
  <c r="BC119"/>
  <c r="BB119"/>
  <c r="BA119"/>
  <c r="AZ119"/>
  <c r="AY119"/>
  <c r="AX119"/>
  <c r="AW119"/>
  <c r="AV119"/>
  <c r="AU119"/>
  <c r="AT119"/>
  <c r="AQ119"/>
  <c r="AP119"/>
  <c r="AO119"/>
  <c r="AN119"/>
  <c r="AL119"/>
  <c r="AK119"/>
  <c r="AJ119"/>
  <c r="BP118"/>
  <c r="BO118"/>
  <c r="BN118"/>
  <c r="BM118"/>
  <c r="BL118"/>
  <c r="BK118"/>
  <c r="BJ118"/>
  <c r="BI118"/>
  <c r="BH118"/>
  <c r="BG118"/>
  <c r="BF118"/>
  <c r="BE118"/>
  <c r="BC118"/>
  <c r="BB118"/>
  <c r="BA118"/>
  <c r="AZ118"/>
  <c r="AY118"/>
  <c r="AX118"/>
  <c r="AW118"/>
  <c r="AV118"/>
  <c r="AU118"/>
  <c r="AT118"/>
  <c r="AQ118"/>
  <c r="AP118"/>
  <c r="AO118"/>
  <c r="AN118"/>
  <c r="AL118"/>
  <c r="AK118"/>
  <c r="AJ118"/>
  <c r="BP117"/>
  <c r="BO117"/>
  <c r="BN117"/>
  <c r="BM117"/>
  <c r="BL117"/>
  <c r="BK117"/>
  <c r="BJ117"/>
  <c r="BI117"/>
  <c r="BH117"/>
  <c r="BG117"/>
  <c r="BF117"/>
  <c r="BE117"/>
  <c r="BC117"/>
  <c r="BB117"/>
  <c r="BA117"/>
  <c r="AZ117"/>
  <c r="AY117"/>
  <c r="AX117"/>
  <c r="AW117"/>
  <c r="AV117"/>
  <c r="AU117"/>
  <c r="AT117"/>
  <c r="AQ117"/>
  <c r="AP117"/>
  <c r="AO117"/>
  <c r="AN117"/>
  <c r="AM117"/>
  <c r="AL117"/>
  <c r="AK117"/>
  <c r="AJ117"/>
  <c r="BP116"/>
  <c r="BO116"/>
  <c r="BN116"/>
  <c r="BM116"/>
  <c r="BL116"/>
  <c r="BK116"/>
  <c r="BJ116"/>
  <c r="BI116"/>
  <c r="BH116"/>
  <c r="BG116"/>
  <c r="BF116"/>
  <c r="BE116"/>
  <c r="BC116"/>
  <c r="BB116"/>
  <c r="BA116"/>
  <c r="AZ116"/>
  <c r="AY116"/>
  <c r="AX116"/>
  <c r="AW116"/>
  <c r="AV116"/>
  <c r="AU116"/>
  <c r="AT116"/>
  <c r="AQ116"/>
  <c r="AP116"/>
  <c r="AO116"/>
  <c r="AN116"/>
  <c r="AL116"/>
  <c r="AK116"/>
  <c r="AJ116"/>
  <c r="BP115"/>
  <c r="BO115"/>
  <c r="BN115"/>
  <c r="BM115"/>
  <c r="BL115"/>
  <c r="BK115"/>
  <c r="BJ115"/>
  <c r="BI115"/>
  <c r="BH115"/>
  <c r="BG115"/>
  <c r="BF115"/>
  <c r="BE115"/>
  <c r="BC115"/>
  <c r="BB115"/>
  <c r="BA115"/>
  <c r="AZ115"/>
  <c r="AY115"/>
  <c r="AX115"/>
  <c r="AW115"/>
  <c r="AV115"/>
  <c r="AU115"/>
  <c r="AT115"/>
  <c r="AQ115"/>
  <c r="AP115"/>
  <c r="AO115"/>
  <c r="AN115"/>
  <c r="AL115"/>
  <c r="AK115"/>
  <c r="AJ115"/>
  <c r="BP114"/>
  <c r="BO114"/>
  <c r="BN114"/>
  <c r="BM114"/>
  <c r="BL114"/>
  <c r="BK114"/>
  <c r="BJ114"/>
  <c r="BI114"/>
  <c r="BH114"/>
  <c r="BG114"/>
  <c r="BF114"/>
  <c r="BE114"/>
  <c r="BC114"/>
  <c r="BB114"/>
  <c r="BA114"/>
  <c r="AZ114"/>
  <c r="AY114"/>
  <c r="AX114"/>
  <c r="AW114"/>
  <c r="AV114"/>
  <c r="AU114"/>
  <c r="AT114"/>
  <c r="AQ114"/>
  <c r="AP114"/>
  <c r="AO114"/>
  <c r="AN114"/>
  <c r="AL114"/>
  <c r="AK114"/>
  <c r="AJ114"/>
  <c r="BP113"/>
  <c r="BO113"/>
  <c r="BN113"/>
  <c r="BM113"/>
  <c r="BL113"/>
  <c r="BK113"/>
  <c r="BJ113"/>
  <c r="BI113"/>
  <c r="BH113"/>
  <c r="BG113"/>
  <c r="BF113"/>
  <c r="BE113"/>
  <c r="BC113"/>
  <c r="BB113"/>
  <c r="BA113"/>
  <c r="AZ113"/>
  <c r="AY113"/>
  <c r="AX113"/>
  <c r="AW113"/>
  <c r="AV113"/>
  <c r="AU113"/>
  <c r="AT113"/>
  <c r="AQ113"/>
  <c r="AP113"/>
  <c r="AO113"/>
  <c r="AN113"/>
  <c r="AL113"/>
  <c r="AK113"/>
  <c r="AJ113"/>
  <c r="BW112"/>
  <c r="BV112"/>
  <c r="BU112"/>
  <c r="BT112"/>
  <c r="BS112"/>
  <c r="BR112"/>
  <c r="BP112"/>
  <c r="BO112"/>
  <c r="BN112"/>
  <c r="BM112"/>
  <c r="BL112"/>
  <c r="BK112"/>
  <c r="BJ112"/>
  <c r="BI112"/>
  <c r="BH112"/>
  <c r="BG112"/>
  <c r="BF112"/>
  <c r="BE112"/>
  <c r="BC112"/>
  <c r="BB112"/>
  <c r="BA112"/>
  <c r="AZ112"/>
  <c r="AY112"/>
  <c r="AX112"/>
  <c r="AW112"/>
  <c r="AV112"/>
  <c r="AU112"/>
  <c r="AT112"/>
  <c r="AQ112"/>
  <c r="AP112"/>
  <c r="AO112"/>
  <c r="AN112"/>
  <c r="AL112"/>
  <c r="AK112"/>
  <c r="AJ112"/>
  <c r="BP111"/>
  <c r="BO111"/>
  <c r="BN111"/>
  <c r="BM111"/>
  <c r="BL111"/>
  <c r="BK111"/>
  <c r="BJ111"/>
  <c r="BI111"/>
  <c r="BH111"/>
  <c r="BG111"/>
  <c r="BF111"/>
  <c r="BE111"/>
  <c r="BC111"/>
  <c r="BB111"/>
  <c r="BA111"/>
  <c r="AZ111"/>
  <c r="AY111"/>
  <c r="AX111"/>
  <c r="AW111"/>
  <c r="AV111"/>
  <c r="AU111"/>
  <c r="AT111"/>
  <c r="AQ111"/>
  <c r="AP111"/>
  <c r="AO111"/>
  <c r="AN111"/>
  <c r="AL111"/>
  <c r="AK111"/>
  <c r="AJ111"/>
  <c r="BP110"/>
  <c r="BO110"/>
  <c r="BN110"/>
  <c r="BM110"/>
  <c r="BL110"/>
  <c r="BK110"/>
  <c r="BJ110"/>
  <c r="BI110"/>
  <c r="BH110"/>
  <c r="BG110"/>
  <c r="BF110"/>
  <c r="BE110"/>
  <c r="BC110"/>
  <c r="BB110"/>
  <c r="BA110"/>
  <c r="AZ110"/>
  <c r="AY110"/>
  <c r="AX110"/>
  <c r="AW110"/>
  <c r="AV110"/>
  <c r="AU110"/>
  <c r="AT110"/>
  <c r="AQ110"/>
  <c r="AP110"/>
  <c r="AO110"/>
  <c r="AN110"/>
  <c r="AL110"/>
  <c r="AK110"/>
  <c r="AJ110"/>
  <c r="BP109"/>
  <c r="BO109"/>
  <c r="BN109"/>
  <c r="BM109"/>
  <c r="BL109"/>
  <c r="BK109"/>
  <c r="BJ109"/>
  <c r="BI109"/>
  <c r="BH109"/>
  <c r="BG109"/>
  <c r="BF109"/>
  <c r="BE109"/>
  <c r="BC109"/>
  <c r="BB109"/>
  <c r="BA109"/>
  <c r="AZ109"/>
  <c r="AY109"/>
  <c r="AX109"/>
  <c r="AW109"/>
  <c r="AV109"/>
  <c r="AU109"/>
  <c r="AT109"/>
  <c r="AQ109"/>
  <c r="AP109"/>
  <c r="AO109"/>
  <c r="AN109"/>
  <c r="AL109"/>
  <c r="AK109"/>
  <c r="AJ109"/>
  <c r="BP108"/>
  <c r="BO108"/>
  <c r="BN108"/>
  <c r="BM108"/>
  <c r="BL108"/>
  <c r="BK108"/>
  <c r="BJ108"/>
  <c r="BI108"/>
  <c r="BH108"/>
  <c r="BG108"/>
  <c r="BF108"/>
  <c r="BE108"/>
  <c r="BC108"/>
  <c r="BB108"/>
  <c r="BA108"/>
  <c r="AZ108"/>
  <c r="AY108"/>
  <c r="AX108"/>
  <c r="AW108"/>
  <c r="AV108"/>
  <c r="AU108"/>
  <c r="AT108"/>
  <c r="AQ108"/>
  <c r="AP108"/>
  <c r="AO108"/>
  <c r="AN108"/>
  <c r="AL108"/>
  <c r="AK108"/>
  <c r="AJ108"/>
  <c r="BP107"/>
  <c r="BO107"/>
  <c r="BN107"/>
  <c r="BM107"/>
  <c r="BL107"/>
  <c r="BK107"/>
  <c r="BJ107"/>
  <c r="BI107"/>
  <c r="BH107"/>
  <c r="BG107"/>
  <c r="BF107"/>
  <c r="BE107"/>
  <c r="BC107"/>
  <c r="BB107"/>
  <c r="BA107"/>
  <c r="AZ107"/>
  <c r="AY107"/>
  <c r="AX107"/>
  <c r="AW107"/>
  <c r="AV107"/>
  <c r="AU107"/>
  <c r="AT107"/>
  <c r="AQ107"/>
  <c r="AP107"/>
  <c r="AO107"/>
  <c r="AN107"/>
  <c r="AL107"/>
  <c r="AK107"/>
  <c r="AJ107"/>
  <c r="BP106"/>
  <c r="BO106"/>
  <c r="BN106"/>
  <c r="BM106"/>
  <c r="BL106"/>
  <c r="BK106"/>
  <c r="BJ106"/>
  <c r="BI106"/>
  <c r="BH106"/>
  <c r="BG106"/>
  <c r="BF106"/>
  <c r="BE106"/>
  <c r="BC106"/>
  <c r="BB106"/>
  <c r="BA106"/>
  <c r="AZ106"/>
  <c r="AY106"/>
  <c r="AX106"/>
  <c r="AW106"/>
  <c r="AV106"/>
  <c r="AU106"/>
  <c r="AT106"/>
  <c r="AQ106"/>
  <c r="AP106"/>
  <c r="AO106"/>
  <c r="AN106"/>
  <c r="AL106"/>
  <c r="AK106"/>
  <c r="AJ106"/>
  <c r="BP105"/>
  <c r="BO105"/>
  <c r="BN105"/>
  <c r="BM105"/>
  <c r="BL105"/>
  <c r="BK105"/>
  <c r="BJ105"/>
  <c r="BI105"/>
  <c r="BH105"/>
  <c r="BG105"/>
  <c r="BF105"/>
  <c r="BE105"/>
  <c r="BC105"/>
  <c r="BB105"/>
  <c r="BA105"/>
  <c r="AZ105"/>
  <c r="AY105"/>
  <c r="AX105"/>
  <c r="AW105"/>
  <c r="AV105"/>
  <c r="AU105"/>
  <c r="AT105"/>
  <c r="AQ105"/>
  <c r="AP105"/>
  <c r="AO105"/>
  <c r="AN105"/>
  <c r="AM105"/>
  <c r="AL105"/>
  <c r="AK105"/>
  <c r="AJ105"/>
  <c r="BP104"/>
  <c r="BO104"/>
  <c r="BN104"/>
  <c r="BM104"/>
  <c r="BL104"/>
  <c r="BK104"/>
  <c r="BJ104"/>
  <c r="BI104"/>
  <c r="BH104"/>
  <c r="BG104"/>
  <c r="BF104"/>
  <c r="BE104"/>
  <c r="BC104"/>
  <c r="BB104"/>
  <c r="BA104"/>
  <c r="AZ104"/>
  <c r="AY104"/>
  <c r="AX104"/>
  <c r="AW104"/>
  <c r="AV104"/>
  <c r="AU104"/>
  <c r="AT104"/>
  <c r="AQ104"/>
  <c r="AP104"/>
  <c r="AO104"/>
  <c r="AN104"/>
  <c r="AL104"/>
  <c r="AK104"/>
  <c r="AJ104"/>
  <c r="BP103"/>
  <c r="BO103"/>
  <c r="BN103"/>
  <c r="BM103"/>
  <c r="BL103"/>
  <c r="BK103"/>
  <c r="BJ103"/>
  <c r="BI103"/>
  <c r="BH103"/>
  <c r="BG103"/>
  <c r="BF103"/>
  <c r="BE103"/>
  <c r="BC103"/>
  <c r="BB103"/>
  <c r="BA103"/>
  <c r="AZ103"/>
  <c r="AY103"/>
  <c r="AX103"/>
  <c r="AW103"/>
  <c r="AV103"/>
  <c r="AU103"/>
  <c r="AT103"/>
  <c r="AQ103"/>
  <c r="AP103"/>
  <c r="AO103"/>
  <c r="AN103"/>
  <c r="AL103"/>
  <c r="AK103"/>
  <c r="AJ103"/>
  <c r="BP102"/>
  <c r="BO102"/>
  <c r="BN102"/>
  <c r="BM102"/>
  <c r="BL102"/>
  <c r="BK102"/>
  <c r="BJ102"/>
  <c r="BI102"/>
  <c r="BH102"/>
  <c r="BG102"/>
  <c r="BF102"/>
  <c r="BE102"/>
  <c r="BC102"/>
  <c r="BB102"/>
  <c r="BA102"/>
  <c r="AZ102"/>
  <c r="AY102"/>
  <c r="AX102"/>
  <c r="AW102"/>
  <c r="AV102"/>
  <c r="AU102"/>
  <c r="AT102"/>
  <c r="AQ102"/>
  <c r="AP102"/>
  <c r="AO102"/>
  <c r="AN102"/>
  <c r="AL102"/>
  <c r="AK102"/>
  <c r="AJ102"/>
  <c r="BP101"/>
  <c r="BO101"/>
  <c r="BN101"/>
  <c r="BM101"/>
  <c r="BL101"/>
  <c r="BK101"/>
  <c r="BJ101"/>
  <c r="BI101"/>
  <c r="BH101"/>
  <c r="BG101"/>
  <c r="BF101"/>
  <c r="BE101"/>
  <c r="BC101"/>
  <c r="BB101"/>
  <c r="BA101"/>
  <c r="AZ101"/>
  <c r="AY101"/>
  <c r="AX101"/>
  <c r="AW101"/>
  <c r="AV101"/>
  <c r="AU101"/>
  <c r="AT101"/>
  <c r="AQ101"/>
  <c r="AP101"/>
  <c r="AO101"/>
  <c r="AN101"/>
  <c r="AL101"/>
  <c r="AK101"/>
  <c r="AJ101"/>
  <c r="BP100"/>
  <c r="BO100"/>
  <c r="BN100"/>
  <c r="BM100"/>
  <c r="BL100"/>
  <c r="BK100"/>
  <c r="BJ100"/>
  <c r="BI100"/>
  <c r="BH100"/>
  <c r="BG100"/>
  <c r="BF100"/>
  <c r="BE100"/>
  <c r="BC100"/>
  <c r="BB100"/>
  <c r="BA100"/>
  <c r="AZ100"/>
  <c r="AY100"/>
  <c r="AX100"/>
  <c r="AW100"/>
  <c r="AV100"/>
  <c r="AU100"/>
  <c r="AT100"/>
  <c r="AQ100"/>
  <c r="AP100"/>
  <c r="AO100"/>
  <c r="AN100"/>
  <c r="AL100"/>
  <c r="AK100"/>
  <c r="AJ100"/>
  <c r="BP99"/>
  <c r="BO99"/>
  <c r="BN99"/>
  <c r="BM99"/>
  <c r="BL99"/>
  <c r="BK99"/>
  <c r="BJ99"/>
  <c r="BI99"/>
  <c r="BH99"/>
  <c r="BG99"/>
  <c r="BF99"/>
  <c r="BE99"/>
  <c r="BC99"/>
  <c r="BB99"/>
  <c r="BA99"/>
  <c r="AZ99"/>
  <c r="AY99"/>
  <c r="AX99"/>
  <c r="AW99"/>
  <c r="AV99"/>
  <c r="AU99"/>
  <c r="AT99"/>
  <c r="AQ99"/>
  <c r="AP99"/>
  <c r="AO99"/>
  <c r="AN99"/>
  <c r="AL99"/>
  <c r="AK99"/>
  <c r="AJ99"/>
  <c r="BP98"/>
  <c r="BO98"/>
  <c r="BN98"/>
  <c r="BM98"/>
  <c r="BL98"/>
  <c r="BK98"/>
  <c r="BJ98"/>
  <c r="BI98"/>
  <c r="BH98"/>
  <c r="BG98"/>
  <c r="BF98"/>
  <c r="BE98"/>
  <c r="BC98"/>
  <c r="BB98"/>
  <c r="BA98"/>
  <c r="AZ98"/>
  <c r="AY98"/>
  <c r="AX98"/>
  <c r="AW98"/>
  <c r="AV98"/>
  <c r="AU98"/>
  <c r="AT98"/>
  <c r="AQ98"/>
  <c r="AP98"/>
  <c r="AO98"/>
  <c r="AN98"/>
  <c r="AL98"/>
  <c r="AK98"/>
  <c r="AJ98"/>
  <c r="BP97"/>
  <c r="BO97"/>
  <c r="BN97"/>
  <c r="BM97"/>
  <c r="BL97"/>
  <c r="BK97"/>
  <c r="BJ97"/>
  <c r="BI97"/>
  <c r="BH97"/>
  <c r="BG97"/>
  <c r="BF97"/>
  <c r="BE97"/>
  <c r="BC97"/>
  <c r="BB97"/>
  <c r="BA97"/>
  <c r="AZ97"/>
  <c r="AY97"/>
  <c r="AX97"/>
  <c r="AW97"/>
  <c r="AV97"/>
  <c r="AU97"/>
  <c r="AT97"/>
  <c r="AQ97"/>
  <c r="AP97"/>
  <c r="AO97"/>
  <c r="AN97"/>
  <c r="AL97"/>
  <c r="AK97"/>
  <c r="AJ97"/>
  <c r="BP96"/>
  <c r="BO96"/>
  <c r="BN96"/>
  <c r="BM96"/>
  <c r="BL96"/>
  <c r="BK96"/>
  <c r="BJ96"/>
  <c r="BI96"/>
  <c r="BH96"/>
  <c r="BG96"/>
  <c r="BF96"/>
  <c r="BE96"/>
  <c r="BC96"/>
  <c r="BB96"/>
  <c r="BA96"/>
  <c r="AZ96"/>
  <c r="AY96"/>
  <c r="AX96"/>
  <c r="AW96"/>
  <c r="AV96"/>
  <c r="AU96"/>
  <c r="AT96"/>
  <c r="AQ96"/>
  <c r="AP96"/>
  <c r="AO96"/>
  <c r="AN96"/>
  <c r="AL96"/>
  <c r="AK96"/>
  <c r="AJ96"/>
  <c r="BP95"/>
  <c r="BO95"/>
  <c r="BN95"/>
  <c r="BM95"/>
  <c r="BL95"/>
  <c r="BK95"/>
  <c r="BJ95"/>
  <c r="BI95"/>
  <c r="BH95"/>
  <c r="BG95"/>
  <c r="BF95"/>
  <c r="BE95"/>
  <c r="BC95"/>
  <c r="BB95"/>
  <c r="BA95"/>
  <c r="AZ95"/>
  <c r="AY95"/>
  <c r="AX95"/>
  <c r="AW95"/>
  <c r="AV95"/>
  <c r="AU95"/>
  <c r="AT95"/>
  <c r="AQ95"/>
  <c r="AP95"/>
  <c r="AO95"/>
  <c r="AN95"/>
  <c r="AL95"/>
  <c r="AK95"/>
  <c r="AJ95"/>
  <c r="BP94"/>
  <c r="BO94"/>
  <c r="BN94"/>
  <c r="BM94"/>
  <c r="BL94"/>
  <c r="BK94"/>
  <c r="BJ94"/>
  <c r="BI94"/>
  <c r="BH94"/>
  <c r="BG94"/>
  <c r="BF94"/>
  <c r="BE94"/>
  <c r="BC94"/>
  <c r="BB94"/>
  <c r="BA94"/>
  <c r="AZ94"/>
  <c r="AY94"/>
  <c r="AX94"/>
  <c r="AW94"/>
  <c r="AV94"/>
  <c r="AU94"/>
  <c r="AT94"/>
  <c r="AQ94"/>
  <c r="AP94"/>
  <c r="AO94"/>
  <c r="AN94"/>
  <c r="AL94"/>
  <c r="AK94"/>
  <c r="AJ94"/>
  <c r="BP93"/>
  <c r="BO93"/>
  <c r="BN93"/>
  <c r="BM93"/>
  <c r="BL93"/>
  <c r="BK93"/>
  <c r="BJ93"/>
  <c r="BI93"/>
  <c r="BH93"/>
  <c r="BG93"/>
  <c r="BF93"/>
  <c r="BE93"/>
  <c r="BC93"/>
  <c r="BB93"/>
  <c r="BA93"/>
  <c r="AZ93"/>
  <c r="AY93"/>
  <c r="AX93"/>
  <c r="AW93"/>
  <c r="AV93"/>
  <c r="AU93"/>
  <c r="AT93"/>
  <c r="AQ93"/>
  <c r="AP93"/>
  <c r="AO93"/>
  <c r="AN93"/>
  <c r="AL93"/>
  <c r="AK93"/>
  <c r="AJ93"/>
  <c r="BP92"/>
  <c r="BO92"/>
  <c r="BN92"/>
  <c r="BM92"/>
  <c r="BL92"/>
  <c r="BK92"/>
  <c r="BJ92"/>
  <c r="BI92"/>
  <c r="BH92"/>
  <c r="BG92"/>
  <c r="BF92"/>
  <c r="BE92"/>
  <c r="BC92"/>
  <c r="BB92"/>
  <c r="BA92"/>
  <c r="AZ92"/>
  <c r="AY92"/>
  <c r="AX92"/>
  <c r="AW92"/>
  <c r="AV92"/>
  <c r="AU92"/>
  <c r="AT92"/>
  <c r="AQ92"/>
  <c r="AP92"/>
  <c r="AO92"/>
  <c r="AN92"/>
  <c r="AL92"/>
  <c r="AK92"/>
  <c r="AJ92"/>
  <c r="BP91"/>
  <c r="BO91"/>
  <c r="BN91"/>
  <c r="BM91"/>
  <c r="BL91"/>
  <c r="BK91"/>
  <c r="BJ91"/>
  <c r="BI91"/>
  <c r="BH91"/>
  <c r="BG91"/>
  <c r="BF91"/>
  <c r="BE91"/>
  <c r="BC91"/>
  <c r="BB91"/>
  <c r="BA91"/>
  <c r="AZ91"/>
  <c r="AY91"/>
  <c r="AX91"/>
  <c r="AW91"/>
  <c r="AV91"/>
  <c r="AU91"/>
  <c r="AT91"/>
  <c r="AQ91"/>
  <c r="AP91"/>
  <c r="AO91"/>
  <c r="AN91"/>
  <c r="AL91"/>
  <c r="AK91"/>
  <c r="AJ91"/>
  <c r="BP90"/>
  <c r="BO90"/>
  <c r="BN90"/>
  <c r="BM90"/>
  <c r="BL90"/>
  <c r="BK90"/>
  <c r="BJ90"/>
  <c r="BI90"/>
  <c r="BH90"/>
  <c r="BG90"/>
  <c r="BF90"/>
  <c r="BE90"/>
  <c r="BC90"/>
  <c r="BB90"/>
  <c r="BA90"/>
  <c r="AZ90"/>
  <c r="AY90"/>
  <c r="AX90"/>
  <c r="AW90"/>
  <c r="AV90"/>
  <c r="AU90"/>
  <c r="AT90"/>
  <c r="AQ90"/>
  <c r="AP90"/>
  <c r="AO90"/>
  <c r="AN90"/>
  <c r="AL90"/>
  <c r="AK90"/>
  <c r="AJ90"/>
  <c r="BP89"/>
  <c r="BO89"/>
  <c r="BN89"/>
  <c r="BM89"/>
  <c r="BL89"/>
  <c r="BK89"/>
  <c r="BJ89"/>
  <c r="BI89"/>
  <c r="BH89"/>
  <c r="BG89"/>
  <c r="BF89"/>
  <c r="BE89"/>
  <c r="BC89"/>
  <c r="BB89"/>
  <c r="BA89"/>
  <c r="AZ89"/>
  <c r="AY89"/>
  <c r="AX89"/>
  <c r="AW89"/>
  <c r="AV89"/>
  <c r="AU89"/>
  <c r="AT89"/>
  <c r="AQ89"/>
  <c r="AP89"/>
  <c r="AO89"/>
  <c r="AN89"/>
  <c r="AL89"/>
  <c r="AK89"/>
  <c r="AJ89"/>
  <c r="BP88"/>
  <c r="BO88"/>
  <c r="BN88"/>
  <c r="BM88"/>
  <c r="BL88"/>
  <c r="BK88"/>
  <c r="BJ88"/>
  <c r="BI88"/>
  <c r="BH88"/>
  <c r="BG88"/>
  <c r="BF88"/>
  <c r="BE88"/>
  <c r="BC88"/>
  <c r="BB88"/>
  <c r="BA88"/>
  <c r="AZ88"/>
  <c r="AY88"/>
  <c r="AX88"/>
  <c r="AW88"/>
  <c r="AV88"/>
  <c r="AU88"/>
  <c r="AT88"/>
  <c r="AQ88"/>
  <c r="AP88"/>
  <c r="AO88"/>
  <c r="AN88"/>
  <c r="AL88"/>
  <c r="AK88"/>
  <c r="AJ88"/>
  <c r="BP87"/>
  <c r="BO87"/>
  <c r="BN87"/>
  <c r="BM87"/>
  <c r="BL87"/>
  <c r="BK87"/>
  <c r="BJ87"/>
  <c r="BI87"/>
  <c r="BH87"/>
  <c r="BG87"/>
  <c r="BF87"/>
  <c r="BE87"/>
  <c r="BC87"/>
  <c r="BB87"/>
  <c r="BA87"/>
  <c r="AZ87"/>
  <c r="AY87"/>
  <c r="AX87"/>
  <c r="AW87"/>
  <c r="AV87"/>
  <c r="AU87"/>
  <c r="AT87"/>
  <c r="AQ87"/>
  <c r="AP87"/>
  <c r="AO87"/>
  <c r="AN87"/>
  <c r="AL87"/>
  <c r="AK87"/>
  <c r="AJ87"/>
  <c r="BP86"/>
  <c r="BO86"/>
  <c r="BN86"/>
  <c r="BM86"/>
  <c r="BL86"/>
  <c r="BK86"/>
  <c r="BJ86"/>
  <c r="BI86"/>
  <c r="BH86"/>
  <c r="BG86"/>
  <c r="BF86"/>
  <c r="BE86"/>
  <c r="BC86"/>
  <c r="BB86"/>
  <c r="BA86"/>
  <c r="AZ86"/>
  <c r="AY86"/>
  <c r="AX86"/>
  <c r="AW86"/>
  <c r="AV86"/>
  <c r="AU86"/>
  <c r="AT86"/>
  <c r="AQ86"/>
  <c r="AP86"/>
  <c r="AO86"/>
  <c r="AN86"/>
  <c r="AL86"/>
  <c r="AK86"/>
  <c r="AJ86"/>
  <c r="BP85"/>
  <c r="BO85"/>
  <c r="BN85"/>
  <c r="BM85"/>
  <c r="BL85"/>
  <c r="BK85"/>
  <c r="BJ85"/>
  <c r="BI85"/>
  <c r="BH85"/>
  <c r="BG85"/>
  <c r="BF85"/>
  <c r="BE85"/>
  <c r="BC85"/>
  <c r="BB85"/>
  <c r="BA85"/>
  <c r="AZ85"/>
  <c r="AY85"/>
  <c r="AX85"/>
  <c r="AW85"/>
  <c r="AV85"/>
  <c r="AU85"/>
  <c r="AT85"/>
  <c r="AQ85"/>
  <c r="AP85"/>
  <c r="AO85"/>
  <c r="AN85"/>
  <c r="AL85"/>
  <c r="AK85"/>
  <c r="AJ85"/>
  <c r="BP84"/>
  <c r="BO84"/>
  <c r="BN84"/>
  <c r="BM84"/>
  <c r="BL84"/>
  <c r="BK84"/>
  <c r="BJ84"/>
  <c r="BI84"/>
  <c r="BH84"/>
  <c r="BG84"/>
  <c r="BF84"/>
  <c r="BE84"/>
  <c r="BC84"/>
  <c r="BB84"/>
  <c r="BA84"/>
  <c r="AZ84"/>
  <c r="AY84"/>
  <c r="AX84"/>
  <c r="AW84"/>
  <c r="AV84"/>
  <c r="AU84"/>
  <c r="AT84"/>
  <c r="AQ84"/>
  <c r="AP84"/>
  <c r="AO84"/>
  <c r="AN84"/>
  <c r="AL84"/>
  <c r="AK84"/>
  <c r="AJ84"/>
  <c r="BP83"/>
  <c r="BO83"/>
  <c r="BN83"/>
  <c r="BM83"/>
  <c r="BL83"/>
  <c r="BK83"/>
  <c r="BJ83"/>
  <c r="BI83"/>
  <c r="BH83"/>
  <c r="BG83"/>
  <c r="BF83"/>
  <c r="BE83"/>
  <c r="BC83"/>
  <c r="BB83"/>
  <c r="BA83"/>
  <c r="AZ83"/>
  <c r="AY83"/>
  <c r="AX83"/>
  <c r="AW83"/>
  <c r="AV83"/>
  <c r="AU83"/>
  <c r="AT83"/>
  <c r="AQ83"/>
  <c r="AP83"/>
  <c r="AO83"/>
  <c r="AN83"/>
  <c r="AL83"/>
  <c r="AK83"/>
  <c r="AJ83"/>
  <c r="BP82"/>
  <c r="BO82"/>
  <c r="BN82"/>
  <c r="BM82"/>
  <c r="BL82"/>
  <c r="BK82"/>
  <c r="BJ82"/>
  <c r="BI82"/>
  <c r="BH82"/>
  <c r="BG82"/>
  <c r="BF82"/>
  <c r="BE82"/>
  <c r="BC82"/>
  <c r="BB82"/>
  <c r="BA82"/>
  <c r="AZ82"/>
  <c r="AY82"/>
  <c r="AX82"/>
  <c r="AW82"/>
  <c r="AV82"/>
  <c r="AU82"/>
  <c r="AT82"/>
  <c r="AQ82"/>
  <c r="AP82"/>
  <c r="AO82"/>
  <c r="AN82"/>
  <c r="AL82"/>
  <c r="AK82"/>
  <c r="AJ82"/>
  <c r="BP81"/>
  <c r="BO81"/>
  <c r="BN81"/>
  <c r="BM81"/>
  <c r="BL81"/>
  <c r="BK81"/>
  <c r="BJ81"/>
  <c r="BI81"/>
  <c r="BH81"/>
  <c r="BG81"/>
  <c r="BF81"/>
  <c r="BE81"/>
  <c r="BC81"/>
  <c r="BB81"/>
  <c r="BA81"/>
  <c r="AZ81"/>
  <c r="AY81"/>
  <c r="AX81"/>
  <c r="AW81"/>
  <c r="AV81"/>
  <c r="AU81"/>
  <c r="AT81"/>
  <c r="AQ81"/>
  <c r="AP81"/>
  <c r="AO81"/>
  <c r="AN81"/>
  <c r="AL81"/>
  <c r="AK81"/>
  <c r="AJ81"/>
  <c r="BP80"/>
  <c r="BO80"/>
  <c r="BN80"/>
  <c r="BM80"/>
  <c r="BL80"/>
  <c r="BK80"/>
  <c r="BJ80"/>
  <c r="BI80"/>
  <c r="BH80"/>
  <c r="BG80"/>
  <c r="BF80"/>
  <c r="BE80"/>
  <c r="BC80"/>
  <c r="BB80"/>
  <c r="BA80"/>
  <c r="AZ80"/>
  <c r="AY80"/>
  <c r="AX80"/>
  <c r="AW80"/>
  <c r="AV80"/>
  <c r="AU80"/>
  <c r="AT80"/>
  <c r="AQ80"/>
  <c r="AP80"/>
  <c r="AO80"/>
  <c r="AN80"/>
  <c r="AL80"/>
  <c r="AK80"/>
  <c r="AJ80"/>
  <c r="BP79"/>
  <c r="BO79"/>
  <c r="BN79"/>
  <c r="BM79"/>
  <c r="BL79"/>
  <c r="BK79"/>
  <c r="BJ79"/>
  <c r="BI79"/>
  <c r="BH79"/>
  <c r="BG79"/>
  <c r="BF79"/>
  <c r="BE79"/>
  <c r="BC79"/>
  <c r="BB79"/>
  <c r="BA79"/>
  <c r="AZ79"/>
  <c r="AY79"/>
  <c r="AX79"/>
  <c r="AW79"/>
  <c r="AV79"/>
  <c r="AU79"/>
  <c r="AT79"/>
  <c r="AQ79"/>
  <c r="AP79"/>
  <c r="AO79"/>
  <c r="AN79"/>
  <c r="AL79"/>
  <c r="AK79"/>
  <c r="AJ79"/>
  <c r="BP78"/>
  <c r="BO78"/>
  <c r="BN78"/>
  <c r="BM78"/>
  <c r="BL78"/>
  <c r="BK78"/>
  <c r="BJ78"/>
  <c r="BI78"/>
  <c r="BH78"/>
  <c r="BG78"/>
  <c r="BF78"/>
  <c r="BE78"/>
  <c r="BC78"/>
  <c r="BB78"/>
  <c r="BA78"/>
  <c r="AZ78"/>
  <c r="AY78"/>
  <c r="AX78"/>
  <c r="AW78"/>
  <c r="AV78"/>
  <c r="AU78"/>
  <c r="AT78"/>
  <c r="AQ78"/>
  <c r="AP78"/>
  <c r="AO78"/>
  <c r="AN78"/>
  <c r="AL78"/>
  <c r="AK78"/>
  <c r="AJ78"/>
  <c r="BP77"/>
  <c r="BO77"/>
  <c r="BN77"/>
  <c r="BM77"/>
  <c r="BL77"/>
  <c r="BK77"/>
  <c r="BJ77"/>
  <c r="BI77"/>
  <c r="BH77"/>
  <c r="BG77"/>
  <c r="BF77"/>
  <c r="BE77"/>
  <c r="BC77"/>
  <c r="BB77"/>
  <c r="BA77"/>
  <c r="AZ77"/>
  <c r="AY77"/>
  <c r="AX77"/>
  <c r="AW77"/>
  <c r="AV77"/>
  <c r="AU77"/>
  <c r="AT77"/>
  <c r="AQ77"/>
  <c r="AP77"/>
  <c r="AO77"/>
  <c r="AN77"/>
  <c r="AL77"/>
  <c r="AK77"/>
  <c r="AJ77"/>
  <c r="BP76"/>
  <c r="BO76"/>
  <c r="BN76"/>
  <c r="BM76"/>
  <c r="BL76"/>
  <c r="BK76"/>
  <c r="BJ76"/>
  <c r="BI76"/>
  <c r="BH76"/>
  <c r="BG76"/>
  <c r="BF76"/>
  <c r="BE76"/>
  <c r="BC76"/>
  <c r="BB76"/>
  <c r="BA76"/>
  <c r="AZ76"/>
  <c r="AY76"/>
  <c r="AX76"/>
  <c r="AW76"/>
  <c r="AV76"/>
  <c r="AU76"/>
  <c r="AT76"/>
  <c r="AQ76"/>
  <c r="AP76"/>
  <c r="AO76"/>
  <c r="AN76"/>
  <c r="AL76"/>
  <c r="AK76"/>
  <c r="AJ76"/>
  <c r="BV75"/>
  <c r="BU75"/>
  <c r="BT75"/>
  <c r="BS75"/>
  <c r="BR75"/>
  <c r="BP74"/>
  <c r="BO74"/>
  <c r="BN74"/>
  <c r="BM74"/>
  <c r="BL74"/>
  <c r="BK74"/>
  <c r="BJ74"/>
  <c r="BI74"/>
  <c r="BH74"/>
  <c r="BG74"/>
  <c r="BF74"/>
  <c r="BE74"/>
  <c r="BC74"/>
  <c r="BB74"/>
  <c r="BA74"/>
  <c r="AZ74"/>
  <c r="AY74"/>
  <c r="AX74"/>
  <c r="AW74"/>
  <c r="AV74"/>
  <c r="AU74"/>
  <c r="AT74"/>
  <c r="AQ74"/>
  <c r="AP74"/>
  <c r="AO74"/>
  <c r="AN74"/>
  <c r="AL74"/>
  <c r="AK74"/>
  <c r="AJ74"/>
  <c r="BV73"/>
  <c r="BU73"/>
  <c r="BT73"/>
  <c r="BS73"/>
  <c r="BR73"/>
  <c r="BP73"/>
  <c r="BO73"/>
  <c r="BN73"/>
  <c r="BM73"/>
  <c r="BL73"/>
  <c r="BK73"/>
  <c r="BJ73"/>
  <c r="BI73"/>
  <c r="BH73"/>
  <c r="BG73"/>
  <c r="BF73"/>
  <c r="BE73"/>
  <c r="BC73"/>
  <c r="BB73"/>
  <c r="BA73"/>
  <c r="AZ73"/>
  <c r="AY73"/>
  <c r="AX73"/>
  <c r="AW73"/>
  <c r="AV73"/>
  <c r="AU73"/>
  <c r="AT73"/>
  <c r="AQ73"/>
  <c r="AP73"/>
  <c r="AO73"/>
  <c r="AN73"/>
  <c r="AL73"/>
  <c r="AK73"/>
  <c r="AJ73"/>
  <c r="BP72"/>
  <c r="BO72"/>
  <c r="BN72"/>
  <c r="BM72"/>
  <c r="BL72"/>
  <c r="BK72"/>
  <c r="BJ72"/>
  <c r="BI72"/>
  <c r="BH72"/>
  <c r="BG72"/>
  <c r="BF72"/>
  <c r="BE72"/>
  <c r="BC72"/>
  <c r="BB72"/>
  <c r="BA72"/>
  <c r="AZ72"/>
  <c r="AY72"/>
  <c r="AX72"/>
  <c r="AW72"/>
  <c r="AV72"/>
  <c r="AU72"/>
  <c r="AT72"/>
  <c r="AQ72"/>
  <c r="AP72"/>
  <c r="AO72"/>
  <c r="AN72"/>
  <c r="AL72"/>
  <c r="AK72"/>
  <c r="AJ72"/>
  <c r="BV71"/>
  <c r="BU71"/>
  <c r="BT71"/>
  <c r="BS71"/>
  <c r="BR71"/>
  <c r="BP71"/>
  <c r="BO71"/>
  <c r="BN71"/>
  <c r="BM71"/>
  <c r="BL71"/>
  <c r="BK71"/>
  <c r="BJ71"/>
  <c r="BI71"/>
  <c r="BH71"/>
  <c r="BG71"/>
  <c r="BF71"/>
  <c r="BE71"/>
  <c r="BC71"/>
  <c r="BB71"/>
  <c r="BA71"/>
  <c r="AZ71"/>
  <c r="AY71"/>
  <c r="AX71"/>
  <c r="AW71"/>
  <c r="AV71"/>
  <c r="AU71"/>
  <c r="AT71"/>
  <c r="AQ71"/>
  <c r="AP71"/>
  <c r="AO71"/>
  <c r="AN71"/>
  <c r="AL71"/>
  <c r="AK71"/>
  <c r="AJ71"/>
  <c r="BP70"/>
  <c r="BO70"/>
  <c r="BN70"/>
  <c r="BM70"/>
  <c r="BL70"/>
  <c r="BK70"/>
  <c r="BJ70"/>
  <c r="BI70"/>
  <c r="BH70"/>
  <c r="BG70"/>
  <c r="BF70"/>
  <c r="BE70"/>
  <c r="BC70"/>
  <c r="BB70"/>
  <c r="BA70"/>
  <c r="AZ70"/>
  <c r="AY70"/>
  <c r="AX70"/>
  <c r="AW70"/>
  <c r="AV70"/>
  <c r="AU70"/>
  <c r="AT70"/>
  <c r="AQ70"/>
  <c r="AP70"/>
  <c r="AO70"/>
  <c r="AN70"/>
  <c r="AL70"/>
  <c r="AK70"/>
  <c r="AJ70"/>
  <c r="BP69"/>
  <c r="BO69"/>
  <c r="BN69"/>
  <c r="BM69"/>
  <c r="BL69"/>
  <c r="BK69"/>
  <c r="BJ69"/>
  <c r="BI69"/>
  <c r="BH69"/>
  <c r="BG69"/>
  <c r="BF69"/>
  <c r="BE69"/>
  <c r="BC69"/>
  <c r="BB69"/>
  <c r="BA69"/>
  <c r="AZ69"/>
  <c r="AY69"/>
  <c r="AX69"/>
  <c r="AW69"/>
  <c r="AV69"/>
  <c r="AU69"/>
  <c r="AT69"/>
  <c r="AQ69"/>
  <c r="AP69"/>
  <c r="AO69"/>
  <c r="AN69"/>
  <c r="AL69"/>
  <c r="AK69"/>
  <c r="AJ69"/>
  <c r="BV68"/>
  <c r="BU68"/>
  <c r="BT68"/>
  <c r="BS68"/>
  <c r="BR68"/>
  <c r="BP68"/>
  <c r="BO68"/>
  <c r="BN68"/>
  <c r="BM68"/>
  <c r="BL68"/>
  <c r="BK68"/>
  <c r="BJ68"/>
  <c r="BI68"/>
  <c r="BH68"/>
  <c r="BG68"/>
  <c r="BF68"/>
  <c r="BE68"/>
  <c r="BC68"/>
  <c r="BB68"/>
  <c r="BA68"/>
  <c r="AZ68"/>
  <c r="AY68"/>
  <c r="AX68"/>
  <c r="AW68"/>
  <c r="AV68"/>
  <c r="AU68"/>
  <c r="AT68"/>
  <c r="AQ68"/>
  <c r="AP68"/>
  <c r="AO68"/>
  <c r="AN68"/>
  <c r="AL68"/>
  <c r="AK68"/>
  <c r="AJ68"/>
  <c r="BP67"/>
  <c r="BO67"/>
  <c r="BN67"/>
  <c r="BM67"/>
  <c r="BL67"/>
  <c r="BK67"/>
  <c r="BJ67"/>
  <c r="BI67"/>
  <c r="BH67"/>
  <c r="BG67"/>
  <c r="BF67"/>
  <c r="BE67"/>
  <c r="BC67"/>
  <c r="BB67"/>
  <c r="BA67"/>
  <c r="AZ67"/>
  <c r="AY67"/>
  <c r="AX67"/>
  <c r="AW67"/>
  <c r="AV67"/>
  <c r="AU67"/>
  <c r="AT67"/>
  <c r="AQ67"/>
  <c r="AP67"/>
  <c r="AO67"/>
  <c r="AN67"/>
  <c r="AL67"/>
  <c r="AK67"/>
  <c r="AJ67"/>
  <c r="BP66"/>
  <c r="BO66"/>
  <c r="BN66"/>
  <c r="BM66"/>
  <c r="BL66"/>
  <c r="BK66"/>
  <c r="BJ66"/>
  <c r="BI66"/>
  <c r="BH66"/>
  <c r="BG66"/>
  <c r="BF66"/>
  <c r="BE66"/>
  <c r="BC66"/>
  <c r="BB66"/>
  <c r="BA66"/>
  <c r="AZ66"/>
  <c r="AY66"/>
  <c r="AX66"/>
  <c r="AW66"/>
  <c r="AV66"/>
  <c r="AU66"/>
  <c r="AT66"/>
  <c r="AQ66"/>
  <c r="AP66"/>
  <c r="AO66"/>
  <c r="AN66"/>
  <c r="AL66"/>
  <c r="AK66"/>
  <c r="AJ66"/>
  <c r="BP65"/>
  <c r="BO65"/>
  <c r="BN65"/>
  <c r="BM65"/>
  <c r="BL65"/>
  <c r="BK65"/>
  <c r="BJ65"/>
  <c r="BI65"/>
  <c r="BH65"/>
  <c r="BG65"/>
  <c r="BF65"/>
  <c r="BE65"/>
  <c r="BC65"/>
  <c r="BB65"/>
  <c r="BA65"/>
  <c r="AZ65"/>
  <c r="AY65"/>
  <c r="AX65"/>
  <c r="AW65"/>
  <c r="AV65"/>
  <c r="AU65"/>
  <c r="AT65"/>
  <c r="AQ65"/>
  <c r="AP65"/>
  <c r="AO65"/>
  <c r="AN65"/>
  <c r="AL65"/>
  <c r="AK65"/>
  <c r="AJ65"/>
  <c r="BP64"/>
  <c r="BO64"/>
  <c r="BN64"/>
  <c r="BM64"/>
  <c r="BL64"/>
  <c r="BK64"/>
  <c r="BJ64"/>
  <c r="BI64"/>
  <c r="BH64"/>
  <c r="BG64"/>
  <c r="BF64"/>
  <c r="BE64"/>
  <c r="BC64"/>
  <c r="BB64"/>
  <c r="BA64"/>
  <c r="AZ64"/>
  <c r="AY64"/>
  <c r="AX64"/>
  <c r="AW64"/>
  <c r="AV64"/>
  <c r="AU64"/>
  <c r="AT64"/>
  <c r="AQ64"/>
  <c r="AP64"/>
  <c r="AO64"/>
  <c r="AN64"/>
  <c r="AL64"/>
  <c r="AK64"/>
  <c r="AJ64"/>
  <c r="BP63"/>
  <c r="BO63"/>
  <c r="BN63"/>
  <c r="BM63"/>
  <c r="BL63"/>
  <c r="BK63"/>
  <c r="BJ63"/>
  <c r="BI63"/>
  <c r="BH63"/>
  <c r="BG63"/>
  <c r="BF63"/>
  <c r="BE63"/>
  <c r="BC63"/>
  <c r="BB63"/>
  <c r="BA63"/>
  <c r="AZ63"/>
  <c r="AY63"/>
  <c r="AX63"/>
  <c r="AW63"/>
  <c r="AV63"/>
  <c r="AU63"/>
  <c r="AT63"/>
  <c r="AQ63"/>
  <c r="AP63"/>
  <c r="AO63"/>
  <c r="AN63"/>
  <c r="AL63"/>
  <c r="AK63"/>
  <c r="AJ63"/>
  <c r="BP62"/>
  <c r="BO62"/>
  <c r="BN62"/>
  <c r="BM62"/>
  <c r="BL62"/>
  <c r="BK62"/>
  <c r="BJ62"/>
  <c r="BI62"/>
  <c r="BH62"/>
  <c r="BG62"/>
  <c r="BF62"/>
  <c r="BE62"/>
  <c r="BC62"/>
  <c r="BB62"/>
  <c r="BA62"/>
  <c r="AZ62"/>
  <c r="AY62"/>
  <c r="AX62"/>
  <c r="AW62"/>
  <c r="AV62"/>
  <c r="AU62"/>
  <c r="AT62"/>
  <c r="AQ62"/>
  <c r="AP62"/>
  <c r="AO62"/>
  <c r="AN62"/>
  <c r="AL62"/>
  <c r="AK62"/>
  <c r="AJ62"/>
  <c r="BP61"/>
  <c r="BO61"/>
  <c r="BN61"/>
  <c r="BM61"/>
  <c r="BL61"/>
  <c r="BK61"/>
  <c r="BJ61"/>
  <c r="BI61"/>
  <c r="BH61"/>
  <c r="BG61"/>
  <c r="BF61"/>
  <c r="BE61"/>
  <c r="BC61"/>
  <c r="BB61"/>
  <c r="BA61"/>
  <c r="AZ61"/>
  <c r="AY61"/>
  <c r="AX61"/>
  <c r="AW61"/>
  <c r="AV61"/>
  <c r="AU61"/>
  <c r="AT61"/>
  <c r="AQ61"/>
  <c r="AP61"/>
  <c r="AO61"/>
  <c r="AN61"/>
  <c r="AL61"/>
  <c r="AK61"/>
  <c r="AJ61"/>
  <c r="BP60"/>
  <c r="BO60"/>
  <c r="BN60"/>
  <c r="BM60"/>
  <c r="BL60"/>
  <c r="BK60"/>
  <c r="BJ60"/>
  <c r="BI60"/>
  <c r="BH60"/>
  <c r="BG60"/>
  <c r="BF60"/>
  <c r="BE60"/>
  <c r="BC60"/>
  <c r="BB60"/>
  <c r="BA60"/>
  <c r="AZ60"/>
  <c r="AY60"/>
  <c r="AX60"/>
  <c r="AW60"/>
  <c r="AV60"/>
  <c r="AU60"/>
  <c r="AT60"/>
  <c r="AQ60"/>
  <c r="AP60"/>
  <c r="AO60"/>
  <c r="AN60"/>
  <c r="AL60"/>
  <c r="AK60"/>
  <c r="AJ60"/>
  <c r="BV59"/>
  <c r="BU59"/>
  <c r="BT59"/>
  <c r="BS59"/>
  <c r="BR59"/>
  <c r="BP59"/>
  <c r="BO59"/>
  <c r="BN59"/>
  <c r="BM59"/>
  <c r="BL59"/>
  <c r="BK59"/>
  <c r="BJ59"/>
  <c r="BI59"/>
  <c r="BH59"/>
  <c r="BG59"/>
  <c r="BF59"/>
  <c r="BE59"/>
  <c r="BC59"/>
  <c r="BB59"/>
  <c r="BA59"/>
  <c r="AZ59"/>
  <c r="AY59"/>
  <c r="AX59"/>
  <c r="AW59"/>
  <c r="AV59"/>
  <c r="AU59"/>
  <c r="AT59"/>
  <c r="AQ59"/>
  <c r="AP59"/>
  <c r="AO59"/>
  <c r="AN59"/>
  <c r="AL59"/>
  <c r="AK59"/>
  <c r="AJ59"/>
  <c r="BV58"/>
  <c r="BU58"/>
  <c r="BT58"/>
  <c r="BS58"/>
  <c r="BR58"/>
  <c r="BP58"/>
  <c r="BO58"/>
  <c r="BN58"/>
  <c r="BM58"/>
  <c r="BL58"/>
  <c r="BK58"/>
  <c r="BJ58"/>
  <c r="BI58"/>
  <c r="BH58"/>
  <c r="BG58"/>
  <c r="BF58"/>
  <c r="BE58"/>
  <c r="BC58"/>
  <c r="BB58"/>
  <c r="BA58"/>
  <c r="AZ58"/>
  <c r="AY58"/>
  <c r="AX58"/>
  <c r="AW58"/>
  <c r="AV58"/>
  <c r="AU58"/>
  <c r="AT58"/>
  <c r="AQ58"/>
  <c r="AP58"/>
  <c r="AO58"/>
  <c r="AN58"/>
  <c r="AL58"/>
  <c r="AK58"/>
  <c r="AJ58"/>
  <c r="BP57"/>
  <c r="BO57"/>
  <c r="BN57"/>
  <c r="BM57"/>
  <c r="BL57"/>
  <c r="BK57"/>
  <c r="BJ57"/>
  <c r="BI57"/>
  <c r="BH57"/>
  <c r="BG57"/>
  <c r="BF57"/>
  <c r="BE57"/>
  <c r="BC57"/>
  <c r="BB57"/>
  <c r="BA57"/>
  <c r="AZ57"/>
  <c r="AY57"/>
  <c r="AX57"/>
  <c r="AW57"/>
  <c r="AV57"/>
  <c r="AU57"/>
  <c r="AT57"/>
  <c r="AQ57"/>
  <c r="AP57"/>
  <c r="AO57"/>
  <c r="AN57"/>
  <c r="AL57"/>
  <c r="AK57"/>
  <c r="AJ57"/>
  <c r="BP56"/>
  <c r="BO56"/>
  <c r="BN56"/>
  <c r="BM56"/>
  <c r="BL56"/>
  <c r="BK56"/>
  <c r="BJ56"/>
  <c r="BI56"/>
  <c r="BH56"/>
  <c r="BG56"/>
  <c r="BF56"/>
  <c r="BE56"/>
  <c r="BC56"/>
  <c r="BB56"/>
  <c r="BA56"/>
  <c r="AZ56"/>
  <c r="AY56"/>
  <c r="AX56"/>
  <c r="AW56"/>
  <c r="AV56"/>
  <c r="AU56"/>
  <c r="AT56"/>
  <c r="AQ56"/>
  <c r="AP56"/>
  <c r="AO56"/>
  <c r="AN56"/>
  <c r="AL56"/>
  <c r="AK56"/>
  <c r="AJ56"/>
  <c r="BP55"/>
  <c r="BO55"/>
  <c r="BN55"/>
  <c r="BM55"/>
  <c r="BL55"/>
  <c r="BK55"/>
  <c r="BJ55"/>
  <c r="BI55"/>
  <c r="BH55"/>
  <c r="BG55"/>
  <c r="BF55"/>
  <c r="BE55"/>
  <c r="BC55"/>
  <c r="BB55"/>
  <c r="BA55"/>
  <c r="AZ55"/>
  <c r="AY55"/>
  <c r="AX55"/>
  <c r="AW55"/>
  <c r="AV55"/>
  <c r="AU55"/>
  <c r="AT55"/>
  <c r="AQ55"/>
  <c r="AP55"/>
  <c r="AO55"/>
  <c r="AN55"/>
  <c r="AL55"/>
  <c r="AK55"/>
  <c r="AJ55"/>
  <c r="BP54"/>
  <c r="BO54"/>
  <c r="BN54"/>
  <c r="BM54"/>
  <c r="BL54"/>
  <c r="BK54"/>
  <c r="BJ54"/>
  <c r="BI54"/>
  <c r="BH54"/>
  <c r="BG54"/>
  <c r="BF54"/>
  <c r="BE54"/>
  <c r="BC54"/>
  <c r="BB54"/>
  <c r="BA54"/>
  <c r="AZ54"/>
  <c r="AY54"/>
  <c r="AX54"/>
  <c r="AW54"/>
  <c r="AV54"/>
  <c r="AU54"/>
  <c r="AT54"/>
  <c r="AQ54"/>
  <c r="AP54"/>
  <c r="AO54"/>
  <c r="AN54"/>
  <c r="AL54"/>
  <c r="AK54"/>
  <c r="AJ54"/>
  <c r="BP53"/>
  <c r="BO53"/>
  <c r="BN53"/>
  <c r="BM53"/>
  <c r="BL53"/>
  <c r="BK53"/>
  <c r="BJ53"/>
  <c r="BI53"/>
  <c r="BH53"/>
  <c r="BG53"/>
  <c r="BF53"/>
  <c r="BE53"/>
  <c r="BC53"/>
  <c r="BB53"/>
  <c r="BA53"/>
  <c r="AZ53"/>
  <c r="AY53"/>
  <c r="AX53"/>
  <c r="AW53"/>
  <c r="AV53"/>
  <c r="AU53"/>
  <c r="AT53"/>
  <c r="AQ53"/>
  <c r="AP53"/>
  <c r="AO53"/>
  <c r="AN53"/>
  <c r="AL53"/>
  <c r="AK53"/>
  <c r="AJ53"/>
  <c r="BP52"/>
  <c r="BO52"/>
  <c r="BN52"/>
  <c r="BM52"/>
  <c r="BL52"/>
  <c r="BK52"/>
  <c r="BJ52"/>
  <c r="BI52"/>
  <c r="BH52"/>
  <c r="BG52"/>
  <c r="BF52"/>
  <c r="BE52"/>
  <c r="BC52"/>
  <c r="BB52"/>
  <c r="BA52"/>
  <c r="AZ52"/>
  <c r="AY52"/>
  <c r="AX52"/>
  <c r="AW52"/>
  <c r="AV52"/>
  <c r="AU52"/>
  <c r="AT52"/>
  <c r="AQ52"/>
  <c r="AP52"/>
  <c r="AO52"/>
  <c r="AN52"/>
  <c r="AL52"/>
  <c r="AK52"/>
  <c r="AJ52"/>
  <c r="BP51"/>
  <c r="BO51"/>
  <c r="BN51"/>
  <c r="BM51"/>
  <c r="BL51"/>
  <c r="BK51"/>
  <c r="BJ51"/>
  <c r="BI51"/>
  <c r="BH51"/>
  <c r="BG51"/>
  <c r="BF51"/>
  <c r="BE51"/>
  <c r="BC51"/>
  <c r="BB51"/>
  <c r="BA51"/>
  <c r="AZ51"/>
  <c r="AY51"/>
  <c r="AX51"/>
  <c r="AW51"/>
  <c r="AV51"/>
  <c r="AU51"/>
  <c r="AT51"/>
  <c r="AQ51"/>
  <c r="AP51"/>
  <c r="AO51"/>
  <c r="AN51"/>
  <c r="AL51"/>
  <c r="AK51"/>
  <c r="AJ51"/>
  <c r="BP50"/>
  <c r="BO50"/>
  <c r="BN50"/>
  <c r="BM50"/>
  <c r="BL50"/>
  <c r="BK50"/>
  <c r="BJ50"/>
  <c r="BI50"/>
  <c r="BH50"/>
  <c r="BG50"/>
  <c r="BF50"/>
  <c r="BE50"/>
  <c r="BC50"/>
  <c r="BB50"/>
  <c r="BA50"/>
  <c r="AZ50"/>
  <c r="AY50"/>
  <c r="AX50"/>
  <c r="AW50"/>
  <c r="AV50"/>
  <c r="AU50"/>
  <c r="AT50"/>
  <c r="AQ50"/>
  <c r="AP50"/>
  <c r="AO50"/>
  <c r="AN50"/>
  <c r="AL50"/>
  <c r="AK50"/>
  <c r="AJ50"/>
  <c r="BP49"/>
  <c r="BO49"/>
  <c r="BN49"/>
  <c r="BM49"/>
  <c r="BL49"/>
  <c r="BK49"/>
  <c r="BJ49"/>
  <c r="BI49"/>
  <c r="BH49"/>
  <c r="BG49"/>
  <c r="BF49"/>
  <c r="BE49"/>
  <c r="BC49"/>
  <c r="BB49"/>
  <c r="BA49"/>
  <c r="AZ49"/>
  <c r="AY49"/>
  <c r="AX49"/>
  <c r="AW49"/>
  <c r="AV49"/>
  <c r="AU49"/>
  <c r="AT49"/>
  <c r="AQ49"/>
  <c r="AP49"/>
  <c r="AO49"/>
  <c r="AN49"/>
  <c r="AL49"/>
  <c r="AK49"/>
  <c r="AJ49"/>
  <c r="BP48"/>
  <c r="BO48"/>
  <c r="BN48"/>
  <c r="BM48"/>
  <c r="BL48"/>
  <c r="BK48"/>
  <c r="BJ48"/>
  <c r="BI48"/>
  <c r="BH48"/>
  <c r="BG48"/>
  <c r="BF48"/>
  <c r="BE48"/>
  <c r="BC48"/>
  <c r="BB48"/>
  <c r="BA48"/>
  <c r="AZ48"/>
  <c r="AY48"/>
  <c r="AX48"/>
  <c r="AW48"/>
  <c r="AV48"/>
  <c r="AU48"/>
  <c r="AT48"/>
  <c r="AQ48"/>
  <c r="AP48"/>
  <c r="AO48"/>
  <c r="AN48"/>
  <c r="AL48"/>
  <c r="AK48"/>
  <c r="AJ48"/>
  <c r="BP47"/>
  <c r="BO47"/>
  <c r="BN47"/>
  <c r="BM47"/>
  <c r="BL47"/>
  <c r="BK47"/>
  <c r="BJ47"/>
  <c r="BI47"/>
  <c r="BH47"/>
  <c r="BG47"/>
  <c r="BF47"/>
  <c r="BE47"/>
  <c r="BC47"/>
  <c r="BB47"/>
  <c r="BA47"/>
  <c r="AZ47"/>
  <c r="AY47"/>
  <c r="AX47"/>
  <c r="AW47"/>
  <c r="AV47"/>
  <c r="AU47"/>
  <c r="AT47"/>
  <c r="AQ47"/>
  <c r="AP47"/>
  <c r="AO47"/>
  <c r="AN47"/>
  <c r="AL47"/>
  <c r="AK47"/>
  <c r="AJ47"/>
  <c r="BP46"/>
  <c r="BO46"/>
  <c r="BN46"/>
  <c r="BM46"/>
  <c r="BL46"/>
  <c r="BK46"/>
  <c r="BJ46"/>
  <c r="BI46"/>
  <c r="BH46"/>
  <c r="BG46"/>
  <c r="BF46"/>
  <c r="BE46"/>
  <c r="BC46"/>
  <c r="BB46"/>
  <c r="BA46"/>
  <c r="AZ46"/>
  <c r="AY46"/>
  <c r="AX46"/>
  <c r="AW46"/>
  <c r="AV46"/>
  <c r="AU46"/>
  <c r="AT46"/>
  <c r="AQ46"/>
  <c r="AP46"/>
  <c r="AO46"/>
  <c r="AN46"/>
  <c r="AL46"/>
  <c r="AK46"/>
  <c r="AJ46"/>
  <c r="BP45"/>
  <c r="BO45"/>
  <c r="BN45"/>
  <c r="BM45"/>
  <c r="BL45"/>
  <c r="BK45"/>
  <c r="BJ45"/>
  <c r="BI45"/>
  <c r="BH45"/>
  <c r="BG45"/>
  <c r="BF45"/>
  <c r="BE45"/>
  <c r="BC45"/>
  <c r="BB45"/>
  <c r="BA45"/>
  <c r="AZ45"/>
  <c r="AY45"/>
  <c r="AX45"/>
  <c r="AW45"/>
  <c r="AV45"/>
  <c r="AU45"/>
  <c r="AT45"/>
  <c r="AQ45"/>
  <c r="AP45"/>
  <c r="AO45"/>
  <c r="AN45"/>
  <c r="AL45"/>
  <c r="AK45"/>
  <c r="AJ45"/>
  <c r="BP44"/>
  <c r="BO44"/>
  <c r="BN44"/>
  <c r="BM44"/>
  <c r="BL44"/>
  <c r="BK44"/>
  <c r="BJ44"/>
  <c r="BI44"/>
  <c r="BH44"/>
  <c r="BG44"/>
  <c r="BF44"/>
  <c r="BE44"/>
  <c r="BC44"/>
  <c r="BB44"/>
  <c r="BA44"/>
  <c r="AZ44"/>
  <c r="AY44"/>
  <c r="AX44"/>
  <c r="AW44"/>
  <c r="AV44"/>
  <c r="AU44"/>
  <c r="AT44"/>
  <c r="AQ44"/>
  <c r="AP44"/>
  <c r="AO44"/>
  <c r="AN44"/>
  <c r="AL44"/>
  <c r="AK44"/>
  <c r="AJ44"/>
  <c r="BP43"/>
  <c r="BO43"/>
  <c r="BN43"/>
  <c r="BM43"/>
  <c r="BL43"/>
  <c r="BK43"/>
  <c r="BJ43"/>
  <c r="BI43"/>
  <c r="BH43"/>
  <c r="BG43"/>
  <c r="BF43"/>
  <c r="BE43"/>
  <c r="BC43"/>
  <c r="BB43"/>
  <c r="BA43"/>
  <c r="AZ43"/>
  <c r="AY43"/>
  <c r="AX43"/>
  <c r="AW43"/>
  <c r="AV43"/>
  <c r="AU43"/>
  <c r="AT43"/>
  <c r="AQ43"/>
  <c r="AP43"/>
  <c r="AO43"/>
  <c r="AN43"/>
  <c r="AL43"/>
  <c r="AK43"/>
  <c r="AJ43"/>
  <c r="BP42"/>
  <c r="BO42"/>
  <c r="BN42"/>
  <c r="BM42"/>
  <c r="BL42"/>
  <c r="BK42"/>
  <c r="BJ42"/>
  <c r="BI42"/>
  <c r="BH42"/>
  <c r="BG42"/>
  <c r="BF42"/>
  <c r="BE42"/>
  <c r="BC42"/>
  <c r="BB42"/>
  <c r="BA42"/>
  <c r="AZ42"/>
  <c r="AY42"/>
  <c r="AX42"/>
  <c r="AW42"/>
  <c r="AV42"/>
  <c r="AU42"/>
  <c r="AT42"/>
  <c r="AQ42"/>
  <c r="AP42"/>
  <c r="AO42"/>
  <c r="AN42"/>
  <c r="AL42"/>
  <c r="AK42"/>
  <c r="AJ42"/>
  <c r="BP41"/>
  <c r="BO41"/>
  <c r="BN41"/>
  <c r="BM41"/>
  <c r="BL41"/>
  <c r="BK41"/>
  <c r="BJ41"/>
  <c r="BI41"/>
  <c r="BH41"/>
  <c r="BG41"/>
  <c r="BF41"/>
  <c r="BE41"/>
  <c r="BC41"/>
  <c r="BB41"/>
  <c r="BA41"/>
  <c r="AZ41"/>
  <c r="AY41"/>
  <c r="AX41"/>
  <c r="AW41"/>
  <c r="AV41"/>
  <c r="AU41"/>
  <c r="AT41"/>
  <c r="AQ41"/>
  <c r="AP41"/>
  <c r="AO41"/>
  <c r="AN41"/>
  <c r="AL41"/>
  <c r="AK41"/>
  <c r="AJ41"/>
  <c r="BP40"/>
  <c r="BO40"/>
  <c r="BN40"/>
  <c r="BM40"/>
  <c r="BL40"/>
  <c r="BK40"/>
  <c r="BJ40"/>
  <c r="BI40"/>
  <c r="BH40"/>
  <c r="BG40"/>
  <c r="BF40"/>
  <c r="BE40"/>
  <c r="BC40"/>
  <c r="BB40"/>
  <c r="BA40"/>
  <c r="AZ40"/>
  <c r="AY40"/>
  <c r="AX40"/>
  <c r="AW40"/>
  <c r="AV40"/>
  <c r="AU40"/>
  <c r="AT40"/>
  <c r="AQ40"/>
  <c r="AP40"/>
  <c r="AO40"/>
  <c r="AN40"/>
  <c r="AL40"/>
  <c r="AK40"/>
  <c r="AJ40"/>
  <c r="BV39"/>
  <c r="BU39"/>
  <c r="BT39"/>
  <c r="BS39"/>
  <c r="BR39"/>
  <c r="BP39"/>
  <c r="BO39"/>
  <c r="BN39"/>
  <c r="BM39"/>
  <c r="BL39"/>
  <c r="BK39"/>
  <c r="BJ39"/>
  <c r="BI39"/>
  <c r="BH39"/>
  <c r="BG39"/>
  <c r="BF39"/>
  <c r="BE39"/>
  <c r="BC39"/>
  <c r="BB39"/>
  <c r="BA39"/>
  <c r="AZ39"/>
  <c r="AY39"/>
  <c r="AX39"/>
  <c r="AW39"/>
  <c r="AV39"/>
  <c r="AU39"/>
  <c r="AT39"/>
  <c r="AQ39"/>
  <c r="AP39"/>
  <c r="AO39"/>
  <c r="AN39"/>
  <c r="AL39"/>
  <c r="AK39"/>
  <c r="AJ39"/>
  <c r="BP38"/>
  <c r="BO38"/>
  <c r="BN38"/>
  <c r="BM38"/>
  <c r="BL38"/>
  <c r="BK38"/>
  <c r="BJ38"/>
  <c r="BI38"/>
  <c r="BH38"/>
  <c r="BG38"/>
  <c r="BF38"/>
  <c r="BE38"/>
  <c r="BC38"/>
  <c r="BB38"/>
  <c r="BA38"/>
  <c r="AZ38"/>
  <c r="AY38"/>
  <c r="AX38"/>
  <c r="AW38"/>
  <c r="AV38"/>
  <c r="AU38"/>
  <c r="AT38"/>
  <c r="AQ38"/>
  <c r="AP38"/>
  <c r="AO38"/>
  <c r="AN38"/>
  <c r="AL38"/>
  <c r="AK38"/>
  <c r="AJ38"/>
  <c r="BP37"/>
  <c r="BO37"/>
  <c r="BN37"/>
  <c r="BM37"/>
  <c r="BL37"/>
  <c r="BK37"/>
  <c r="BJ37"/>
  <c r="BI37"/>
  <c r="BH37"/>
  <c r="BG37"/>
  <c r="BF37"/>
  <c r="BE37"/>
  <c r="BC37"/>
  <c r="BB37"/>
  <c r="BA37"/>
  <c r="AZ37"/>
  <c r="AY37"/>
  <c r="AX37"/>
  <c r="AW37"/>
  <c r="AV37"/>
  <c r="AU37"/>
  <c r="AT37"/>
  <c r="AQ37"/>
  <c r="AP37"/>
  <c r="AO37"/>
  <c r="AN37"/>
  <c r="AL37"/>
  <c r="AK37"/>
  <c r="AJ37"/>
  <c r="BP36"/>
  <c r="BO36"/>
  <c r="BN36"/>
  <c r="BM36"/>
  <c r="BL36"/>
  <c r="BK36"/>
  <c r="BJ36"/>
  <c r="BI36"/>
  <c r="BH36"/>
  <c r="BG36"/>
  <c r="BF36"/>
  <c r="BE36"/>
  <c r="BC36"/>
  <c r="BB36"/>
  <c r="BA36"/>
  <c r="AZ36"/>
  <c r="AY36"/>
  <c r="AX36"/>
  <c r="AW36"/>
  <c r="AV36"/>
  <c r="AU36"/>
  <c r="AT36"/>
  <c r="AQ36"/>
  <c r="AP36"/>
  <c r="AO36"/>
  <c r="AN36"/>
  <c r="AL36"/>
  <c r="AK36"/>
  <c r="AJ36"/>
  <c r="BP35"/>
  <c r="BO35"/>
  <c r="BN35"/>
  <c r="BM35"/>
  <c r="BL35"/>
  <c r="BK35"/>
  <c r="BJ35"/>
  <c r="BI35"/>
  <c r="BH35"/>
  <c r="BG35"/>
  <c r="BF35"/>
  <c r="BE35"/>
  <c r="BC35"/>
  <c r="BB35"/>
  <c r="BA35"/>
  <c r="AZ35"/>
  <c r="AY35"/>
  <c r="AX35"/>
  <c r="AW35"/>
  <c r="AV35"/>
  <c r="AU35"/>
  <c r="AT35"/>
  <c r="AQ35"/>
  <c r="AP35"/>
  <c r="AO35"/>
  <c r="AN35"/>
  <c r="AL35"/>
  <c r="AK35"/>
  <c r="AJ35"/>
  <c r="BP34"/>
  <c r="BO34"/>
  <c r="BN34"/>
  <c r="BM34"/>
  <c r="BL34"/>
  <c r="BK34"/>
  <c r="BJ34"/>
  <c r="BI34"/>
  <c r="BH34"/>
  <c r="BG34"/>
  <c r="BF34"/>
  <c r="BE34"/>
  <c r="BC34"/>
  <c r="BB34"/>
  <c r="BA34"/>
  <c r="AZ34"/>
  <c r="AY34"/>
  <c r="AX34"/>
  <c r="AW34"/>
  <c r="AV34"/>
  <c r="AU34"/>
  <c r="AT34"/>
  <c r="AQ34"/>
  <c r="AP34"/>
  <c r="AO34"/>
  <c r="AN34"/>
  <c r="AL34"/>
  <c r="AK34"/>
  <c r="AJ34"/>
  <c r="BP33"/>
  <c r="BO33"/>
  <c r="BN33"/>
  <c r="BM33"/>
  <c r="BL33"/>
  <c r="BK33"/>
  <c r="BJ33"/>
  <c r="BI33"/>
  <c r="BH33"/>
  <c r="BG33"/>
  <c r="BF33"/>
  <c r="BE33"/>
  <c r="BC33"/>
  <c r="BB33"/>
  <c r="BA33"/>
  <c r="AZ33"/>
  <c r="AY33"/>
  <c r="AX33"/>
  <c r="AW33"/>
  <c r="AV33"/>
  <c r="AU33"/>
  <c r="AT33"/>
  <c r="AQ33"/>
  <c r="AP33"/>
  <c r="AO33"/>
  <c r="AN33"/>
  <c r="AL33"/>
  <c r="AK33"/>
  <c r="AJ33"/>
  <c r="BP32"/>
  <c r="BO32"/>
  <c r="BN32"/>
  <c r="BM32"/>
  <c r="BL32"/>
  <c r="BK32"/>
  <c r="BJ32"/>
  <c r="BI32"/>
  <c r="BH32"/>
  <c r="BG32"/>
  <c r="BF32"/>
  <c r="BE32"/>
  <c r="BC32"/>
  <c r="BB32"/>
  <c r="BA32"/>
  <c r="AZ32"/>
  <c r="AY32"/>
  <c r="AX32"/>
  <c r="AW32"/>
  <c r="AV32"/>
  <c r="AU32"/>
  <c r="AT32"/>
  <c r="AQ32"/>
  <c r="AP32"/>
  <c r="AO32"/>
  <c r="AN32"/>
  <c r="AL32"/>
  <c r="AK32"/>
  <c r="AJ32"/>
  <c r="BP31"/>
  <c r="BO31"/>
  <c r="BN31"/>
  <c r="BM31"/>
  <c r="BL31"/>
  <c r="BK31"/>
  <c r="BJ31"/>
  <c r="BI31"/>
  <c r="BH31"/>
  <c r="BG31"/>
  <c r="BF31"/>
  <c r="BE31"/>
  <c r="BC31"/>
  <c r="BB31"/>
  <c r="BA31"/>
  <c r="AZ31"/>
  <c r="AY31"/>
  <c r="AX31"/>
  <c r="AW31"/>
  <c r="AV31"/>
  <c r="AU31"/>
  <c r="AT31"/>
  <c r="AQ31"/>
  <c r="AP31"/>
  <c r="AO31"/>
  <c r="AN31"/>
  <c r="AL31"/>
  <c r="AK31"/>
  <c r="AJ31"/>
  <c r="BP30"/>
  <c r="BO30"/>
  <c r="BN30"/>
  <c r="BM30"/>
  <c r="BL30"/>
  <c r="BK30"/>
  <c r="BJ30"/>
  <c r="BI30"/>
  <c r="BH30"/>
  <c r="BG30"/>
  <c r="BF30"/>
  <c r="BE30"/>
  <c r="BC30"/>
  <c r="BB30"/>
  <c r="BA30"/>
  <c r="AZ30"/>
  <c r="AY30"/>
  <c r="AX30"/>
  <c r="AW30"/>
  <c r="AV30"/>
  <c r="AU30"/>
  <c r="AT30"/>
  <c r="AQ30"/>
  <c r="AP30"/>
  <c r="AO30"/>
  <c r="AN30"/>
  <c r="AL30"/>
  <c r="AK30"/>
  <c r="AJ30"/>
  <c r="BP29"/>
  <c r="BO29"/>
  <c r="BN29"/>
  <c r="BM29"/>
  <c r="BL29"/>
  <c r="BK29"/>
  <c r="BJ29"/>
  <c r="BI29"/>
  <c r="BH29"/>
  <c r="BG29"/>
  <c r="BF29"/>
  <c r="BE29"/>
  <c r="BC29"/>
  <c r="BB29"/>
  <c r="BA29"/>
  <c r="AZ29"/>
  <c r="AY29"/>
  <c r="AX29"/>
  <c r="AW29"/>
  <c r="AV29"/>
  <c r="AU29"/>
  <c r="AT29"/>
  <c r="AQ29"/>
  <c r="AP29"/>
  <c r="AO29"/>
  <c r="AN29"/>
  <c r="AL29"/>
  <c r="AK29"/>
  <c r="AJ29"/>
  <c r="BP28"/>
  <c r="BO28"/>
  <c r="BN28"/>
  <c r="BM28"/>
  <c r="BL28"/>
  <c r="BK28"/>
  <c r="BJ28"/>
  <c r="BI28"/>
  <c r="BH28"/>
  <c r="BG28"/>
  <c r="BF28"/>
  <c r="BE28"/>
  <c r="BC28"/>
  <c r="BB28"/>
  <c r="BA28"/>
  <c r="AZ28"/>
  <c r="AY28"/>
  <c r="AX28"/>
  <c r="AW28"/>
  <c r="AV28"/>
  <c r="AU28"/>
  <c r="AT28"/>
  <c r="AQ28"/>
  <c r="AP28"/>
  <c r="AO28"/>
  <c r="AN28"/>
  <c r="AL28"/>
  <c r="AK28"/>
  <c r="AJ28"/>
  <c r="BP27"/>
  <c r="BO27"/>
  <c r="BN27"/>
  <c r="BM27"/>
  <c r="BL27"/>
  <c r="BK27"/>
  <c r="BJ27"/>
  <c r="BI27"/>
  <c r="BH27"/>
  <c r="BG27"/>
  <c r="BF27"/>
  <c r="BE27"/>
  <c r="BC27"/>
  <c r="BB27"/>
  <c r="BA27"/>
  <c r="AZ27"/>
  <c r="AY27"/>
  <c r="AX27"/>
  <c r="AW27"/>
  <c r="AV27"/>
  <c r="AU27"/>
  <c r="AT27"/>
  <c r="AQ27"/>
  <c r="AP27"/>
  <c r="AO27"/>
  <c r="AN27"/>
  <c r="AL27"/>
  <c r="AK27"/>
  <c r="AJ27"/>
  <c r="BP26"/>
  <c r="BO26"/>
  <c r="BN26"/>
  <c r="BM26"/>
  <c r="BL26"/>
  <c r="BK26"/>
  <c r="BJ26"/>
  <c r="BI26"/>
  <c r="BH26"/>
  <c r="BG26"/>
  <c r="BF26"/>
  <c r="BE26"/>
  <c r="BC26"/>
  <c r="BB26"/>
  <c r="BA26"/>
  <c r="AZ26"/>
  <c r="AY26"/>
  <c r="AX26"/>
  <c r="AW26"/>
  <c r="AV26"/>
  <c r="AU26"/>
  <c r="AT26"/>
  <c r="AQ26"/>
  <c r="AP26"/>
  <c r="AO26"/>
  <c r="AN26"/>
  <c r="AL26"/>
  <c r="AK26"/>
  <c r="AJ26"/>
  <c r="BP25"/>
  <c r="BO25"/>
  <c r="BN25"/>
  <c r="BM25"/>
  <c r="BL25"/>
  <c r="BK25"/>
  <c r="BJ25"/>
  <c r="BI25"/>
  <c r="BH25"/>
  <c r="BG25"/>
  <c r="BF25"/>
  <c r="BE25"/>
  <c r="BC25"/>
  <c r="BB25"/>
  <c r="BA25"/>
  <c r="AZ25"/>
  <c r="AY25"/>
  <c r="AX25"/>
  <c r="AW25"/>
  <c r="AV25"/>
  <c r="AU25"/>
  <c r="AT25"/>
  <c r="AQ25"/>
  <c r="AP25"/>
  <c r="AO25"/>
  <c r="AN25"/>
  <c r="AL25"/>
  <c r="AK25"/>
  <c r="AJ25"/>
  <c r="BP24"/>
  <c r="BO24"/>
  <c r="BN24"/>
  <c r="BM24"/>
  <c r="BL24"/>
  <c r="BK24"/>
  <c r="BJ24"/>
  <c r="BI24"/>
  <c r="BH24"/>
  <c r="BG24"/>
  <c r="BF24"/>
  <c r="BE24"/>
  <c r="BC24"/>
  <c r="BB24"/>
  <c r="BA24"/>
  <c r="AZ24"/>
  <c r="AY24"/>
  <c r="AX24"/>
  <c r="AW24"/>
  <c r="AV24"/>
  <c r="AU24"/>
  <c r="AT24"/>
  <c r="AQ24"/>
  <c r="AP24"/>
  <c r="AO24"/>
  <c r="AN24"/>
  <c r="AL24"/>
  <c r="AK24"/>
  <c r="AJ24"/>
  <c r="BP23"/>
  <c r="BO23"/>
  <c r="BN23"/>
  <c r="BM23"/>
  <c r="BL23"/>
  <c r="BK23"/>
  <c r="BJ23"/>
  <c r="BI23"/>
  <c r="BH23"/>
  <c r="BG23"/>
  <c r="BF23"/>
  <c r="BE23"/>
  <c r="BC23"/>
  <c r="BB23"/>
  <c r="BA23"/>
  <c r="AZ23"/>
  <c r="AY23"/>
  <c r="AX23"/>
  <c r="AW23"/>
  <c r="AV23"/>
  <c r="AU23"/>
  <c r="AT23"/>
  <c r="AQ23"/>
  <c r="AP23"/>
  <c r="AO23"/>
  <c r="AN23"/>
  <c r="AL23"/>
  <c r="AK23"/>
  <c r="AJ23"/>
  <c r="BP22"/>
  <c r="BO22"/>
  <c r="BN22"/>
  <c r="BM22"/>
  <c r="BL22"/>
  <c r="BK22"/>
  <c r="BJ22"/>
  <c r="BI22"/>
  <c r="BH22"/>
  <c r="BG22"/>
  <c r="BF22"/>
  <c r="BE22"/>
  <c r="BC22"/>
  <c r="BB22"/>
  <c r="BA22"/>
  <c r="AZ22"/>
  <c r="AY22"/>
  <c r="AX22"/>
  <c r="AW22"/>
  <c r="AV22"/>
  <c r="AU22"/>
  <c r="AT22"/>
  <c r="AQ22"/>
  <c r="AP22"/>
  <c r="AO22"/>
  <c r="AN22"/>
  <c r="AL22"/>
  <c r="AK22"/>
  <c r="AJ22"/>
  <c r="BP21"/>
  <c r="BO21"/>
  <c r="BN21"/>
  <c r="BM21"/>
  <c r="BL21"/>
  <c r="BK21"/>
  <c r="BJ21"/>
  <c r="BI21"/>
  <c r="BH21"/>
  <c r="BG21"/>
  <c r="BF21"/>
  <c r="BE21"/>
  <c r="BC21"/>
  <c r="BB21"/>
  <c r="BA21"/>
  <c r="AZ21"/>
  <c r="AY21"/>
  <c r="AX21"/>
  <c r="AW21"/>
  <c r="AV21"/>
  <c r="AU21"/>
  <c r="AT21"/>
  <c r="AQ21"/>
  <c r="AP21"/>
  <c r="AO21"/>
  <c r="AN21"/>
  <c r="AL21"/>
  <c r="AK21"/>
  <c r="AJ21"/>
  <c r="BP20"/>
  <c r="BO20"/>
  <c r="BN20"/>
  <c r="BM20"/>
  <c r="BL20"/>
  <c r="BK20"/>
  <c r="BJ20"/>
  <c r="BI20"/>
  <c r="BH20"/>
  <c r="BG20"/>
  <c r="BF20"/>
  <c r="BE20"/>
  <c r="BC20"/>
  <c r="BB20"/>
  <c r="BA20"/>
  <c r="AZ20"/>
  <c r="AY20"/>
  <c r="AX20"/>
  <c r="AW20"/>
  <c r="AV20"/>
  <c r="AU20"/>
  <c r="AT20"/>
  <c r="AQ20"/>
  <c r="AP20"/>
  <c r="AO20"/>
  <c r="AN20"/>
  <c r="AL20"/>
  <c r="AK20"/>
  <c r="AJ20"/>
  <c r="BP19"/>
  <c r="BO19"/>
  <c r="BN19"/>
  <c r="BM19"/>
  <c r="BL19"/>
  <c r="BK19"/>
  <c r="BJ19"/>
  <c r="BI19"/>
  <c r="BH19"/>
  <c r="BG19"/>
  <c r="BF19"/>
  <c r="BE19"/>
  <c r="BC19"/>
  <c r="BB19"/>
  <c r="BA19"/>
  <c r="AZ19"/>
  <c r="AY19"/>
  <c r="AX19"/>
  <c r="AW19"/>
  <c r="AV19"/>
  <c r="AU19"/>
  <c r="AT19"/>
  <c r="AQ19"/>
  <c r="AP19"/>
  <c r="AO19"/>
  <c r="AN19"/>
  <c r="AL19"/>
  <c r="AK19"/>
  <c r="AJ19"/>
  <c r="BP18"/>
  <c r="BO18"/>
  <c r="BN18"/>
  <c r="BM18"/>
  <c r="BL18"/>
  <c r="BK18"/>
  <c r="BJ18"/>
  <c r="BI18"/>
  <c r="BH18"/>
  <c r="BG18"/>
  <c r="BF18"/>
  <c r="BE18"/>
  <c r="BC18"/>
  <c r="BB18"/>
  <c r="BA18"/>
  <c r="AZ18"/>
  <c r="AY18"/>
  <c r="AX18"/>
  <c r="AW18"/>
  <c r="AV18"/>
  <c r="AU18"/>
  <c r="AT18"/>
  <c r="AQ18"/>
  <c r="AP18"/>
  <c r="AO18"/>
  <c r="AN18"/>
  <c r="AL18"/>
  <c r="AK18"/>
  <c r="AJ18"/>
  <c r="BP17"/>
  <c r="BO17"/>
  <c r="BN17"/>
  <c r="BM17"/>
  <c r="BL17"/>
  <c r="BK17"/>
  <c r="BJ17"/>
  <c r="BI17"/>
  <c r="BH17"/>
  <c r="BG17"/>
  <c r="BF17"/>
  <c r="BE17"/>
  <c r="BC17"/>
  <c r="BB17"/>
  <c r="BA17"/>
  <c r="AZ17"/>
  <c r="AY17"/>
  <c r="AX17"/>
  <c r="AW17"/>
  <c r="AV17"/>
  <c r="AU17"/>
  <c r="AT17"/>
  <c r="AQ17"/>
  <c r="AP17"/>
  <c r="AO17"/>
  <c r="AN17"/>
  <c r="AL17"/>
  <c r="AK17"/>
  <c r="AJ17"/>
  <c r="BP16"/>
  <c r="BO16"/>
  <c r="BN16"/>
  <c r="BM16"/>
  <c r="BL16"/>
  <c r="BK16"/>
  <c r="BJ16"/>
  <c r="BI16"/>
  <c r="BH16"/>
  <c r="BG16"/>
  <c r="BF16"/>
  <c r="BE16"/>
  <c r="BC16"/>
  <c r="BB16"/>
  <c r="BA16"/>
  <c r="AZ16"/>
  <c r="AY16"/>
  <c r="AX16"/>
  <c r="AW16"/>
  <c r="AV16"/>
  <c r="AU16"/>
  <c r="AT16"/>
  <c r="AQ16"/>
  <c r="AP16"/>
  <c r="AO16"/>
  <c r="AN16"/>
  <c r="AL16"/>
  <c r="AK16"/>
  <c r="AJ16"/>
  <c r="BP15"/>
  <c r="BO15"/>
  <c r="BN15"/>
  <c r="BM15"/>
  <c r="BL15"/>
  <c r="BK15"/>
  <c r="BJ15"/>
  <c r="BI15"/>
  <c r="BH15"/>
  <c r="BG15"/>
  <c r="BF15"/>
  <c r="BE15"/>
  <c r="BC15"/>
  <c r="BB15"/>
  <c r="BA15"/>
  <c r="AZ15"/>
  <c r="AY15"/>
  <c r="AX15"/>
  <c r="AW15"/>
  <c r="AV15"/>
  <c r="AU15"/>
  <c r="AT15"/>
  <c r="AQ15"/>
  <c r="AP15"/>
  <c r="AO15"/>
  <c r="AN15"/>
  <c r="AL15"/>
  <c r="AK15"/>
  <c r="AJ15"/>
  <c r="BV14"/>
  <c r="BU14"/>
  <c r="BT14"/>
  <c r="BS14"/>
  <c r="BR14"/>
  <c r="BP14"/>
  <c r="BO14"/>
  <c r="BN14"/>
  <c r="BM14"/>
  <c r="BL14"/>
  <c r="BK14"/>
  <c r="BJ14"/>
  <c r="BI14"/>
  <c r="BH14"/>
  <c r="BG14"/>
  <c r="BF14"/>
  <c r="BE14"/>
  <c r="BC14"/>
  <c r="BB14"/>
  <c r="BA14"/>
  <c r="AZ14"/>
  <c r="AY14"/>
  <c r="AX14"/>
  <c r="AW14"/>
  <c r="AV14"/>
  <c r="AU14"/>
  <c r="AT14"/>
  <c r="AQ14"/>
  <c r="AP14"/>
  <c r="AO14"/>
  <c r="AN14"/>
  <c r="AL14"/>
  <c r="AK14"/>
  <c r="AJ14"/>
  <c r="BP13"/>
  <c r="BO13"/>
  <c r="BN13"/>
  <c r="BM13"/>
  <c r="BL13"/>
  <c r="BK13"/>
  <c r="BJ13"/>
  <c r="BI13"/>
  <c r="BH13"/>
  <c r="BG13"/>
  <c r="BF13"/>
  <c r="BE13"/>
  <c r="BC13"/>
  <c r="BB13"/>
  <c r="BA13"/>
  <c r="AZ13"/>
  <c r="AY13"/>
  <c r="AX13"/>
  <c r="AW13"/>
  <c r="AV13"/>
  <c r="AU13"/>
  <c r="AT13"/>
  <c r="AQ13"/>
  <c r="AP13"/>
  <c r="AO13"/>
  <c r="AN13"/>
  <c r="AL13"/>
  <c r="AK13"/>
  <c r="AJ13"/>
  <c r="BP12"/>
  <c r="BO12"/>
  <c r="BN12"/>
  <c r="BM12"/>
  <c r="BL12"/>
  <c r="BK12"/>
  <c r="BJ12"/>
  <c r="BI12"/>
  <c r="BH12"/>
  <c r="BG12"/>
  <c r="BF12"/>
  <c r="BE12"/>
  <c r="BC12"/>
  <c r="BB12"/>
  <c r="BA12"/>
  <c r="AZ12"/>
  <c r="AY12"/>
  <c r="AX12"/>
  <c r="AW12"/>
  <c r="AV12"/>
  <c r="AU12"/>
  <c r="AT12"/>
  <c r="AQ12"/>
  <c r="AP12"/>
  <c r="AO12"/>
  <c r="AN12"/>
  <c r="AL12"/>
  <c r="AK12"/>
  <c r="AJ12"/>
  <c r="BP11"/>
  <c r="BO11"/>
  <c r="BN11"/>
  <c r="BM11"/>
  <c r="BL11"/>
  <c r="BK11"/>
  <c r="BJ11"/>
  <c r="BI11"/>
  <c r="BH11"/>
  <c r="BG11"/>
  <c r="BF11"/>
  <c r="BE11"/>
  <c r="BC11"/>
  <c r="BB11"/>
  <c r="BA11"/>
  <c r="AZ11"/>
  <c r="AY11"/>
  <c r="AX11"/>
  <c r="AW11"/>
  <c r="AV11"/>
  <c r="AU11"/>
  <c r="AT11"/>
  <c r="AQ11"/>
  <c r="AP11"/>
  <c r="AO11"/>
  <c r="AN11"/>
  <c r="AL11"/>
  <c r="AK11"/>
  <c r="AJ11"/>
  <c r="BP10"/>
  <c r="BO10"/>
  <c r="BN10"/>
  <c r="BM10"/>
  <c r="BL10"/>
  <c r="BK10"/>
  <c r="BJ10"/>
  <c r="BI10"/>
  <c r="BH10"/>
  <c r="BG10"/>
  <c r="BF10"/>
  <c r="BE10"/>
  <c r="BC10"/>
  <c r="BB10"/>
  <c r="BA10"/>
  <c r="AZ10"/>
  <c r="AY10"/>
  <c r="AX10"/>
  <c r="AW10"/>
  <c r="AV10"/>
  <c r="AU10"/>
  <c r="AT10"/>
  <c r="AQ10"/>
  <c r="AP10"/>
  <c r="AO10"/>
  <c r="AN10"/>
  <c r="AL10"/>
  <c r="AK10"/>
  <c r="AJ10"/>
  <c r="BP9"/>
  <c r="BO9"/>
  <c r="BN9"/>
  <c r="BM9"/>
  <c r="BL9"/>
  <c r="BK9"/>
  <c r="BJ9"/>
  <c r="BI9"/>
  <c r="BH9"/>
  <c r="BG9"/>
  <c r="BF9"/>
  <c r="BE9"/>
  <c r="BC9"/>
  <c r="BB9"/>
  <c r="BA9"/>
  <c r="AZ9"/>
  <c r="AY9"/>
  <c r="AX9"/>
  <c r="AW9"/>
  <c r="AV9"/>
  <c r="AU9"/>
  <c r="AT9"/>
  <c r="AQ9"/>
  <c r="AP9"/>
  <c r="AO9"/>
  <c r="AN9"/>
  <c r="AL9"/>
  <c r="AK9"/>
  <c r="AJ9"/>
  <c r="BP8"/>
  <c r="BO8"/>
  <c r="BN8"/>
  <c r="BM8"/>
  <c r="BL8"/>
  <c r="BK8"/>
  <c r="BJ8"/>
  <c r="BI8"/>
  <c r="BH8"/>
  <c r="BG8"/>
  <c r="BF8"/>
  <c r="BE8"/>
  <c r="BC8"/>
  <c r="BB8"/>
  <c r="BA8"/>
  <c r="AZ8"/>
  <c r="AY8"/>
  <c r="AX8"/>
  <c r="AW8"/>
  <c r="AV8"/>
  <c r="AU8"/>
  <c r="AT8"/>
  <c r="AQ8"/>
  <c r="AP8"/>
  <c r="AO8"/>
  <c r="AN8"/>
  <c r="AL8"/>
  <c r="AK8"/>
  <c r="AJ8"/>
  <c r="J184" i="24"/>
  <c r="BO183"/>
  <c r="BN183"/>
  <c r="BM183"/>
  <c r="BL183"/>
  <c r="BK183"/>
  <c r="BF183"/>
  <c r="BF182"/>
  <c r="BF181"/>
  <c r="BF180"/>
  <c r="BF179"/>
  <c r="BF178"/>
  <c r="BF177"/>
  <c r="BO176"/>
  <c r="BN176"/>
  <c r="BM176"/>
  <c r="BL176"/>
  <c r="BK176"/>
  <c r="BF176"/>
  <c r="BF175"/>
  <c r="BF174"/>
  <c r="BF173"/>
  <c r="BF172"/>
  <c r="BF171"/>
  <c r="BF170"/>
  <c r="BF169"/>
  <c r="BF168"/>
  <c r="BF167"/>
  <c r="BF166"/>
  <c r="BF165"/>
  <c r="BF164"/>
  <c r="BF163"/>
  <c r="BF162"/>
  <c r="BF161"/>
  <c r="BF160"/>
  <c r="BF159"/>
  <c r="BF158"/>
  <c r="BF157"/>
  <c r="BF156"/>
  <c r="BF155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O129"/>
  <c r="BN129"/>
  <c r="BM129"/>
  <c r="BL129"/>
  <c r="BK129"/>
  <c r="BF129"/>
  <c r="BF128"/>
  <c r="BF127"/>
  <c r="BF126"/>
  <c r="BF125"/>
  <c r="BF124"/>
  <c r="BF123"/>
  <c r="BF122"/>
  <c r="BF121"/>
  <c r="BF120"/>
  <c r="BF119"/>
  <c r="BF118"/>
  <c r="BF117"/>
  <c r="BF116"/>
  <c r="BF115"/>
  <c r="BF114"/>
  <c r="BF113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O64"/>
  <c r="BN64"/>
  <c r="BM64"/>
  <c r="BL64"/>
  <c r="BK64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G82" i="22"/>
  <c r="O81"/>
  <c r="G80"/>
  <c r="O79"/>
  <c r="K76"/>
  <c r="G76"/>
  <c r="K74"/>
  <c r="J74"/>
  <c r="G74"/>
  <c r="G73"/>
  <c r="O72"/>
  <c r="N72"/>
  <c r="M72"/>
  <c r="K72"/>
  <c r="J72"/>
  <c r="G72"/>
  <c r="F72"/>
  <c r="E72"/>
  <c r="O71"/>
  <c r="N71"/>
  <c r="M71"/>
  <c r="K71"/>
  <c r="J71"/>
  <c r="G71"/>
  <c r="F71"/>
  <c r="E71"/>
  <c r="O70"/>
  <c r="N70"/>
  <c r="M70"/>
  <c r="K70"/>
  <c r="J70"/>
  <c r="G70"/>
  <c r="F70"/>
  <c r="E70"/>
  <c r="O69"/>
  <c r="N69"/>
  <c r="M69"/>
  <c r="K69"/>
  <c r="J69"/>
  <c r="G69"/>
  <c r="F69"/>
  <c r="E69"/>
  <c r="O68"/>
  <c r="N68"/>
  <c r="M68"/>
  <c r="K68"/>
  <c r="J68"/>
  <c r="G68"/>
  <c r="F68"/>
  <c r="E68"/>
  <c r="O67"/>
  <c r="N67"/>
  <c r="M67"/>
  <c r="K67"/>
  <c r="J67"/>
  <c r="G67"/>
  <c r="F67"/>
  <c r="E67"/>
  <c r="O66"/>
  <c r="N66"/>
  <c r="M66"/>
  <c r="K66"/>
  <c r="J66"/>
  <c r="G66"/>
  <c r="F66"/>
  <c r="E66"/>
  <c r="O65"/>
  <c r="N65"/>
  <c r="M65"/>
  <c r="K65"/>
  <c r="J65"/>
  <c r="G65"/>
  <c r="F65"/>
  <c r="E65"/>
  <c r="O64"/>
  <c r="N64"/>
  <c r="M64"/>
  <c r="K64"/>
  <c r="J64"/>
  <c r="G64"/>
  <c r="F64"/>
  <c r="E64"/>
  <c r="O63"/>
  <c r="N63"/>
  <c r="M63"/>
  <c r="K63"/>
  <c r="J63"/>
  <c r="G63"/>
  <c r="F63"/>
  <c r="E63"/>
  <c r="G55"/>
  <c r="H54"/>
  <c r="G54"/>
  <c r="F54"/>
  <c r="E54"/>
  <c r="D54"/>
  <c r="C54"/>
  <c r="H41"/>
  <c r="G41"/>
  <c r="F41"/>
  <c r="E41"/>
  <c r="D41"/>
  <c r="C41"/>
  <c r="G35"/>
  <c r="H27"/>
  <c r="G27"/>
  <c r="F27"/>
  <c r="E27"/>
  <c r="D27"/>
  <c r="H18"/>
  <c r="H17"/>
</calcChain>
</file>

<file path=xl/sharedStrings.xml><?xml version="1.0" encoding="utf-8"?>
<sst xmlns="http://schemas.openxmlformats.org/spreadsheetml/2006/main" count="2529" uniqueCount="822">
  <si>
    <t>|</t>
    <phoneticPr fontId="29" type="noConversion"/>
  </si>
  <si>
    <r>
      <t>Overview of the worksheets that follow</t>
    </r>
    <r>
      <rPr>
        <sz val="14"/>
        <color indexed="10"/>
        <rFont val="Arial"/>
      </rPr>
      <t>:</t>
    </r>
    <phoneticPr fontId="29" type="noConversion"/>
  </si>
  <si>
    <t>Guide to the worksheets for the "Property 1774 New England" file</t>
    <phoneticPr fontId="29" type="noConversion"/>
  </si>
  <si>
    <t>(n = 381, based on individuals probated in New England)</t>
    <phoneticPr fontId="2" type="noConversion"/>
  </si>
  <si>
    <t>(1) New England data for 381 individuals c1774, from Alice Hanson Jones (ICPSR 7329)</t>
    <phoneticPr fontId="2" type="noConversion"/>
  </si>
  <si>
    <t>[&lt;-- These are Jones column numbers, ICPSR file --&gt;]</t>
    <phoneticPr fontId="29" type="noConversion"/>
  </si>
  <si>
    <t>Ranking individual farmers into size-distribution groups</t>
    <phoneticPr fontId="29" type="noConversion"/>
  </si>
  <si>
    <t>(6) Ranking farmers = Dividing rural wealthholders in New England in 1774 into classes, using AHJ probate data and LW weights</t>
    <phoneticPr fontId="29" type="noConversion"/>
  </si>
  <si>
    <t>Peter Lindert</t>
    <phoneticPr fontId="29" type="noConversion"/>
  </si>
  <si>
    <t>income at 6%</t>
  </si>
  <si>
    <t>Top 5%:</t>
  </si>
  <si>
    <t>Top 10%:</t>
  </si>
  <si>
    <t>by 10 to correct for the lack of a deimial point in her New England raw data.</t>
    <phoneticPr fontId="29" type="noConversion"/>
  </si>
  <si>
    <t>Manuf, bldg</t>
    <phoneticPr fontId="29" type="noConversion"/>
  </si>
  <si>
    <t>Menial (mariners)</t>
    <phoneticPr fontId="29" type="noConversion"/>
  </si>
  <si>
    <t>Widows &amp; singlewomen</t>
    <phoneticPr fontId="29" type="noConversion"/>
  </si>
  <si>
    <t>overstate the $4,840,227 of the "American incomes 1774" file .</t>
    <phoneticPr fontId="29" type="noConversion"/>
  </si>
  <si>
    <t>by 10 to correct for the lack of a decimal point in her New England raw data.</t>
    <phoneticPr fontId="29" type="noConversion"/>
  </si>
  <si>
    <t>(5) Calculating the occupational group averages among "wealthholders" in New England in 1774, using AHJ probate data and LW weights</t>
    <phoneticPr fontId="29" type="noConversion"/>
  </si>
  <si>
    <t xml:space="preserve">Sorted by these occupational groups   </t>
    <phoneticPr fontId="29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</si>
  <si>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9" type="noConversion"/>
  </si>
  <si>
    <t>From "American incomes 1774" file</t>
    <phoneticPr fontId="29" type="noConversion"/>
  </si>
  <si>
    <t>Total free households</t>
    <phoneticPr fontId="29" type="noConversion"/>
  </si>
  <si>
    <t>Times 128,989 total free households =</t>
    <phoneticPr fontId="29" type="noConversion"/>
  </si>
  <si>
    <t>free HHs</t>
    <phoneticPr fontId="29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</si>
  <si>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9" type="noConversion"/>
  </si>
  <si>
    <t>All Boston</t>
    <phoneticPr fontId="29" type="noConversion"/>
  </si>
  <si>
    <t>Rural &amp; town, all groups =</t>
    <phoneticPr fontId="29" type="noConversion"/>
  </si>
  <si>
    <t>n=</t>
    <phoneticPr fontId="29" type="noConversion"/>
  </si>
  <si>
    <t>AHJ Col's-&gt;</t>
    <phoneticPr fontId="2" type="noConversion"/>
  </si>
  <si>
    <t>Commerce</t>
    <phoneticPr fontId="29" type="noConversion"/>
  </si>
  <si>
    <t>Manuf &amp; bldg</t>
    <phoneticPr fontId="29" type="noConversion"/>
  </si>
  <si>
    <t>Revised Aug 2012</t>
    <phoneticPr fontId="29" type="noConversion"/>
  </si>
  <si>
    <t>Crops, now with gross = net</t>
    <phoneticPr fontId="29" type="noConversion"/>
  </si>
  <si>
    <t>Worksheets (5) - (7)</t>
    <phoneticPr fontId="29" type="noConversion"/>
  </si>
  <si>
    <t>revised for crops and</t>
    <phoneticPr fontId="29" type="noConversion"/>
  </si>
  <si>
    <t>perishables, August 2012</t>
    <phoneticPr fontId="29" type="noConversion"/>
  </si>
  <si>
    <t>Top 20%:</t>
  </si>
  <si>
    <t>Next 40%:</t>
  </si>
  <si>
    <t>multplying by the AHJ valuation ratio 0.67 and dividing</t>
    <phoneticPr fontId="29" type="noConversion"/>
  </si>
  <si>
    <t>(29)</t>
  </si>
  <si>
    <t>top 2 %s</t>
    <phoneticPr fontId="29" type="noConversion"/>
  </si>
  <si>
    <t>All places and groups</t>
    <phoneticPr fontId="29" type="noConversion"/>
  </si>
  <si>
    <t>that would appear in the National Income and Product Acounts</t>
    <phoneticPr fontId="29" type="noConversion"/>
  </si>
  <si>
    <t>Interest</t>
    <phoneticPr fontId="29" type="noConversion"/>
  </si>
  <si>
    <t>Depreciation</t>
    <phoneticPr fontId="29" type="noConversion"/>
  </si>
  <si>
    <t>to secondary cities in 1774 and the Chester County PA rural occupation</t>
    <phoneticPr fontId="29"/>
  </si>
  <si>
    <t>mix of non-farmers in 1800 to the rest of New England 1774. Then add the</t>
    <phoneticPr fontId="29"/>
  </si>
  <si>
    <r>
      <t>Estimation strategy</t>
    </r>
    <r>
      <rPr>
        <sz val="12"/>
        <rFont val="Arial"/>
      </rPr>
      <t>: Start with defining shares that use clues from the 1770s and from the same</t>
    </r>
    <phoneticPr fontId="29" type="noConversion"/>
  </si>
  <si>
    <t>plus some</t>
    <phoneticPr fontId="29" type="noConversion"/>
  </si>
  <si>
    <t>farmers</t>
    <phoneticPr fontId="29" type="noConversion"/>
  </si>
  <si>
    <t>and zero-</t>
    <phoneticPr fontId="29" type="noConversion"/>
  </si>
  <si>
    <t>(2) Alice Hanson Jones's occupational counts</t>
    <phoneticPr fontId="29"/>
  </si>
  <si>
    <t>sum of LW wts</t>
  </si>
  <si>
    <t>Menial, male</t>
    <phoneticPr fontId="29" type="noConversion"/>
  </si>
  <si>
    <t>Net worth</t>
  </si>
  <si>
    <t>Farmer, Boston</t>
    <phoneticPr fontId="29" type="noConversion"/>
  </si>
  <si>
    <t>Individuals' NW figures are</t>
    <phoneticPr fontId="29" type="noConversion"/>
  </si>
  <si>
    <t>Conprsh</t>
  </si>
  <si>
    <t>Liabs</t>
  </si>
  <si>
    <t>Realtval</t>
  </si>
  <si>
    <t>Gotreal</t>
  </si>
  <si>
    <t>Agriculture, fisheries, etc.</t>
  </si>
  <si>
    <t>Laborers, menial</t>
  </si>
  <si>
    <t>has Physwel</t>
  </si>
  <si>
    <t>has Gw</t>
  </si>
  <si>
    <t>with Nw ≤0</t>
  </si>
  <si>
    <t>Occ total LW weights</t>
    <phoneticPr fontId="29" type="noConversion"/>
  </si>
  <si>
    <t>Net property</t>
  </si>
  <si>
    <t>Sample n</t>
  </si>
  <si>
    <t>Final estimates compared --</t>
  </si>
  <si>
    <t>Trying to replicate AHJ estimates with her weights --</t>
  </si>
  <si>
    <t>(% shares)</t>
  </si>
  <si>
    <t>Using</t>
  </si>
  <si>
    <t>extended Jan 2011</t>
    <phoneticPr fontId="29" type="noConversion"/>
  </si>
  <si>
    <t>Ratio of total net property NIPA income to net income on realty and slaves</t>
    <phoneticPr fontId="29" type="noConversion"/>
  </si>
  <si>
    <t>The region's own-labor income 1774 [from "American incomes 1774" file, wksht 3]</t>
    <phoneticPr fontId="29" type="noConversion"/>
  </si>
  <si>
    <t>Aggregate income (£1000s/yr)</t>
    <phoneticPr fontId="29" type="noConversion"/>
  </si>
  <si>
    <t>(7) Wealth and property income results summarized for New England 1774</t>
    <phoneticPr fontId="29" type="noConversion"/>
  </si>
  <si>
    <t>Sum of</t>
    <phoneticPr fontId="29" type="noConversion"/>
  </si>
  <si>
    <t>LW wts</t>
    <phoneticPr fontId="29" type="noConversion"/>
  </si>
  <si>
    <t>Asset values, using AHJ's w weights (x 10)</t>
  </si>
  <si>
    <t>Averages, before adjusting</t>
    <phoneticPr fontId="2" type="noConversion"/>
  </si>
  <si>
    <t>Averages, adjusted by 0.67 / 10</t>
    <phoneticPr fontId="2" type="noConversion"/>
  </si>
  <si>
    <t>Compare with these w-weighted</t>
    <phoneticPr fontId="2" type="noConversion"/>
  </si>
  <si>
    <t>August 2012: All figures here and to the right are adjusted,</t>
    <phoneticPr fontId="29" type="noConversion"/>
  </si>
  <si>
    <t>Caution: All £ values should be divided by 10, since AHJ coding here omitted the one-place decimal point. The later totals will also be multiplied by 0.67.</t>
    <phoneticPr fontId="2" type="noConversion"/>
  </si>
  <si>
    <t>From Fogel and Engerman ICPSR file 07422</t>
    <phoneticPr fontId="29" type="noConversion"/>
  </si>
  <si>
    <t>(in % per annum)</t>
  </si>
  <si>
    <t>Total</t>
    <phoneticPr fontId="29" type="noConversion"/>
  </si>
  <si>
    <t>(30)</t>
  </si>
  <si>
    <t>Decedent's 5-Digit Identification Number</t>
  </si>
  <si>
    <t xml:space="preserve">Real estate </t>
  </si>
  <si>
    <t>(codes 22, 23)</t>
  </si>
  <si>
    <t>(codes 26-28)</t>
  </si>
  <si>
    <t>estimated number of households missed by the 1771 tax lists altogether.</t>
    <phoneticPr fontId="29"/>
  </si>
  <si>
    <t>All apparently healthy adult males</t>
  </si>
  <si>
    <t>(a.) Total prop income (£1000s/yr) using Jones's 137,934 potential wealthholders</t>
    <phoneticPr fontId="29" type="noConversion"/>
  </si>
  <si>
    <t>Male, no occ</t>
    <phoneticPr fontId="29" type="noConversion"/>
  </si>
  <si>
    <t>Females, widows</t>
    <phoneticPr fontId="29" type="noConversion"/>
  </si>
  <si>
    <t>Females (widows, single)</t>
    <phoneticPr fontId="29" type="noConversion"/>
  </si>
  <si>
    <t>(into top 2%, next 18%, next 40%, and bottom 40%)</t>
    <phoneticPr fontId="29" type="noConversion"/>
  </si>
  <si>
    <t>Among farm</t>
    <phoneticPr fontId="29" type="noConversion"/>
  </si>
  <si>
    <t>HH only,</t>
    <phoneticPr fontId="29" type="noConversion"/>
  </si>
  <si>
    <t>Wtd gross income (£)</t>
    <phoneticPr fontId="29" type="noConversion"/>
  </si>
  <si>
    <t>Wtd net income (£)</t>
    <phoneticPr fontId="29" type="noConversion"/>
  </si>
  <si>
    <t>Wtd gross income ($)</t>
    <phoneticPr fontId="29" type="noConversion"/>
  </si>
  <si>
    <t>Average gross income ($)</t>
    <phoneticPr fontId="29" type="noConversion"/>
  </si>
  <si>
    <t>LW-revised weights</t>
    <phoneticPr fontId="29" type="noConversion"/>
  </si>
  <si>
    <t>income-ranked cumulative</t>
    <phoneticPr fontId="29" type="noConversion"/>
  </si>
  <si>
    <t>top 2 %</t>
    <phoneticPr fontId="29" type="noConversion"/>
  </si>
  <si>
    <t>80-98 %iles</t>
    <phoneticPr fontId="29" type="noConversion"/>
  </si>
  <si>
    <t>40-79 %iles</t>
    <phoneticPr fontId="29" type="noConversion"/>
  </si>
  <si>
    <t>40-79 %iles</t>
    <phoneticPr fontId="29" type="noConversion"/>
  </si>
  <si>
    <t>40-79 %iles</t>
    <phoneticPr fontId="29" type="noConversion"/>
  </si>
  <si>
    <t>0-39 %iles</t>
    <phoneticPr fontId="29" type="noConversion"/>
  </si>
  <si>
    <t>Wtd net worth (£)</t>
    <phoneticPr fontId="29" type="noConversion"/>
  </si>
  <si>
    <t>Sample n =</t>
    <phoneticPr fontId="29" type="noConversion"/>
  </si>
  <si>
    <t>80-98 %iles</t>
    <phoneticPr fontId="29" type="noConversion"/>
  </si>
  <si>
    <t>We used averages</t>
    <phoneticPr fontId="29" type="noConversion"/>
  </si>
  <si>
    <t>from this column</t>
    <phoneticPr fontId="29" type="noConversion"/>
  </si>
  <si>
    <t>||</t>
    <phoneticPr fontId="29" type="noConversion"/>
  </si>
  <si>
    <t>(1) New England Colonies 1774, from Alice Hanson Jones (ICPSR 7329)</t>
    <phoneticPr fontId="2" type="noConversion"/>
  </si>
  <si>
    <t>Total assessed, 0 or positive =</t>
    <phoneticPr fontId="29" type="noConversion"/>
  </si>
  <si>
    <t>[Using 137,934 free wealthholders,</t>
    <phoneticPr fontId="29" type="noConversion"/>
  </si>
  <si>
    <t>Top 1%:</t>
  </si>
  <si>
    <t>Tanner</t>
  </si>
  <si>
    <t>Waggoner</t>
  </si>
  <si>
    <t>Weaver</t>
  </si>
  <si>
    <t>Boston</t>
    <phoneticPr fontId="29" type="noConversion"/>
  </si>
  <si>
    <t>Group 7 = Males, no stated occupation (n = 8)</t>
  </si>
  <si>
    <r>
      <t>(</t>
    </r>
    <r>
      <rPr>
        <i/>
        <sz val="12"/>
        <rFont val="Arial"/>
      </rPr>
      <t>ACW</t>
    </r>
    <r>
      <rPr>
        <sz val="12"/>
        <rFont val="Arial"/>
      </rPr>
      <t>, p. 2106)</t>
    </r>
    <phoneticPr fontId="29" type="noConversion"/>
  </si>
  <si>
    <t>Occ-ave net</t>
    <phoneticPr fontId="29" type="noConversion"/>
  </si>
  <si>
    <t>worth (£)</t>
    <phoneticPr fontId="29" type="noConversion"/>
  </si>
  <si>
    <t>Used in "American</t>
    <phoneticPr fontId="29" type="noConversion"/>
  </si>
  <si>
    <t>The totals shown in (b.) here thus differ from the totals in the calculations that work up from</t>
    <phoneticPr fontId="29" type="noConversion"/>
  </si>
  <si>
    <t>(20 negatives,</t>
  </si>
  <si>
    <t>Note: This spreads the missed households across both positive-wealth and zero-wealth classes.</t>
    <phoneticPr fontId="29" type="noConversion"/>
  </si>
  <si>
    <t>(Including 7 male stone cutters.)</t>
    <phoneticPr fontId="29" type="noConversion"/>
  </si>
  <si>
    <t>Agric, fisheries</t>
    <phoneticPr fontId="0" type="noConversion"/>
  </si>
  <si>
    <t>Farmer and Miller</t>
  </si>
  <si>
    <t>Officials, titled, profess'ns</t>
    <phoneticPr fontId="29" type="noConversion"/>
  </si>
  <si>
    <t>Overall rate of return =  ((25.4+16.8)/2)/(1-0.47737) = 11.0 percent.</t>
    <phoneticPr fontId="29" type="noConversion"/>
  </si>
  <si>
    <t>NE s little</t>
    <phoneticPr fontId="2" type="noConversion"/>
  </si>
  <si>
    <t>Decedent's 5-Digit ID Number</t>
  </si>
  <si>
    <t>Captain, Shipmaster</t>
  </si>
  <si>
    <t xml:space="preserve">occupation-specific averages.  An example of the latter is the set of </t>
    <phoneticPr fontId="29" type="noConversion"/>
  </si>
  <si>
    <t>Let us therefore include a 47.7% with zero return, and with the remainder of the slave population split evenly between adult males and adult females of hirable ages 12-50.</t>
    <phoneticPr fontId="29" type="noConversion"/>
  </si>
  <si>
    <t>(7) Results summarized for New England wealth and property 1774</t>
    <phoneticPr fontId="29" type="noConversion"/>
  </si>
  <si>
    <t>Occu-pation</t>
    <phoneticPr fontId="29" type="noConversion"/>
  </si>
  <si>
    <t>AHJ's "w" weight for each decedent</t>
    <phoneticPr fontId="2" type="noConversion"/>
  </si>
  <si>
    <t>(b.) Total property income (1000s/yr)</t>
    <phoneticPr fontId="29" type="noConversion"/>
  </si>
  <si>
    <t xml:space="preserve">[Multiplying the averages by the Lindert-Williamson estimated </t>
    <phoneticPr fontId="29" type="noConversion"/>
  </si>
  <si>
    <t>Farm operators, top 2 %</t>
    <phoneticPr fontId="29" type="noConversion"/>
  </si>
  <si>
    <t xml:space="preserve">occupation-specific average wealths.  An example of the latter is the set of </t>
    <phoneticPr fontId="29" type="noConversion"/>
  </si>
  <si>
    <t>Note, however, that the averages above were based on AHJ's total potential wealthholders.</t>
    <phoneticPr fontId="29" type="noConversion"/>
  </si>
  <si>
    <t>An alternative gross NIPA income, with zero depreciation rates</t>
    <phoneticPr fontId="29" type="noConversion"/>
  </si>
  <si>
    <t>Bottom 40%:</t>
  </si>
  <si>
    <t>Mean £:</t>
  </si>
  <si>
    <t>Median £:</t>
  </si>
  <si>
    <t>Gini:</t>
  </si>
  <si>
    <t>Failure to replicate exactly.</t>
    <phoneticPr fontId="29" type="noConversion"/>
  </si>
  <si>
    <t>(Omitted 2 other listings - firms, or unknown entity)</t>
    <phoneticPr fontId="29" type="noConversion"/>
  </si>
  <si>
    <t>plus Maine, 1771</t>
    <phoneticPr fontId="29" type="noConversion"/>
  </si>
  <si>
    <t>n =</t>
  </si>
  <si>
    <t>(%)</t>
  </si>
  <si>
    <t>All apparently adult females</t>
  </si>
  <si>
    <t>(3) Inferring a revised (LW) New England occupational mix for 1774</t>
    <phoneticPr fontId="29"/>
  </si>
  <si>
    <t>Aggregate income ($1000s/yr) @ 4.44</t>
    <phoneticPr fontId="29" type="noConversion"/>
  </si>
  <si>
    <t>Gross rate</t>
    <phoneticPr fontId="29" type="noConversion"/>
  </si>
  <si>
    <t>(5 by subtraction)</t>
    <phoneticPr fontId="29" type="noConversion"/>
  </si>
  <si>
    <t>(94 by subtraction)</t>
    <phoneticPr fontId="29" type="noConversion"/>
  </si>
  <si>
    <t>as % of wealth value, by asset type</t>
    <phoneticPr fontId="29" type="noConversion"/>
  </si>
  <si>
    <t>£ 1000s</t>
    <phoneticPr fontId="29" type="noConversion"/>
  </si>
  <si>
    <t>Producers' Perishables, now gross = net</t>
    <phoneticPr fontId="29" type="noConversion"/>
  </si>
  <si>
    <t>$ 1000s</t>
    <phoneticPr fontId="29" type="noConversion"/>
  </si>
  <si>
    <t>Males</t>
  </si>
  <si>
    <t>19 other cities with populations over 2,500 in 1774</t>
    <phoneticPr fontId="29" type="noConversion"/>
  </si>
  <si>
    <t>Rural areas</t>
    <phoneticPr fontId="29" type="noConversion"/>
  </si>
  <si>
    <t>All New England</t>
    <phoneticPr fontId="29" type="noConversion"/>
  </si>
  <si>
    <t>Group 8 = Women (n = 30, mostly rural and mostly widows in this sample)</t>
  </si>
  <si>
    <t>Slaves</t>
  </si>
  <si>
    <t>Gotslave</t>
  </si>
  <si>
    <t>Proddur</t>
  </si>
  <si>
    <t>Prodprsh</t>
  </si>
  <si>
    <t>Inventry</t>
  </si>
  <si>
    <t>(4) Rates of return</t>
    <phoneticPr fontId="29" type="noConversion"/>
  </si>
  <si>
    <t>(G.2) Rural areas' non-farmer positive-wealth occupations</t>
    <phoneticPr fontId="29" type="noConversion"/>
  </si>
  <si>
    <t>Gross property income</t>
    <phoneticPr fontId="29" type="noConversion"/>
  </si>
  <si>
    <t>£/year</t>
    <phoneticPr fontId="29" type="noConversion"/>
  </si>
  <si>
    <t>Final estimates compared --</t>
    <phoneticPr fontId="29" type="noConversion"/>
  </si>
  <si>
    <t>using her weights --</t>
    <phoneticPr fontId="29" type="noConversion"/>
  </si>
  <si>
    <t>Shipwright</t>
  </si>
  <si>
    <t>Ratio of total net NIPA "k"* property income to net income on labor and realty</t>
    <phoneticPr fontId="29" type="noConversion"/>
  </si>
  <si>
    <t>Average £/wealthholder, aftermultiplying by 0.67/10</t>
    <phoneticPr fontId="29" type="noConversion"/>
  </si>
  <si>
    <t>Here "income" is restricted to the kinds of income</t>
    <phoneticPr fontId="29" type="noConversion"/>
  </si>
  <si>
    <t>Real Estate (assume cap gains = depreciation cost)</t>
    <phoneticPr fontId="29" type="noConversion"/>
  </si>
  <si>
    <t>(4) Rates of return</t>
    <phoneticPr fontId="29" type="noConversion"/>
  </si>
  <si>
    <t>(B.) Implied gross annual rates of return on hiring out slaves,</t>
    <phoneticPr fontId="29" type="noConversion"/>
  </si>
  <si>
    <t>Queen Anne's County, Maryland, 1796-1804</t>
  </si>
  <si>
    <t>Titled, professionals</t>
  </si>
  <si>
    <t>Commerce</t>
  </si>
  <si>
    <t>(A*.) Assumed rates of current income, assuming no net change in producer perishables or in crops.</t>
    <phoneticPr fontId="29" type="noConversion"/>
  </si>
  <si>
    <t>ALTERNATIVE ESTIMATES, with no depreciation on crops or producer perishables</t>
    <phoneticPr fontId="29" type="noConversion"/>
  </si>
  <si>
    <t xml:space="preserve">Net (at 6%) annual income </t>
    <phoneticPr fontId="29" type="noConversion"/>
  </si>
  <si>
    <t>[After multiplying by AHJ's 0.67]</t>
    <phoneticPr fontId="29" type="noConversion"/>
  </si>
  <si>
    <t>Incomes 1774" file</t>
    <phoneticPr fontId="29" type="noConversion"/>
  </si>
  <si>
    <t>Shouldn't her p. 2106 have multiplied these mean and median no's by 0.67, yielding the no's to the right?</t>
    <phoneticPr fontId="29" type="noConversion"/>
  </si>
  <si>
    <t xml:space="preserve">  ==&gt; </t>
    <phoneticPr fontId="29" type="noConversion"/>
  </si>
  <si>
    <t>(3) Inferring a revised (LW) New England occupational mix for 1774</t>
    <phoneticPr fontId="29"/>
  </si>
  <si>
    <t>$/year</t>
    <phoneticPr fontId="29" type="noConversion"/>
  </si>
  <si>
    <t>more liab's</t>
    <phoneticPr fontId="2" type="noConversion"/>
  </si>
  <si>
    <t xml:space="preserve">sept'10, </t>
    <phoneticPr fontId="2" type="noConversion"/>
  </si>
  <si>
    <t>Farm operators, 80th-97th %</t>
    <phoneticPr fontId="29" type="noConversion"/>
  </si>
  <si>
    <t xml:space="preserve">Main, p. 39: "The assessment list of 1771 indicates that 39 percent of the population </t>
    <phoneticPr fontId="29" type="noConversion"/>
  </si>
  <si>
    <t>lacked property, but not all of these were laborers."</t>
    <phoneticPr fontId="29" type="noConversion"/>
  </si>
  <si>
    <t>All MA</t>
    <phoneticPr fontId="29" type="noConversion"/>
  </si>
  <si>
    <t>Both sexes:</t>
    <phoneticPr fontId="29"/>
  </si>
  <si>
    <t>NW shares</t>
    <phoneticPr fontId="29" type="noConversion"/>
  </si>
  <si>
    <r>
      <t>(</t>
    </r>
    <r>
      <rPr>
        <i/>
        <sz val="10"/>
        <rFont val="Arial"/>
      </rPr>
      <t>ACW</t>
    </r>
    <r>
      <rPr>
        <sz val="10"/>
        <rFont val="Arial"/>
      </rPr>
      <t xml:space="preserve">, p. 2106 or </t>
    </r>
    <r>
      <rPr>
        <i/>
        <sz val="10"/>
        <rFont val="Arial"/>
      </rPr>
      <t>WN2B</t>
    </r>
    <r>
      <rPr>
        <sz val="10"/>
        <rFont val="Arial"/>
      </rPr>
      <t>, 162-3)</t>
    </r>
    <phoneticPr fontId="29" type="noConversion"/>
  </si>
  <si>
    <t>of those assessed as positive versus zero wealth, versus those household heads totally missed.</t>
    <phoneticPr fontId="29" type="noConversion"/>
  </si>
  <si>
    <t>Boston 1780 (Main)</t>
  </si>
  <si>
    <t>Manuf &amp; construct'n trades</t>
    <phoneticPr fontId="29" type="noConversion"/>
  </si>
  <si>
    <t>equals our replication of her</t>
    <phoneticPr fontId="29" type="noConversion"/>
  </si>
  <si>
    <t>share of New England</t>
    <phoneticPr fontId="29" type="noConversion"/>
  </si>
  <si>
    <t>These times Boston's</t>
    <phoneticPr fontId="29" type="noConversion"/>
  </si>
  <si>
    <t>Yet 47.7% of all slaves in Queen Anne's County MD 1798 were in the not-so-employable classes -- children under 12, the disabled, and those 50 and older.</t>
    <phoneticPr fontId="29" type="noConversion"/>
  </si>
  <si>
    <t>(a.) Total prop income (£1000s/yr) =</t>
    <phoneticPr fontId="29" type="noConversion"/>
  </si>
  <si>
    <t>(b.) Total prop income (£1000s/yr) =</t>
    <phoneticPr fontId="29" type="noConversion"/>
  </si>
  <si>
    <t>Farm operators, 40th-79th %</t>
    <phoneticPr fontId="29" type="noConversion"/>
  </si>
  <si>
    <t>Farm operators, 0-39th %</t>
    <phoneticPr fontId="29" type="noConversion"/>
  </si>
  <si>
    <t>Total Physical Wealth (TPW)</t>
    <phoneticPr fontId="29" type="noConversion"/>
  </si>
  <si>
    <t xml:space="preserve">Gross Portable Wealth (GPW) </t>
    <phoneticPr fontId="29" type="noConversion"/>
  </si>
  <si>
    <t>95,377 households with positive gross property income, April 2011.</t>
    <phoneticPr fontId="29" type="noConversion"/>
  </si>
  <si>
    <t xml:space="preserve">gross property incomes in the "American incomes 1774" file.] </t>
    <phoneticPr fontId="29" type="noConversion"/>
  </si>
  <si>
    <t xml:space="preserve">property incomes in the "American incomes 1774" file.  </t>
    <phoneticPr fontId="29" type="noConversion"/>
  </si>
  <si>
    <t>206*</t>
    <phoneticPr fontId="29" type="noConversion"/>
  </si>
  <si>
    <t>99.9*</t>
    <phoneticPr fontId="29" type="noConversion"/>
  </si>
  <si>
    <t>(*This = the</t>
    <phoneticPr fontId="29" type="noConversion"/>
  </si>
  <si>
    <r>
      <t>Note</t>
    </r>
    <r>
      <rPr>
        <sz val="12"/>
        <rFont val="Arial"/>
      </rPr>
      <t>, however, that the averages above were based on AHJ's total potential wealtholders.</t>
    </r>
    <phoneticPr fontId="29" type="noConversion"/>
  </si>
  <si>
    <t>added to the weight of its rural counterpart.</t>
    <phoneticPr fontId="29" type="noConversion"/>
  </si>
  <si>
    <t>Results, pasted from (H.) on this worksheet --</t>
    <phoneticPr fontId="29" type="noConversion"/>
  </si>
  <si>
    <t>Other</t>
    <phoneticPr fontId="29" type="noConversion"/>
  </si>
  <si>
    <t>cities</t>
    <phoneticPr fontId="29" type="noConversion"/>
  </si>
  <si>
    <t>or (79.5- %)</t>
  </si>
  <si>
    <t>Big City = Boston. For smaller cities and rural areas, first estimate</t>
    <phoneticPr fontId="29"/>
  </si>
  <si>
    <t>non-big-city tax-list population</t>
    <phoneticPr fontId="29" type="noConversion"/>
  </si>
  <si>
    <t>LW occ code</t>
    <phoneticPr fontId="29" type="noConversion"/>
  </si>
  <si>
    <t>Manuf &amp; construction trades</t>
  </si>
  <si>
    <t>Asset values, using AHJ's w weights (x 10)</t>
    <phoneticPr fontId="2" type="noConversion"/>
  </si>
  <si>
    <t>Equip-ment, House-hold</t>
    <phoneticPr fontId="2" type="noConversion"/>
  </si>
  <si>
    <t>Equip-ment, Business</t>
    <phoneticPr fontId="2" type="noConversion"/>
  </si>
  <si>
    <t>Boston, all groups =</t>
    <phoneticPr fontId="29" type="noConversion"/>
  </si>
  <si>
    <r>
      <t>J.T. Main on Boston occupations, c1780</t>
    </r>
    <r>
      <rPr>
        <sz val="12"/>
        <rFont val="Arial"/>
      </rPr>
      <t>:</t>
    </r>
    <phoneticPr fontId="29" type="noConversion"/>
  </si>
  <si>
    <t>Has Real Estate, Some Valued, From Inventory, Plus more known not valued</t>
  </si>
  <si>
    <t>Probably Has Real Estate, None Valued</t>
  </si>
  <si>
    <t>(codes 70-79)</t>
  </si>
  <si>
    <t>Women:</t>
  </si>
  <si>
    <t>Carpenter, Joiner, Housewright</t>
  </si>
  <si>
    <t>Sums</t>
    <phoneticPr fontId="29" type="noConversion"/>
  </si>
  <si>
    <t>Lancaster Borough</t>
  </si>
  <si>
    <t>Occupational grouping</t>
  </si>
  <si>
    <t>The file "Chester County 8 rural twps 1799-1802" gives us these shares for positive-wealth non-farmers in 1773:</t>
    <phoneticPr fontId="29" type="noConversion"/>
  </si>
  <si>
    <t>1799-1802</t>
    <phoneticPr fontId="29" type="noConversion"/>
  </si>
  <si>
    <t>(C.) New England 1774, net and gross NIPA incomes, by asset type</t>
    <phoneticPr fontId="29" type="noConversion"/>
  </si>
  <si>
    <t>Maine 1771</t>
    <phoneticPr fontId="29" type="noConversion"/>
  </si>
  <si>
    <t>Lawyer, Notary, Judge</t>
  </si>
  <si>
    <t>or 83.6% of</t>
  </si>
  <si>
    <t>the 269 rurals.</t>
  </si>
  <si>
    <t>Was this meant to be Suffolk County exclusive of Boston?</t>
  </si>
  <si>
    <t>Merchant</t>
  </si>
  <si>
    <t>Condur</t>
  </si>
  <si>
    <t>Ruralown</t>
  </si>
  <si>
    <t>Baddebts</t>
  </si>
  <si>
    <t>Averages for NJ-PA-DE --&gt;</t>
    <phoneticPr fontId="2" type="noConversion"/>
  </si>
  <si>
    <t>NE has less</t>
    <phoneticPr fontId="2" type="noConversion"/>
  </si>
  <si>
    <t>Trying to replicate AHJ estimates</t>
    <phoneticPr fontId="29" type="noConversion"/>
  </si>
  <si>
    <t>(5) Calculating the overall size distribution of wealth inequality among "wealthholders" in New England in 1774, using AHJ probate data and LW weights</t>
    <phoneticPr fontId="29" type="noConversion"/>
  </si>
  <si>
    <t>VARIABLE LISTS from the "summary" ICPSR worksheets</t>
    <phoneticPr fontId="29" type="noConversion"/>
  </si>
  <si>
    <r>
      <t xml:space="preserve">times the </t>
    </r>
    <r>
      <rPr>
        <u/>
        <sz val="12"/>
        <rFont val="Arial"/>
      </rPr>
      <t>7.19 percent</t>
    </r>
    <r>
      <rPr>
        <sz val="12"/>
        <rFont val="Arial"/>
      </rPr>
      <t xml:space="preserve"> from (F.) above =</t>
    </r>
    <phoneticPr fontId="29" type="noConversion"/>
  </si>
  <si>
    <t>income</t>
    <phoneticPr fontId="29" type="noConversion"/>
  </si>
  <si>
    <t>income</t>
  </si>
  <si>
    <t>Worth</t>
    <phoneticPr fontId="29" type="noConversion"/>
  </si>
  <si>
    <t>(The replications were unsuccessful to the extent of the differences shown here.)</t>
  </si>
  <si>
    <t>£</t>
  </si>
  <si>
    <t>% of</t>
    <phoneticPr fontId="29" type="noConversion"/>
  </si>
  <si>
    <t>26411 taxed</t>
    <phoneticPr fontId="29" type="noConversion"/>
  </si>
  <si>
    <t>non-big-city</t>
    <phoneticPr fontId="29"/>
  </si>
  <si>
    <t>Shoemaker</t>
  </si>
  <si>
    <t>Gross Portable Wealth (GPW) (Financial Assets + Portable Physical Wealth)</t>
  </si>
  <si>
    <t xml:space="preserve">Here our three main guides are the farm operator shares from (C.) above, plus occupational </t>
    <phoneticPr fontId="29" type="noConversion"/>
  </si>
  <si>
    <t>shares for Lancaster Borough PA 1773 and eight Chester County PA towns in 1799-1802.</t>
    <phoneticPr fontId="29" type="noConversion"/>
  </si>
  <si>
    <t>Male</t>
    <phoneticPr fontId="0" type="noConversion"/>
  </si>
  <si>
    <t>Jones w* results</t>
  </si>
  <si>
    <t>(codes 45-79)</t>
  </si>
  <si>
    <t>Total</t>
  </si>
  <si>
    <t>Has Real Estate, All Valued, From Inventory</t>
  </si>
  <si>
    <t>(codes 20-44, urban)</t>
  </si>
  <si>
    <t>(codes 20-44, other)</t>
  </si>
  <si>
    <t>over the other groups yields:</t>
    <phoneticPr fontId="29" type="noConversion"/>
  </si>
  <si>
    <t>altogether from the tax lists</t>
    <phoneticPr fontId="29" type="noConversion"/>
  </si>
  <si>
    <t>Boston 1790 (Price)</t>
  </si>
  <si>
    <t>Merchants &amp; shopkeepers</t>
    <phoneticPr fontId="29" type="noConversion"/>
  </si>
  <si>
    <t>Both</t>
    <phoneticPr fontId="29" type="noConversion"/>
  </si>
  <si>
    <t>directory</t>
    <phoneticPr fontId="29" type="noConversion"/>
  </si>
  <si>
    <t>Officials, titled, professions</t>
    <phoneticPr fontId="0" type="noConversion"/>
  </si>
  <si>
    <t>Our assumption here is similar to the assumption that Alice Hanson Jones made in her final w*B estimates.</t>
    <phoneticPr fontId="29" type="noConversion"/>
  </si>
  <si>
    <t>Thus, as much as possible, the proportions start from the 1771 Massachusetts shares</t>
    <phoneticPr fontId="29" type="noConversion"/>
  </si>
  <si>
    <t>Potter</t>
  </si>
  <si>
    <t>Harnessmaker</t>
  </si>
  <si>
    <t>Sailmaker</t>
  </si>
  <si>
    <t>Caulker</t>
  </si>
  <si>
    <t>(H.) The overall  LW occupation weights for New England 1771-1774</t>
    <phoneticPr fontId="29" type="noConversion"/>
  </si>
  <si>
    <t>Other cities</t>
    <phoneticPr fontId="29" type="noConversion"/>
  </si>
  <si>
    <t>Rural</t>
    <phoneticPr fontId="29" type="noConversion"/>
  </si>
  <si>
    <t>0.0158 weight as a</t>
    <phoneticPr fontId="29" type="noConversion"/>
  </si>
  <si>
    <t>into their shares in lesser cities, weighted at 7.08/98.42 = 7.2%,</t>
    <phoneticPr fontId="29" type="noConversion"/>
  </si>
  <si>
    <t>artisans+construction</t>
  </si>
  <si>
    <t>45 to 79</t>
  </si>
  <si>
    <t>0.67, but mean &amp; median are.</t>
    <phoneticPr fontId="29" type="noConversion"/>
  </si>
  <si>
    <t>These come from the Excel files of the 1771 tax returns for Boston, for other Eastern Massachusetts, for Western Massachusetts, and for Maine.</t>
    <phoneticPr fontId="29" type="noConversion"/>
  </si>
  <si>
    <t>Construction trades</t>
  </si>
  <si>
    <t>Males, no stated occ's</t>
  </si>
  <si>
    <t>Agriculture forestry fishing</t>
  </si>
  <si>
    <t>Menial labor, male</t>
  </si>
  <si>
    <t>Males, no occ but with W</t>
  </si>
  <si>
    <t>Females (3 widows)</t>
  </si>
  <si>
    <r>
      <t>for those listed with positive realty wealth, Boston 1771-1774</t>
    </r>
    <r>
      <rPr>
        <sz val="12"/>
        <rFont val="Arial"/>
      </rPr>
      <t>:</t>
    </r>
    <phoneticPr fontId="29" type="noConversion"/>
  </si>
  <si>
    <t>97 and 98</t>
    <phoneticPr fontId="29" type="noConversion"/>
  </si>
  <si>
    <t>LW occ code</t>
    <phoneticPr fontId="29" type="noConversion"/>
  </si>
  <si>
    <t>(Of the 37 males, 34 were fishermen (including 1 oysterman). Three were gardeners.)</t>
    <phoneticPr fontId="29" type="noConversion"/>
  </si>
  <si>
    <t>No stated occ, male</t>
    <phoneticPr fontId="29" type="noConversion"/>
  </si>
  <si>
    <t>All apparently healthy adult females</t>
  </si>
  <si>
    <t>wealth</t>
    <phoneticPr fontId="29" type="noConversion"/>
  </si>
  <si>
    <t>minus the same</t>
    <phoneticPr fontId="29" type="noConversion"/>
  </si>
  <si>
    <t>(27)</t>
  </si>
  <si>
    <t>(28)</t>
  </si>
  <si>
    <t>All apparently adult males</t>
  </si>
  <si>
    <t>Males, no occ, W=0</t>
  </si>
  <si>
    <t xml:space="preserve">(A.) Assumed rates of current income, </t>
    <phoneticPr fontId="29" type="noConversion"/>
  </si>
  <si>
    <t>Non-farmers with positive assessed wealth</t>
  </si>
  <si>
    <t>Shares of New England =</t>
    <phoneticPr fontId="29" type="noConversion"/>
  </si>
  <si>
    <t>Net worth</t>
    <phoneticPr fontId="29" type="noConversion"/>
  </si>
  <si>
    <t>(These 176 were all rural)</t>
    <phoneticPr fontId="29" type="noConversion"/>
  </si>
  <si>
    <t>(no urban among these 176)</t>
    <phoneticPr fontId="29" type="noConversion"/>
  </si>
  <si>
    <t>[Using Lindert-Williamson estimated</t>
    <phoneticPr fontId="29" type="noConversion"/>
  </si>
  <si>
    <t>Totals</t>
    <phoneticPr fontId="29" type="noConversion"/>
  </si>
  <si>
    <t>Equipbus</t>
  </si>
  <si>
    <t>0.67, but mean &amp; median are.</t>
    <phoneticPr fontId="29" type="noConversion"/>
  </si>
  <si>
    <t>Portwel</t>
  </si>
  <si>
    <t>Physwel</t>
  </si>
  <si>
    <t>Nw</t>
  </si>
  <si>
    <t>Gw</t>
  </si>
  <si>
    <t>multiplied by 0.67.</t>
    <phoneticPr fontId="29" type="noConversion"/>
  </si>
  <si>
    <t>Place in County</t>
  </si>
  <si>
    <t>Urban Big Centers</t>
  </si>
  <si>
    <t>Esquire, Gentleman, Gentlewoman</t>
  </si>
  <si>
    <t>Cabinetmaker, Furniture Maker</t>
  </si>
  <si>
    <t>The ratio of household heads to total (all-free) population in 1790 was 23.0 percent for Boston, 18.9 percent for all MA, and</t>
    <phoneticPr fontId="29" type="noConversion"/>
  </si>
  <si>
    <t>Equipment, Business</t>
  </si>
  <si>
    <t>Equipment, Household</t>
  </si>
  <si>
    <t>Cordwainer</t>
  </si>
  <si>
    <t>Place in County Unknown</t>
  </si>
  <si>
    <t>Distiller</t>
  </si>
  <si>
    <t>Officials, professionals</t>
  </si>
  <si>
    <t>Merchants, shopkeepers</t>
  </si>
  <si>
    <t>Yes,</t>
  </si>
  <si>
    <t>sept'10</t>
    <phoneticPr fontId="2" type="noConversion"/>
  </si>
  <si>
    <t>Massachusetts 1771</t>
    <phoneticPr fontId="29" type="noConversion"/>
  </si>
  <si>
    <t>45 and Over</t>
  </si>
  <si>
    <t>The next task is to divide the 29.43% non-farmers with positive wealth</t>
    <phoneticPr fontId="29" type="noConversion"/>
  </si>
  <si>
    <t xml:space="preserve">the 29.43% of non-farmers in the </t>
    <phoneticPr fontId="29" type="noConversion"/>
  </si>
  <si>
    <t>(32)</t>
  </si>
  <si>
    <t>(33)</t>
  </si>
  <si>
    <t>Sex</t>
  </si>
  <si>
    <t>Female</t>
  </si>
  <si>
    <t>Ageclass</t>
  </si>
  <si>
    <t>(G.) Occupation shares in non-Boston cities and rural areas, New England 1771-1774</t>
    <phoneticPr fontId="29" type="noConversion"/>
  </si>
  <si>
    <t>Using these</t>
    <phoneticPr fontId="29" type="noConversion"/>
  </si>
  <si>
    <t>Jones w*B results</t>
  </si>
  <si>
    <t>as calcu-</t>
    <phoneticPr fontId="29" type="noConversion"/>
  </si>
  <si>
    <t>free wealthholders</t>
    <phoneticPr fontId="29" type="noConversion"/>
  </si>
  <si>
    <t>All non-Boston Massachusetts plus Maine, 1771</t>
    <phoneticPr fontId="29" type="noConversion"/>
  </si>
  <si>
    <t>households</t>
    <phoneticPr fontId="29" type="noConversion"/>
  </si>
  <si>
    <t>35,663 listeds</t>
    <phoneticPr fontId="29" type="noConversion"/>
  </si>
  <si>
    <t>(% shares)</t>
    <phoneticPr fontId="29" type="noConversion"/>
  </si>
  <si>
    <t>Jones w* results,</t>
    <phoneticPr fontId="29" type="noConversion"/>
  </si>
  <si>
    <t>not yet "*" multiplied by</t>
    <phoneticPr fontId="29" type="noConversion"/>
  </si>
  <si>
    <t>not yet "*" multiplied by</t>
    <phoneticPr fontId="29" type="noConversion"/>
  </si>
  <si>
    <t>The priority is to the shares dictated from Massachusetts-Maine 1771 data.  These yield the overall</t>
    <phoneticPr fontId="29" type="noConversion"/>
  </si>
  <si>
    <t>LW weights</t>
  </si>
  <si>
    <t>Chester 8,</t>
    <phoneticPr fontId="29" type="noConversion"/>
  </si>
  <si>
    <t>(A.) Size distribution of net worth</t>
  </si>
  <si>
    <t xml:space="preserve">Raw unweighted asset values (x10) </t>
    <phoneticPr fontId="2" type="noConversion"/>
  </si>
  <si>
    <t xml:space="preserve">NB: The category shaded in pink has no probated counterparts in Jones's </t>
    <phoneticPr fontId="29" type="noConversion"/>
  </si>
  <si>
    <t>Assessed for zero wealth in 1771</t>
    <phoneticPr fontId="29" type="noConversion"/>
  </si>
  <si>
    <t>Contrib's to gini</t>
    <phoneticPr fontId="29" type="noConversion"/>
  </si>
  <si>
    <t>AHJ cum wts</t>
    <phoneticPr fontId="29" type="noConversion"/>
  </si>
  <si>
    <r>
      <t xml:space="preserve">from Jones, </t>
    </r>
    <r>
      <rPr>
        <i/>
        <sz val="12"/>
        <rFont val="Arial"/>
      </rPr>
      <t>WN2B</t>
    </r>
    <r>
      <rPr>
        <sz val="12"/>
        <rFont val="Arial"/>
      </rPr>
      <t>, p. 37]</t>
    </r>
    <phoneticPr fontId="29" type="noConversion"/>
  </si>
  <si>
    <t>(2) AHJ (Jones's) occupation counts in 1774</t>
    <phoneticPr fontId="29" type="noConversion"/>
  </si>
  <si>
    <t>Aggregate income (£1000s/yr)</t>
    <phoneticPr fontId="29" type="noConversion"/>
  </si>
  <si>
    <t>(B.) above, due to differences in averaging procedure.]</t>
    <phoneticPr fontId="29" type="noConversion"/>
  </si>
  <si>
    <t>Yes, &lt; 10%</t>
  </si>
  <si>
    <t>w/out Portwel</t>
  </si>
  <si>
    <t>Everybody</t>
  </si>
  <si>
    <t>the non-farm, non-big city occupation mix from Lancaster PA 1800</t>
    <phoneticPr fontId="29"/>
  </si>
  <si>
    <t>Spreading the 37.76% missed</t>
    <phoneticPr fontId="29" type="noConversion"/>
  </si>
  <si>
    <t>No-occ males</t>
    <phoneticPr fontId="29" type="noConversion"/>
  </si>
  <si>
    <t>Fisherman and Mariner</t>
  </si>
  <si>
    <t>Military Officer</t>
  </si>
  <si>
    <t>Tailor</t>
  </si>
  <si>
    <t>NEW ENGLAND</t>
  </si>
  <si>
    <t>NEW YORK</t>
  </si>
  <si>
    <t>Code</t>
  </si>
  <si>
    <t>Males:</t>
    <phoneticPr fontId="29"/>
  </si>
  <si>
    <t>The file "PA Lancaster 1773 Borough" gives us these shares for positive-wealth non-farmers in 1773:</t>
    <phoneticPr fontId="29" type="noConversion"/>
  </si>
  <si>
    <t>% of recorded living</t>
    <phoneticPr fontId="29" type="noConversion"/>
  </si>
  <si>
    <t>(15)</t>
  </si>
  <si>
    <t>(16)</t>
  </si>
  <si>
    <t>(17)</t>
  </si>
  <si>
    <t>(18)</t>
  </si>
  <si>
    <t>(19)</t>
  </si>
  <si>
    <t>(20)</t>
  </si>
  <si>
    <t>Watchmaker</t>
  </si>
  <si>
    <t>places, before borrowing new data from other times and places that may seem comparable.</t>
    <phoneticPr fontId="29" type="noConversion"/>
  </si>
  <si>
    <t>code counts:</t>
  </si>
  <si>
    <t>non-farmers</t>
    <phoneticPr fontId="29" type="noConversion"/>
  </si>
  <si>
    <t>all Boston</t>
    <phoneticPr fontId="29" type="noConversion"/>
  </si>
  <si>
    <t>||</t>
    <phoneticPr fontId="29" type="noConversion"/>
  </si>
  <si>
    <t>households</t>
    <phoneticPr fontId="29" type="noConversion"/>
  </si>
  <si>
    <t>Gross NIPA income (interest and depreciation) in £</t>
    <phoneticPr fontId="29" type="noConversion"/>
  </si>
  <si>
    <t>Source = Jackson Turner Main, The Social Structure of Revolutionary America (Princeton, NJ: Princeton University Press, 1965), pp. 38-39.</t>
  </si>
  <si>
    <t>"artisans 36%;</t>
  </si>
  <si>
    <t>Average £/wealthholder =</t>
    <phoneticPr fontId="29" type="noConversion"/>
  </si>
  <si>
    <t>Farm operators</t>
  </si>
  <si>
    <t>All Non-Boston combined</t>
    <phoneticPr fontId="29" type="noConversion"/>
  </si>
  <si>
    <t>Manuf &amp; construct'n trades</t>
  </si>
  <si>
    <t>No-occ males</t>
  </si>
  <si>
    <t>No-occ females</t>
  </si>
  <si>
    <t>Officials, titled, profess'ns</t>
  </si>
  <si>
    <t>Merchants &amp; shopkeepers</t>
  </si>
  <si>
    <t>Tenants</t>
  </si>
  <si>
    <t>No stated occ, female</t>
    <phoneticPr fontId="29" type="noConversion"/>
  </si>
  <si>
    <t>Shares of New Eng minus Boston =</t>
    <phoneticPr fontId="29" type="noConversion"/>
  </si>
  <si>
    <r>
      <t xml:space="preserve">(D.) NIPA-type </t>
    </r>
    <r>
      <rPr>
        <b/>
        <u/>
        <sz val="12"/>
        <color indexed="8"/>
        <rFont val="Arial"/>
      </rPr>
      <t>GROSS</t>
    </r>
    <r>
      <rPr>
        <b/>
        <sz val="12"/>
        <color indexed="10"/>
        <rFont val="Arial"/>
      </rPr>
      <t xml:space="preserve"> </t>
    </r>
    <r>
      <rPr>
        <b/>
        <sz val="12"/>
        <rFont val="Arial"/>
      </rPr>
      <t>property income</t>
    </r>
    <r>
      <rPr>
        <sz val="12"/>
        <rFont val="Arial"/>
      </rPr>
      <t xml:space="preserve"> [see "Notes, vars" worksheet], at LW weights</t>
    </r>
    <phoneticPr fontId="29" type="noConversion"/>
  </si>
  <si>
    <t xml:space="preserve">Real estate </t>
    <phoneticPr fontId="29" type="noConversion"/>
  </si>
  <si>
    <t>Wtd net</t>
    <phoneticPr fontId="29" type="noConversion"/>
  </si>
  <si>
    <t>Wtd net</t>
  </si>
  <si>
    <t>Wtd Net</t>
    <phoneticPr fontId="29" type="noConversion"/>
  </si>
  <si>
    <r>
      <t xml:space="preserve">times the 92.81 </t>
    </r>
    <r>
      <rPr>
        <u/>
        <sz val="12"/>
        <rFont val="Arial"/>
      </rPr>
      <t>percent</t>
    </r>
    <r>
      <rPr>
        <sz val="12"/>
        <rFont val="Arial"/>
      </rPr>
      <t xml:space="preserve"> from (F.) above =</t>
    </r>
    <phoneticPr fontId="29" type="noConversion"/>
  </si>
  <si>
    <r>
      <t xml:space="preserve">times the </t>
    </r>
    <r>
      <rPr>
        <u/>
        <sz val="12"/>
        <rFont val="Arial"/>
      </rPr>
      <t>91.34 percent</t>
    </r>
    <r>
      <rPr>
        <sz val="12"/>
        <rFont val="Arial"/>
      </rPr>
      <t xml:space="preserve"> from (F.) above =</t>
    </r>
    <phoneticPr fontId="29" type="noConversion"/>
  </si>
  <si>
    <t>In the Excel file "1760-1800 state &amp; orban pops", we have estimated the 1774 shares of New England's total population as</t>
    <phoneticPr fontId="29" type="noConversion"/>
  </si>
  <si>
    <t>Goldsmith, Silversmith, Other Metalworker</t>
  </si>
  <si>
    <t>Hatter</t>
  </si>
  <si>
    <t>(22)</t>
  </si>
  <si>
    <t>(23)</t>
  </si>
  <si>
    <t>(24)</t>
  </si>
  <si>
    <t>(25)</t>
  </si>
  <si>
    <t>(26)</t>
  </si>
  <si>
    <t>Producers' Perishables</t>
  </si>
  <si>
    <t>Business Inventory</t>
  </si>
  <si>
    <t>Consumers' Perishables</t>
  </si>
  <si>
    <t>Cash</t>
  </si>
  <si>
    <t>Financial Assets, Bad</t>
  </si>
  <si>
    <t>Livestock</t>
  </si>
  <si>
    <t>Crops</t>
  </si>
  <si>
    <t>Apparel</t>
  </si>
  <si>
    <t>(codes 80-89)</t>
  </si>
  <si>
    <t>(code 99)</t>
  </si>
  <si>
    <t>(codes 97, 98)</t>
  </si>
  <si>
    <t>Lindert</t>
  </si>
  <si>
    <t>ID</t>
  </si>
  <si>
    <t>Rescode</t>
  </si>
  <si>
    <t>Bigcity</t>
  </si>
  <si>
    <t>Rural</t>
  </si>
  <si>
    <t>Total,</t>
    <phoneticPr fontId="29"/>
  </si>
  <si>
    <t>Real Estate Ownership Code</t>
  </si>
  <si>
    <t>Residence Code</t>
  </si>
  <si>
    <t>No. of zeroes =</t>
  </si>
  <si>
    <t>Population</t>
    <phoneticPr fontId="29" type="noConversion"/>
  </si>
  <si>
    <t>% of New England</t>
    <phoneticPr fontId="29" type="noConversion"/>
  </si>
  <si>
    <t>but not in the South.</t>
    <phoneticPr fontId="29" type="noConversion"/>
  </si>
  <si>
    <t>[NOTE: AHJ's w*B mean approximately</t>
    <phoneticPr fontId="29" type="noConversion"/>
  </si>
  <si>
    <t>(Averages before 0.67/10 -&gt;)</t>
    <phoneticPr fontId="29" type="noConversion"/>
  </si>
  <si>
    <t>Manufacturing trades, mining</t>
  </si>
  <si>
    <t>Female</t>
    <phoneticPr fontId="0" type="noConversion"/>
  </si>
  <si>
    <t>Urban , All Other</t>
  </si>
  <si>
    <t>Merchant Plus Other Nonfarm Activity</t>
  </si>
  <si>
    <t>Government Official</t>
  </si>
  <si>
    <t xml:space="preserve">We use the same total-population shares for all household heads, ignoring the small variation in headship rates across cities and states. </t>
    <phoneticPr fontId="29" type="noConversion"/>
  </si>
  <si>
    <t xml:space="preserve">Less than 40 </t>
  </si>
  <si>
    <t>cases zero?</t>
  </si>
  <si>
    <t>realty,</t>
  </si>
  <si>
    <t>321 with</t>
  </si>
  <si>
    <t>listed in</t>
    <phoneticPr fontId="29" type="noConversion"/>
  </si>
  <si>
    <t>Government Official and Large Landowner</t>
    <phoneticPr fontId="2" type="noConversion"/>
  </si>
  <si>
    <t>20.753 percent in Maine. Applying these ratios to the estimated 1771 populations of Boston, MA, and ME yields</t>
    <phoneticPr fontId="29" type="noConversion"/>
  </si>
  <si>
    <t>non-big city shares for farm operator, no-occs with positive wealth and persons with zero wealth,</t>
    <phoneticPr fontId="29" type="noConversion"/>
  </si>
  <si>
    <t>(G.1) Non-Boston cities' non-farmer positive-wealth occupations</t>
    <phoneticPr fontId="29" type="noConversion"/>
  </si>
  <si>
    <t>Assessed for positive wealth in 1771</t>
    <phoneticPr fontId="29" type="noConversion"/>
  </si>
  <si>
    <t>n =</t>
    <phoneticPr fontId="29" type="noConversion"/>
  </si>
  <si>
    <t>Another County or Country but Probated in this County</t>
  </si>
  <si>
    <t>Lower shopkeepers</t>
  </si>
  <si>
    <t>26 Through 44</t>
  </si>
  <si>
    <t>Age Unknown</t>
  </si>
  <si>
    <t xml:space="preserve"> &lt;= identical lists =&gt;</t>
  </si>
  <si>
    <t>(31)</t>
  </si>
  <si>
    <t>(codes 20-21, 30-34, 37-39)</t>
  </si>
  <si>
    <r>
      <t>ex</t>
    </r>
    <r>
      <rPr>
        <sz val="12"/>
        <rFont val="Arial"/>
      </rPr>
      <t>cluding those assessed as having zero wealth.</t>
    </r>
    <phoneticPr fontId="29" type="noConversion"/>
  </si>
  <si>
    <t>(codes 35-36, 40-43)</t>
  </si>
  <si>
    <t>(code 44)</t>
  </si>
  <si>
    <t xml:space="preserve"> -- in New</t>
  </si>
  <si>
    <t>Doctor</t>
  </si>
  <si>
    <t>those for New England as a whole in</t>
    <phoneticPr fontId="29" type="noConversion"/>
  </si>
  <si>
    <t>Mason</t>
  </si>
  <si>
    <t>(£99.9 times 0.67 =)</t>
    <phoneticPr fontId="29" type="noConversion"/>
  </si>
  <si>
    <t>Professionals 3-4%. [Including titled and officials?]</t>
    <phoneticPr fontId="29" type="noConversion"/>
  </si>
  <si>
    <t>assessed</t>
    <phoneticPr fontId="29" type="noConversion"/>
  </si>
  <si>
    <t>total</t>
    <phoneticPr fontId="29" type="noConversion"/>
  </si>
  <si>
    <t>Ropemaker</t>
  </si>
  <si>
    <t>worksheets for Massachusetts 1771 tax returns). Then apply</t>
    <phoneticPr fontId="29"/>
  </si>
  <si>
    <t>Definitely Has No Real Estate</t>
  </si>
  <si>
    <t>of wealthholders</t>
    <phoneticPr fontId="29" type="noConversion"/>
  </si>
  <si>
    <t>Next question:  What occupations for those assessed with positive wealth?  (Those assessed at zero could be counted as the equivalent of menial labor.)</t>
    <phoneticPr fontId="29" type="noConversion"/>
  </si>
  <si>
    <t>Printer</t>
  </si>
  <si>
    <t>Farmers with positive wealth</t>
    <phoneticPr fontId="29" type="noConversion"/>
  </si>
  <si>
    <t>90-95</t>
    <phoneticPr fontId="29" type="noConversion"/>
  </si>
  <si>
    <t>Boston</t>
    <phoneticPr fontId="29" type="noConversion"/>
  </si>
  <si>
    <t>The same, w-weighted</t>
    <phoneticPr fontId="29"/>
  </si>
  <si>
    <t>Non-farmers with positive wealth in 1771</t>
    <phoneticPr fontId="29" type="noConversion"/>
  </si>
  <si>
    <t>Fisherman</t>
  </si>
  <si>
    <t>the rest were laborers and artisans, the latter more numerous than frontier and subsistence towns</t>
  </si>
  <si>
    <t>w* mean, £138.  Were her w*B</t>
    <phoneticPr fontId="29" type="noConversion"/>
  </si>
  <si>
    <t>assumptions designed for such equvalence?]</t>
    <phoneticPr fontId="29" type="noConversion"/>
  </si>
  <si>
    <t>replication value</t>
    <phoneticPr fontId="29" type="noConversion"/>
  </si>
  <si>
    <t>Fishing, maritime</t>
  </si>
  <si>
    <t>Big city</t>
  </si>
  <si>
    <t>% of listed</t>
    <phoneticPr fontId="29" type="noConversion"/>
  </si>
  <si>
    <t>No-occ females</t>
    <phoneticPr fontId="29" type="noConversion"/>
  </si>
  <si>
    <t>listed with wealth</t>
    <phoneticPr fontId="29" type="noConversion"/>
  </si>
  <si>
    <t>Shares of</t>
    <phoneticPr fontId="29" type="noConversion"/>
  </si>
  <si>
    <t>non-fishermen</t>
    <phoneticPr fontId="29" type="noConversion"/>
  </si>
  <si>
    <t>Group 1 = Official &amp; professional males (n = 44)</t>
  </si>
  <si>
    <t>Farmer and Fisherman</t>
  </si>
  <si>
    <t>Manufacturing trades</t>
  </si>
  <si>
    <t>Eastern MA minus Boston</t>
    <phoneticPr fontId="29" type="noConversion"/>
  </si>
  <si>
    <t>own realty,</t>
  </si>
  <si>
    <t>Sex Code</t>
  </si>
  <si>
    <t>(1)</t>
  </si>
  <si>
    <t>Gross NIPA income (interest and depreciation) in $</t>
    <phoneticPr fontId="29" type="noConversion"/>
  </si>
  <si>
    <t>(E.) Boston occupations for non-farmers with positive wealth -- Clues from the 1800 Directory</t>
    <phoneticPr fontId="29" type="noConversion"/>
  </si>
  <si>
    <t>Top merchants, financial</t>
  </si>
  <si>
    <t>Total Net Worth (NW) (GPW + Real Estate - Liabilities)</t>
  </si>
  <si>
    <t>(H.) The overall  LW occupation weights for New England 1771-1774</t>
  </si>
  <si>
    <t>unskilled+no occ</t>
  </si>
  <si>
    <t>Group 2 = Merchant &amp; shopkeeper males, big city (n = 25)</t>
  </si>
  <si>
    <t>Group 3 = Merchant &amp; shopkeeper males, hinterland (n = 15)</t>
  </si>
  <si>
    <t>Equiphh</t>
  </si>
  <si>
    <t>Total Physical Wealth (TPW) (Real Estate + Portable Physical Wealth)</t>
  </si>
  <si>
    <t>Menial labor</t>
  </si>
  <si>
    <t>All non-Boston Massachusetts</t>
    <phoneticPr fontId="29" type="noConversion"/>
  </si>
  <si>
    <r>
      <t>Our Boston interpretation</t>
    </r>
    <r>
      <rPr>
        <sz val="12"/>
        <rFont val="Arial"/>
      </rPr>
      <t>: These 1800 listings are not too far from J.T. Main's rough impressions from the closer year 1780, which seem</t>
    </r>
    <phoneticPr fontId="29" type="noConversion"/>
  </si>
  <si>
    <t>All non-Boston Massachusetts</t>
  </si>
  <si>
    <t>Gross income</t>
  </si>
  <si>
    <t>The rest (8%?) were tavernkeepers, pilots, farmers, and white collar. [So perhaps 2% of total for professionals, 3% commerce, 2% unskilled, and 1% agricultural and fisheries?]</t>
    <phoneticPr fontId="29" type="noConversion"/>
  </si>
  <si>
    <t>(Color coding is borrowed from what worked for Middle Colonies)</t>
    <phoneticPr fontId="29"/>
  </si>
  <si>
    <t>[Here the grand averages differ from</t>
  </si>
  <si>
    <t>Consumers' Durables</t>
  </si>
  <si>
    <t>But the 1771 return itself lists 34.4% of all taxpayers as having zero total realty.</t>
    <phoneticPr fontId="29" type="noConversion"/>
  </si>
  <si>
    <t>225 rurals</t>
  </si>
  <si>
    <t>Baker</t>
  </si>
  <si>
    <t>Blacksmith</t>
  </si>
  <si>
    <t>Adjustment Code</t>
  </si>
  <si>
    <t>Insolvency Code</t>
  </si>
  <si>
    <r>
      <t xml:space="preserve">average to the </t>
    </r>
    <r>
      <rPr>
        <i/>
        <sz val="10"/>
        <color indexed="10"/>
        <rFont val="Arial"/>
      </rPr>
      <t xml:space="preserve">WN2B </t>
    </r>
    <r>
      <rPr>
        <sz val="10"/>
        <color indexed="10"/>
        <rFont val="Arial"/>
      </rPr>
      <t>final results?</t>
    </r>
    <r>
      <rPr>
        <sz val="10"/>
        <rFont val="Arial"/>
      </rPr>
      <t>)</t>
    </r>
    <phoneticPr fontId="29" type="noConversion"/>
  </si>
  <si>
    <t>Farmer, Husbandman, Yeoman</t>
  </si>
  <si>
    <t>Farmer and Weaver</t>
  </si>
  <si>
    <t>Decedent Number Within County or Cluster</t>
  </si>
  <si>
    <t>(£1000s)</t>
    <phoneticPr fontId="29" type="noConversion"/>
  </si>
  <si>
    <t>($1000s)</t>
    <phoneticPr fontId="29" type="noConversion"/>
  </si>
  <si>
    <t>(AM9-AM8)*(AM9-AO9+AM8-AO8)</t>
    <phoneticPr fontId="29" type="noConversion"/>
  </si>
  <si>
    <t>Recorded males, no occ given</t>
  </si>
  <si>
    <t>(F.) Population shares, Boston versus Smaller Cities versus Rural Areas, New England 1771-1774</t>
    <phoneticPr fontId="29" type="noConversion"/>
  </si>
  <si>
    <r>
      <t>(B.1) Boston</t>
    </r>
    <r>
      <rPr>
        <sz val="12"/>
        <rFont val="Arial"/>
      </rPr>
      <t xml:space="preserve"> (Suffolk County MA) occupational averages</t>
    </r>
    <phoneticPr fontId="29" type="noConversion"/>
  </si>
  <si>
    <t>non-farm-operators</t>
    <phoneticPr fontId="29" type="noConversion"/>
  </si>
  <si>
    <t>calculated here</t>
    <phoneticPr fontId="29" type="noConversion"/>
  </si>
  <si>
    <t>from ICPSR</t>
    <phoneticPr fontId="29" type="noConversion"/>
  </si>
  <si>
    <t>£ sterling (1000s)</t>
    <phoneticPr fontId="29" type="noConversion"/>
  </si>
  <si>
    <t>Average $ per</t>
    <phoneticPr fontId="29" type="noConversion"/>
  </si>
  <si>
    <t>Ditto, $ 1000s per</t>
    <phoneticPr fontId="29" type="noConversion"/>
  </si>
  <si>
    <t>So net income =</t>
    <phoneticPr fontId="29" type="noConversion"/>
  </si>
  <si>
    <t>$1000s</t>
    <phoneticPr fontId="29" type="noConversion"/>
  </si>
  <si>
    <t>Gross minus net =</t>
    <phoneticPr fontId="29" type="noConversion"/>
  </si>
  <si>
    <t>(%)</t>
    <phoneticPr fontId="29" type="noConversion"/>
  </si>
  <si>
    <t>Clue to Real Estate, Value Estimated, may not be actual total value</t>
  </si>
  <si>
    <t>the share of farm operators using several asset clues (see</t>
    <phoneticPr fontId="29"/>
  </si>
  <si>
    <t>LW weights for indiv's</t>
    <phoneticPr fontId="29" type="noConversion"/>
  </si>
  <si>
    <t>Zero-W males, non-Boston</t>
    <phoneticPr fontId="29" type="noConversion"/>
  </si>
  <si>
    <t>[Using the Lindert-Williamson estimated 95,377 households</t>
    <phoneticPr fontId="29" type="noConversion"/>
  </si>
  <si>
    <t>Shares</t>
  </si>
  <si>
    <t>professionals</t>
  </si>
  <si>
    <t>1 zero)</t>
  </si>
  <si>
    <t>lated here</t>
    <phoneticPr fontId="29" type="noConversion"/>
  </si>
  <si>
    <t>These lesser-city occ shares, times</t>
    <phoneticPr fontId="29" type="noConversion"/>
  </si>
  <si>
    <t>farm operators</t>
    <phoneticPr fontId="29" type="noConversion"/>
  </si>
  <si>
    <t>Percentage of</t>
    <phoneticPr fontId="29" type="noConversion"/>
  </si>
  <si>
    <t>Minister</t>
  </si>
  <si>
    <t>Shoreman</t>
  </si>
  <si>
    <t>(codes 24-25, 29)</t>
  </si>
  <si>
    <t>proddur</t>
  </si>
  <si>
    <t>condur</t>
  </si>
  <si>
    <t>Yes, &lt;10%</t>
  </si>
  <si>
    <t>without liab's</t>
  </si>
  <si>
    <t>(12)</t>
  </si>
  <si>
    <t>(13)</t>
  </si>
  <si>
    <t xml:space="preserve">sample for New England.  That is, her sample had no </t>
    <phoneticPr fontId="29" type="noConversion"/>
  </si>
  <si>
    <t>sum</t>
    <phoneticPr fontId="29" type="noConversion"/>
  </si>
  <si>
    <t>(£24.43 times 0.67 =)</t>
    <phoneticPr fontId="29" type="noConversion"/>
  </si>
  <si>
    <t>Suburb of Major Center</t>
  </si>
  <si>
    <t>(B.) Cumulative size distributions of net worth</t>
    <phoneticPr fontId="29" type="noConversion"/>
  </si>
  <si>
    <t>Using Jones's no.</t>
    <phoneticPr fontId="29" type="noConversion"/>
  </si>
  <si>
    <t>(codes 45-69)</t>
  </si>
  <si>
    <t>(codes 90-95)</t>
  </si>
  <si>
    <t>(codes 1-19)</t>
  </si>
  <si>
    <t>Got realty</t>
  </si>
  <si>
    <t>All Non-Boston combined</t>
    <phoneticPr fontId="29" type="noConversion"/>
  </si>
  <si>
    <t>males-without-occupations for other cities.  This group's small weight was</t>
    <phoneticPr fontId="29" type="noConversion"/>
  </si>
  <si>
    <t>Repeat raw data from AHJ main worksheet</t>
    <phoneticPr fontId="29" type="noConversion"/>
  </si>
  <si>
    <t>Count</t>
  </si>
  <si>
    <t>zero realty</t>
    <phoneticPr fontId="29" type="noConversion"/>
  </si>
  <si>
    <t>assessed</t>
    <phoneticPr fontId="29" type="noConversion"/>
  </si>
  <si>
    <t>share</t>
    <phoneticPr fontId="29" type="noConversion"/>
  </si>
  <si>
    <t>Average £/wealthholder, after adj. =</t>
    <phoneticPr fontId="29" type="noConversion"/>
  </si>
  <si>
    <t>obtained before having</t>
    <phoneticPr fontId="29" type="noConversion"/>
  </si>
  <si>
    <t xml:space="preserve">[Similar equivalence in the Middle Colonies, </t>
    <phoneticPr fontId="29" type="noConversion"/>
  </si>
  <si>
    <r>
      <t xml:space="preserve">See Jones, </t>
    </r>
    <r>
      <rPr>
        <i/>
        <sz val="10"/>
        <color indexed="10"/>
        <rFont val="Arial"/>
      </rPr>
      <t>ACW,</t>
    </r>
    <r>
      <rPr>
        <sz val="10"/>
        <color indexed="10"/>
        <rFont val="Arial"/>
      </rPr>
      <t xml:space="preserve"> Vol. III, pp. 1888-1901.]</t>
    </r>
    <phoneticPr fontId="29" type="noConversion"/>
  </si>
  <si>
    <t>Government Official and Large Landowner</t>
    <phoneticPr fontId="2" type="noConversion"/>
  </si>
  <si>
    <t>For code --</t>
  </si>
  <si>
    <t>From http://distantcousin.com/Directories/MA/1800/Boston , downloaded January 2010</t>
    <phoneticPr fontId="29" type="noConversion"/>
  </si>
  <si>
    <t>Farm operators</t>
    <phoneticPr fontId="29" type="noConversion"/>
  </si>
  <si>
    <t>Farmer and Cooper</t>
  </si>
  <si>
    <t>Zero-wealth Boston males</t>
    <phoneticPr fontId="29" type="noConversion"/>
  </si>
  <si>
    <t>Zero-wealth free households</t>
    <phoneticPr fontId="29" type="noConversion"/>
  </si>
  <si>
    <t>Zero-wealth free households</t>
    <phoneticPr fontId="29" type="noConversion"/>
  </si>
  <si>
    <t>(2)</t>
  </si>
  <si>
    <t>(3)</t>
  </si>
  <si>
    <t>(4)</t>
  </si>
  <si>
    <t>(LW categories)</t>
  </si>
  <si>
    <t>In-between</t>
  </si>
  <si>
    <t>year, @ $4.44/£</t>
    <phoneticPr fontId="29" type="noConversion"/>
  </si>
  <si>
    <t>with positive gross property income, April 2011.</t>
    <phoneticPr fontId="29" type="noConversion"/>
  </si>
  <si>
    <t>Non-Boston non-ME Massachusetts</t>
    <phoneticPr fontId="29" type="noConversion"/>
  </si>
  <si>
    <t>range</t>
  </si>
  <si>
    <r>
      <t>Note</t>
    </r>
    <r>
      <rPr>
        <sz val="12"/>
        <rFont val="Arial"/>
      </rPr>
      <t xml:space="preserve">, however, that the above averages  of £ per wealthholder were </t>
    </r>
    <phoneticPr fontId="29" type="noConversion"/>
  </si>
  <si>
    <t>Top merchants, maritime</t>
  </si>
  <si>
    <t>Second-tier merchants</t>
  </si>
  <si>
    <t>Within agriculture, fisheries, etc. (n=177)</t>
  </si>
  <si>
    <t>here thus differ from the totals in the calculations that work up from</t>
    <phoneticPr fontId="29" type="noConversion"/>
  </si>
  <si>
    <t>Portable Physical Wealth (Manual)</t>
  </si>
  <si>
    <t>Real Estate</t>
  </si>
  <si>
    <t>Livestok</t>
  </si>
  <si>
    <t>ship captains, traders, shopkeepers and merchants 26-29%;</t>
  </si>
  <si>
    <t>Farmer and Wheelwright or Farmer and Other Artisan Occupation</t>
  </si>
  <si>
    <t>Laborer</t>
  </si>
  <si>
    <t>Miller</t>
  </si>
  <si>
    <t>80-88</t>
    <phoneticPr fontId="29" type="noConversion"/>
  </si>
  <si>
    <t>"Since these records did not include indentured servants or slaves, the true figure is considerably higher" (p. 39).</t>
  </si>
  <si>
    <t xml:space="preserve">Yet on his Pages 31-32: </t>
  </si>
  <si>
    <t>%</t>
    <phoneticPr fontId="29" type="noConversion"/>
  </si>
  <si>
    <t>Group 4 = Manufacturing and building trades (n = 58 males)</t>
  </si>
  <si>
    <t>Group 5 = Agriculture, forestry, fisheries (n = 177)</t>
  </si>
  <si>
    <t>plus Maine, 1771</t>
  </si>
  <si>
    <r>
      <t xml:space="preserve">times the </t>
    </r>
    <r>
      <rPr>
        <u/>
        <sz val="12"/>
        <rFont val="Arial"/>
      </rPr>
      <t>7.08 percent</t>
    </r>
    <r>
      <rPr>
        <sz val="12"/>
        <rFont val="Arial"/>
      </rPr>
      <t xml:space="preserve"> from (F.) above =</t>
    </r>
    <phoneticPr fontId="29" type="noConversion"/>
  </si>
  <si>
    <t>Average £ per</t>
  </si>
  <si>
    <t>wealthholder</t>
  </si>
  <si>
    <t>All NIPA-type property income</t>
  </si>
  <si>
    <r>
      <t xml:space="preserve">(C.) NIPA-type </t>
    </r>
    <r>
      <rPr>
        <b/>
        <u/>
        <sz val="12"/>
        <color indexed="8"/>
        <rFont val="Arial"/>
      </rPr>
      <t>NET</t>
    </r>
    <r>
      <rPr>
        <b/>
        <sz val="12"/>
        <color indexed="10"/>
        <rFont val="Arial"/>
      </rPr>
      <t xml:space="preserve"> </t>
    </r>
    <r>
      <rPr>
        <b/>
        <sz val="12"/>
        <rFont val="Arial"/>
      </rPr>
      <t>property income, at 6%</t>
    </r>
    <r>
      <rPr>
        <sz val="12"/>
        <rFont val="Arial"/>
      </rPr>
      <t xml:space="preserve"> interest rate, using assumptions about depreciation, and at LW weights</t>
    </r>
    <phoneticPr fontId="29" type="noConversion"/>
  </si>
  <si>
    <t>Free HHs, assessed W=0</t>
    <phoneticPr fontId="29" type="noConversion"/>
  </si>
  <si>
    <t>Assumed Portable Physical Wealth (Based on Results)</t>
  </si>
  <si>
    <t>Notes</t>
  </si>
  <si>
    <t>Mariner (Not Captain)</t>
  </si>
  <si>
    <t>Occu-pation code, LW</t>
  </si>
  <si>
    <t>Occlw</t>
  </si>
  <si>
    <t>to be based on similar listings, on probates, and on tax returns.  We suggest that for 1771-1774, the following proportions could be applied</t>
    <phoneticPr fontId="29" type="noConversion"/>
  </si>
  <si>
    <t>Urban County Seat or the Biggest Town in the County</t>
  </si>
  <si>
    <t>(B.) Average net worth, net property income, and gross property income by occupation and asset class</t>
    <phoneticPr fontId="29" type="noConversion"/>
  </si>
  <si>
    <r>
      <t>(A.) Assessed at zero versus positive realty</t>
    </r>
    <r>
      <rPr>
        <sz val="12"/>
        <rFont val="Arial"/>
      </rPr>
      <t xml:space="preserve"> in the 1771 return</t>
    </r>
    <phoneticPr fontId="29" type="noConversion"/>
  </si>
  <si>
    <t>(a.) tot prop, AHJ</t>
    <phoneticPr fontId="29" type="noConversion"/>
  </si>
  <si>
    <t>(b.) tot prop, LW</t>
    <phoneticPr fontId="29" type="noConversion"/>
  </si>
  <si>
    <t>Wtd ave</t>
    <phoneticPr fontId="29" type="noConversion"/>
  </si>
  <si>
    <t>for producers' perishables and for crops --  This one via a short calculation of changes in totals.</t>
    <phoneticPr fontId="29" type="noConversion"/>
  </si>
  <si>
    <t>income (£)</t>
    <phoneticPr fontId="29" type="noConversion"/>
  </si>
  <si>
    <t>Occ-ave gross</t>
    <phoneticPr fontId="29" type="noConversion"/>
  </si>
  <si>
    <t>income ($)</t>
    <phoneticPr fontId="29" type="noConversion"/>
  </si>
  <si>
    <t>Titled, prof'ns</t>
    <phoneticPr fontId="29" type="noConversion"/>
  </si>
  <si>
    <t>Commerce</t>
    <phoneticPr fontId="29" type="noConversion"/>
  </si>
  <si>
    <t>Gross/net =</t>
    <phoneticPr fontId="29" type="noConversion"/>
  </si>
  <si>
    <t>(B.) Estimating total household heads in Massachusetts (including Maine)1771:</t>
    <phoneticPr fontId="29" type="noConversion"/>
  </si>
  <si>
    <t>Non-Boston non-Maine</t>
    <phoneticPr fontId="29" type="noConversion"/>
  </si>
  <si>
    <t>Colony of Massachusetts</t>
    <phoneticPr fontId="29" type="noConversion"/>
  </si>
  <si>
    <t>(excl. Maine) 1771</t>
    <phoneticPr fontId="29" type="noConversion"/>
  </si>
  <si>
    <t>Boston (Suffolk County 1771)</t>
    <phoneticPr fontId="29" type="noConversion"/>
  </si>
  <si>
    <t>Wtd gross</t>
    <phoneticPr fontId="29" type="noConversion"/>
  </si>
  <si>
    <t>New England Colonies 1774, from Alice Hanson Jones (ICPSR 7329)</t>
    <phoneticPr fontId="2" type="noConversion"/>
  </si>
  <si>
    <t>Official &amp; professional</t>
  </si>
  <si>
    <t>for lesser citeis plus rural areas.  Again</t>
    <phoneticPr fontId="29" type="noConversion"/>
  </si>
  <si>
    <t>All non-Boston MA plus ME</t>
    <phoneticPr fontId="29" type="noConversion"/>
  </si>
  <si>
    <t>% of 35,663 listeds</t>
  </si>
  <si>
    <t>Pedlars, hucksters</t>
  </si>
  <si>
    <t>(21)</t>
  </si>
  <si>
    <t>urban, Secondary Center</t>
  </si>
  <si>
    <t>Maine</t>
    <phoneticPr fontId="29" type="noConversion"/>
  </si>
  <si>
    <t>No Information</t>
  </si>
  <si>
    <t>merchants+shopkeepers</t>
  </si>
  <si>
    <t>20 to 44</t>
  </si>
  <si>
    <t>Eastern MA - Boston</t>
    <phoneticPr fontId="29" type="noConversion"/>
  </si>
  <si>
    <t>Western MA</t>
    <phoneticPr fontId="29" type="noConversion"/>
  </si>
  <si>
    <t>(14)</t>
  </si>
  <si>
    <t>(B.1) Ranking by net worth, Lindert-Williamson weighted</t>
    <phoneticPr fontId="29" type="noConversion"/>
  </si>
  <si>
    <t>(B.2) Ranking by net worth, Jones-w*-weighted</t>
    <phoneticPr fontId="29" type="noConversion"/>
  </si>
  <si>
    <t>LW wts</t>
    <phoneticPr fontId="29" type="noConversion"/>
  </si>
  <si>
    <t>NW £, wtd</t>
    <phoneticPr fontId="29" type="noConversion"/>
  </si>
  <si>
    <t>Menial labor</t>
    <phoneticPr fontId="29" type="noConversion"/>
  </si>
  <si>
    <t>there are:</t>
  </si>
  <si>
    <t>(5)</t>
  </si>
  <si>
    <r>
      <t>(</t>
    </r>
    <r>
      <rPr>
        <i/>
        <sz val="10"/>
        <rFont val="Arial"/>
      </rPr>
      <t>ACW</t>
    </r>
    <r>
      <rPr>
        <sz val="10"/>
        <rFont val="Arial"/>
      </rPr>
      <t xml:space="preserve">, p. 2106; </t>
    </r>
    <r>
      <rPr>
        <i/>
        <sz val="10"/>
        <rFont val="Arial"/>
      </rPr>
      <t>WN2B</t>
    </r>
    <r>
      <rPr>
        <sz val="10"/>
        <rFont val="Arial"/>
      </rPr>
      <t>, 162-3)</t>
    </r>
    <phoneticPr fontId="29" type="noConversion"/>
  </si>
  <si>
    <r>
      <t>(</t>
    </r>
    <r>
      <rPr>
        <i/>
        <sz val="10"/>
        <rFont val="Arial"/>
      </rPr>
      <t>ACW</t>
    </r>
    <r>
      <rPr>
        <sz val="10"/>
        <rFont val="Arial"/>
      </rPr>
      <t>, p. 2106)</t>
    </r>
    <phoneticPr fontId="29" type="noConversion"/>
  </si>
  <si>
    <t>Male, Occupation not Stated</t>
  </si>
  <si>
    <t>Realcode</t>
  </si>
  <si>
    <t>Weight</t>
  </si>
  <si>
    <t>Finanw</t>
  </si>
  <si>
    <t>Age Class</t>
  </si>
  <si>
    <t>25 and Under</t>
  </si>
  <si>
    <t>farmers</t>
    <phoneticPr fontId="29" type="noConversion"/>
  </si>
  <si>
    <t>Western MA</t>
    <phoneticPr fontId="29" type="noConversion"/>
  </si>
  <si>
    <t>Maine</t>
    <phoneticPr fontId="29" type="noConversion"/>
  </si>
  <si>
    <r>
      <t>(C.) Farm operator shares</t>
    </r>
    <r>
      <rPr>
        <sz val="12"/>
        <rFont val="Arial"/>
      </rPr>
      <t xml:space="preserve"> from the Massachusetts 1771 tax return</t>
    </r>
    <phoneticPr fontId="29" type="noConversion"/>
  </si>
  <si>
    <t>Boston (Suffolk County)</t>
    <phoneticPr fontId="29" type="noConversion"/>
  </si>
  <si>
    <t>% of those</t>
    <phoneticPr fontId="29" type="noConversion"/>
  </si>
  <si>
    <t>non-farmers,</t>
    <phoneticPr fontId="29" type="noConversion"/>
  </si>
  <si>
    <t>From the "1760-1800 tot &amp; urban pops" file, Boston's total population was 15,892 in 1771 (and 15,973 in AHJ's 1774).</t>
    <phoneticPr fontId="29" type="noConversion"/>
  </si>
  <si>
    <t>and their shares for rural areas, weighted at the remaining 92.8%.</t>
    <phoneticPr fontId="29" type="noConversion"/>
  </si>
  <si>
    <t>Innkeeper, Tavernkeeper, Victualler</t>
  </si>
  <si>
    <t>Boston</t>
  </si>
  <si>
    <t>Non-farmers with positive assessed wealth</t>
    <phoneticPr fontId="29" type="noConversion"/>
  </si>
  <si>
    <t>This worksheet's two versions of total gross property income ($4,933,600 and $4,917,800) slightly</t>
    <phoneticPr fontId="29" type="noConversion"/>
  </si>
  <si>
    <t>To derive an estimate of net property income consistent with the latter, we apply this worksheet's</t>
    <phoneticPr fontId="29" type="noConversion"/>
  </si>
  <si>
    <t xml:space="preserve">ratio of gross/net property income, or 1.3217 in the estimates below, yielding an </t>
    <phoneticPr fontId="29" type="noConversion"/>
  </si>
  <si>
    <t>estimate net property income = $3,662,122.</t>
    <phoneticPr fontId="29" type="noConversion"/>
  </si>
  <si>
    <t>In Suffolk County in 1764-1788 merchants and professionals 8%;</t>
    <phoneticPr fontId="29" type="noConversion"/>
  </si>
  <si>
    <t>Occahj</t>
  </si>
  <si>
    <t>Occupation</t>
  </si>
  <si>
    <t>Farmer and Blacksmith</t>
  </si>
  <si>
    <r>
      <t>(B.2) Rural and other-city</t>
    </r>
    <r>
      <rPr>
        <sz val="12"/>
        <rFont val="Arial"/>
      </rPr>
      <t xml:space="preserve"> occupation average property incomes per household</t>
    </r>
    <phoneticPr fontId="29" type="noConversion"/>
  </si>
  <si>
    <t>Mixed Portable Physical Wealth</t>
  </si>
  <si>
    <t>Decedent Weight</t>
  </si>
  <si>
    <t>[Using 95,377 LW households]</t>
    <phoneticPr fontId="29" type="noConversion"/>
  </si>
  <si>
    <t>This is only for those listed, to which one must add those omitted from the tax lists altogether.</t>
    <phoneticPr fontId="29" type="noConversion"/>
  </si>
  <si>
    <t>Producers' Durables</t>
  </si>
  <si>
    <t>Percent of 381 =</t>
  </si>
  <si>
    <t>Gross Worth</t>
  </si>
  <si>
    <t>Group 6 = Laborers &amp; menial (N = 24 males)</t>
  </si>
  <si>
    <t>1 to 19</t>
    <phoneticPr fontId="29" type="noConversion"/>
  </si>
  <si>
    <t>Portphys</t>
  </si>
  <si>
    <t>Middle merch's, shopkeepers</t>
  </si>
  <si>
    <t>Shopkeeper</t>
  </si>
  <si>
    <t>Truckman</t>
  </si>
  <si>
    <t>First, staying with the 1771 assessments themselves, we extract from the asset detail the number of persons having assets that reveal them to be farmers.</t>
    <phoneticPr fontId="29" type="noConversion"/>
  </si>
  <si>
    <t>Size dist row</t>
    <phoneticPr fontId="29" type="noConversion"/>
  </si>
  <si>
    <t>90 to 99</t>
  </si>
  <si>
    <t>the rest</t>
  </si>
  <si>
    <t xml:space="preserve">Main's guesstimated shares for Boston 1780 may refer only to assessed males, </t>
    <phoneticPr fontId="29" type="noConversion"/>
  </si>
  <si>
    <t>Testacy Code</t>
  </si>
  <si>
    <t>Liabilities</t>
  </si>
  <si>
    <t>[Now corrected: results times 0.67, div by 10]</t>
    <phoneticPr fontId="29" type="noConversion"/>
  </si>
  <si>
    <t>(£1170.7 times 0.67 =)</t>
    <phoneticPr fontId="29" type="noConversion"/>
  </si>
  <si>
    <t>(£206.0 times 0.67 =)</t>
    <phoneticPr fontId="29" type="noConversion"/>
  </si>
  <si>
    <t>With all farmers being assessed, these now offer the following intermediate breakdowns for 1771:</t>
    <phoneticPr fontId="29" type="noConversion"/>
  </si>
  <si>
    <t>(AH9-AH8)*(AH9-AJ9+AH8-AJ8)</t>
    <phoneticPr fontId="29" type="noConversion"/>
  </si>
  <si>
    <t>AM8*(AM8-AO8)</t>
    <phoneticPr fontId="29" type="noConversion"/>
  </si>
  <si>
    <t>Farmers with positive wealth in 1771</t>
    <phoneticPr fontId="29" type="noConversion"/>
  </si>
  <si>
    <t>Total households =</t>
    <phoneticPr fontId="29" type="noConversion"/>
  </si>
  <si>
    <t>Females</t>
  </si>
  <si>
    <t>Single women, widows</t>
  </si>
  <si>
    <t>Missed altogether in 1771 tax list</t>
    <phoneticPr fontId="29" type="noConversion"/>
  </si>
  <si>
    <t>Did AHJ transfer the w-weighted</t>
    <phoneticPr fontId="29" type="noConversion"/>
  </si>
  <si>
    <t>AH8*(AH8-AJ8)</t>
    <phoneticPr fontId="29" type="noConversion"/>
  </si>
  <si>
    <t>Repeat raw data from the AHJ main data worksheet.  Caution: All £ values should be divided by 10, since AHJ coding here omitted the one-place decimal point.</t>
    <phoneticPr fontId="29" type="noConversion"/>
  </si>
  <si>
    <t>"laborers evidently comprised most of those whose occupations were not given" (p 39), and these plus mariners 25% of pop.</t>
  </si>
  <si>
    <t>Liabilities Code</t>
  </si>
  <si>
    <t>Two Digit County Identification Number</t>
  </si>
  <si>
    <t>(D.) Boston occupations -- Guesses by Main and Price</t>
    <phoneticPr fontId="29" type="noConversion"/>
  </si>
  <si>
    <t>based on AHJ's total potential wealtholders. The totals shown in (b.)</t>
    <phoneticPr fontId="29" type="noConversion"/>
  </si>
  <si>
    <t>Farmer and Large Landowner, "Planter" in South</t>
  </si>
  <si>
    <t>Commerce</t>
    <phoneticPr fontId="0" type="noConversion"/>
  </si>
  <si>
    <t>Manuf, const, mining trades</t>
    <phoneticPr fontId="0" type="noConversion"/>
  </si>
  <si>
    <t>Farmer and Merchant or Shopkeeper; Farmer and Innkeeper</t>
  </si>
  <si>
    <t>Age Class Code</t>
  </si>
  <si>
    <t>Occupation Code</t>
  </si>
  <si>
    <t>Nov 2010, extended</t>
    <phoneticPr fontId="29" type="noConversion"/>
  </si>
  <si>
    <t>Jan 2011, slightly</t>
    <phoneticPr fontId="29" type="noConversion"/>
  </si>
  <si>
    <t>edited April-May 2011.</t>
    <phoneticPr fontId="29" type="noConversion"/>
  </si>
  <si>
    <t>Singlewoman, Occupation not Stated</t>
  </si>
  <si>
    <t>Widow, Occupation not Stated</t>
  </si>
  <si>
    <t>England,</t>
  </si>
  <si>
    <t>(6)</t>
  </si>
  <si>
    <t>(7)</t>
  </si>
  <si>
    <t>(8)</t>
  </si>
  <si>
    <t>(9)</t>
  </si>
  <si>
    <t>(10)</t>
  </si>
  <si>
    <t>(11)</t>
  </si>
  <si>
    <t>instead of the w*-weighted</t>
    <phoneticPr fontId="29" type="noConversion"/>
  </si>
  <si>
    <t xml:space="preserve">||   </t>
    <phoneticPr fontId="29" type="noConversion"/>
  </si>
  <si>
    <t>% of non-Boston New England</t>
    <phoneticPr fontId="29" type="noConversion"/>
  </si>
  <si>
    <t>households</t>
    <phoneticPr fontId="29" type="noConversion"/>
  </si>
  <si>
    <t>[After multiplying by AHJ's 0.67]</t>
    <phoneticPr fontId="29" type="noConversion"/>
  </si>
  <si>
    <t xml:space="preserve">    [Now corrected: £ results times 0.67, div by 10]</t>
    <phoneticPr fontId="29" type="noConversion"/>
  </si>
  <si>
    <t>Financial Assets</t>
  </si>
  <si>
    <t>Servants and Slaves</t>
  </si>
  <si>
    <t>Good coverage, even including about 20% with known zero real estate.</t>
  </si>
  <si>
    <t>Using LW no. of</t>
    <phoneticPr fontId="29" type="noConversion"/>
  </si>
  <si>
    <t>Repeat raw data from the AHJ main data worksheet.  Caution: All £ values should be divided by 10, since AHJ coding here omitted the one-place decimal point.</t>
    <phoneticPr fontId="29" type="noConversion"/>
  </si>
</sst>
</file>

<file path=xl/styles.xml><?xml version="1.0" encoding="utf-8"?>
<styleSheet xmlns="http://schemas.openxmlformats.org/spreadsheetml/2006/main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00000"/>
    <numFmt numFmtId="176" formatCode="0.00000000000000000"/>
    <numFmt numFmtId="177" formatCode="0.0000000000000000"/>
    <numFmt numFmtId="178" formatCode="0,000"/>
    <numFmt numFmtId="179" formatCode="#,##0.0"/>
    <numFmt numFmtId="180" formatCode="#,##0.0000"/>
  </numFmts>
  <fonts count="54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</font>
    <font>
      <sz val="14"/>
      <color indexed="10"/>
      <name val="Arial"/>
    </font>
    <font>
      <sz val="10"/>
      <color indexed="10"/>
      <name val="Arial"/>
    </font>
    <font>
      <sz val="12"/>
      <name val="Times New Roman"/>
    </font>
    <font>
      <u/>
      <sz val="12"/>
      <name val="Times New Roman"/>
    </font>
    <font>
      <b/>
      <sz val="12"/>
      <name val="Arial"/>
    </font>
    <font>
      <b/>
      <sz val="14"/>
      <name val="Times New Roman"/>
    </font>
    <font>
      <b/>
      <sz val="12"/>
      <name val="Times New Roman"/>
    </font>
    <font>
      <sz val="8"/>
      <name val="Verdana"/>
    </font>
    <font>
      <sz val="12"/>
      <color indexed="8"/>
      <name val="Times New Roman"/>
    </font>
    <font>
      <b/>
      <sz val="14"/>
      <color indexed="10"/>
      <name val="Arial"/>
    </font>
    <font>
      <sz val="12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color indexed="10"/>
      <name val="Arial"/>
    </font>
    <font>
      <b/>
      <sz val="14"/>
      <color indexed="10"/>
      <name val="Times New Roman"/>
    </font>
    <font>
      <sz val="10"/>
      <color indexed="8"/>
      <name val="Arial"/>
    </font>
    <font>
      <u/>
      <sz val="12"/>
      <name val="Arial"/>
    </font>
    <font>
      <b/>
      <u/>
      <sz val="12"/>
      <name val="Arial"/>
    </font>
    <font>
      <i/>
      <sz val="12"/>
      <name val="Arial"/>
    </font>
    <font>
      <sz val="10"/>
      <name val="Arial"/>
    </font>
    <font>
      <i/>
      <sz val="10"/>
      <name val="Arial"/>
    </font>
    <font>
      <b/>
      <u/>
      <sz val="12"/>
      <color indexed="8"/>
      <name val="Arial"/>
    </font>
    <font>
      <b/>
      <sz val="12"/>
      <color indexed="10"/>
      <name val="Arial"/>
    </font>
    <font>
      <i/>
      <sz val="10"/>
      <color indexed="10"/>
      <name val="Arial"/>
    </font>
    <font>
      <sz val="14"/>
      <name val="Arial"/>
    </font>
    <font>
      <b/>
      <sz val="10"/>
      <name val="Arial"/>
    </font>
    <font>
      <sz val="10"/>
      <name val="Arial"/>
    </font>
    <font>
      <u/>
      <sz val="12"/>
      <color indexed="10"/>
      <name val="Arial"/>
    </font>
    <font>
      <u/>
      <sz val="10"/>
      <name val="Arial"/>
    </font>
    <font>
      <b/>
      <sz val="16"/>
      <color indexed="10"/>
      <name val="Arial"/>
    </font>
    <font>
      <u/>
      <sz val="14"/>
      <color indexed="10"/>
      <name val="Arial"/>
    </font>
    <font>
      <b/>
      <sz val="10"/>
      <color indexed="10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6" fillId="12" borderId="0" applyNumberFormat="0" applyBorder="0" applyAlignment="0" applyProtection="0"/>
    <xf numFmtId="0" fontId="7" fillId="29" borderId="27" applyNumberFormat="0" applyAlignment="0" applyProtection="0"/>
    <xf numFmtId="0" fontId="8" fillId="30" borderId="28" applyNumberFormat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29" applyNumberFormat="0" applyFill="0" applyAlignment="0" applyProtection="0"/>
    <xf numFmtId="0" fontId="12" fillId="0" borderId="30" applyNumberFormat="0" applyFill="0" applyAlignment="0" applyProtection="0"/>
    <xf numFmtId="0" fontId="13" fillId="0" borderId="31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27" applyNumberFormat="0" applyAlignment="0" applyProtection="0"/>
    <xf numFmtId="0" fontId="15" fillId="0" borderId="32" applyNumberFormat="0" applyFill="0" applyAlignment="0" applyProtection="0"/>
    <xf numFmtId="0" fontId="16" fillId="31" borderId="0" applyNumberFormat="0" applyBorder="0" applyAlignment="0" applyProtection="0"/>
    <xf numFmtId="0" fontId="3" fillId="32" borderId="33" applyNumberFormat="0" applyFont="0" applyAlignment="0" applyProtection="0"/>
    <xf numFmtId="0" fontId="17" fillId="29" borderId="34" applyNumberFormat="0" applyAlignment="0" applyProtection="0"/>
    <xf numFmtId="0" fontId="18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</cellStyleXfs>
  <cellXfs count="46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21" fillId="0" borderId="0" xfId="0" applyFont="1"/>
    <xf numFmtId="168" fontId="0" fillId="0" borderId="0" xfId="0" applyNumberFormat="1"/>
    <xf numFmtId="0" fontId="1" fillId="0" borderId="4" xfId="0" applyFont="1" applyBorder="1" applyAlignment="1">
      <alignment horizontal="right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4" xfId="0" applyFont="1" applyBorder="1"/>
    <xf numFmtId="0" fontId="24" fillId="0" borderId="4" xfId="0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4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4" fillId="0" borderId="0" xfId="0" applyFont="1" applyBorder="1"/>
    <xf numFmtId="1" fontId="24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right"/>
    </xf>
    <xf numFmtId="0" fontId="24" fillId="2" borderId="5" xfId="0" applyFont="1" applyFill="1" applyBorder="1"/>
    <xf numFmtId="0" fontId="24" fillId="2" borderId="1" xfId="0" applyFont="1" applyFill="1" applyBorder="1"/>
    <xf numFmtId="0" fontId="24" fillId="2" borderId="3" xfId="0" applyFont="1" applyFill="1" applyBorder="1"/>
    <xf numFmtId="0" fontId="24" fillId="5" borderId="6" xfId="0" applyFont="1" applyFill="1" applyBorder="1"/>
    <xf numFmtId="0" fontId="24" fillId="3" borderId="7" xfId="0" applyFont="1" applyFill="1" applyBorder="1"/>
    <xf numFmtId="0" fontId="24" fillId="3" borderId="8" xfId="0" applyFont="1" applyFill="1" applyBorder="1"/>
    <xf numFmtId="0" fontId="24" fillId="5" borderId="9" xfId="0" applyFont="1" applyFill="1" applyBorder="1"/>
    <xf numFmtId="0" fontId="24" fillId="3" borderId="10" xfId="0" applyFont="1" applyFill="1" applyBorder="1"/>
    <xf numFmtId="0" fontId="24" fillId="3" borderId="11" xfId="0" applyFont="1" applyFill="1" applyBorder="1"/>
    <xf numFmtId="0" fontId="24" fillId="5" borderId="12" xfId="0" applyFont="1" applyFill="1" applyBorder="1"/>
    <xf numFmtId="0" fontId="24" fillId="3" borderId="13" xfId="0" applyFont="1" applyFill="1" applyBorder="1"/>
    <xf numFmtId="0" fontId="24" fillId="6" borderId="6" xfId="0" applyFont="1" applyFill="1" applyBorder="1"/>
    <xf numFmtId="0" fontId="24" fillId="6" borderId="7" xfId="0" applyFont="1" applyFill="1" applyBorder="1"/>
    <xf numFmtId="0" fontId="24" fillId="6" borderId="8" xfId="0" applyFont="1" applyFill="1" applyBorder="1"/>
    <xf numFmtId="0" fontId="24" fillId="6" borderId="9" xfId="0" applyFont="1" applyFill="1" applyBorder="1"/>
    <xf numFmtId="0" fontId="24" fillId="6" borderId="10" xfId="0" applyFont="1" applyFill="1" applyBorder="1"/>
    <xf numFmtId="0" fontId="24" fillId="6" borderId="11" xfId="0" applyFont="1" applyFill="1" applyBorder="1"/>
    <xf numFmtId="0" fontId="24" fillId="0" borderId="5" xfId="0" applyFont="1" applyBorder="1"/>
    <xf numFmtId="0" fontId="24" fillId="4" borderId="1" xfId="0" applyFont="1" applyFill="1" applyBorder="1"/>
    <xf numFmtId="0" fontId="24" fillId="4" borderId="3" xfId="0" applyFont="1" applyFill="1" applyBorder="1"/>
    <xf numFmtId="0" fontId="30" fillId="7" borderId="5" xfId="0" applyFont="1" applyFill="1" applyBorder="1"/>
    <xf numFmtId="0" fontId="30" fillId="7" borderId="1" xfId="0" applyFont="1" applyFill="1" applyBorder="1"/>
    <xf numFmtId="0" fontId="30" fillId="7" borderId="3" xfId="0" applyFont="1" applyFill="1" applyBorder="1"/>
    <xf numFmtId="0" fontId="24" fillId="8" borderId="12" xfId="0" applyFont="1" applyFill="1" applyBorder="1"/>
    <xf numFmtId="0" fontId="24" fillId="8" borderId="14" xfId="0" applyFont="1" applyFill="1" applyBorder="1"/>
    <xf numFmtId="0" fontId="24" fillId="8" borderId="13" xfId="0" applyFont="1" applyFill="1" applyBorder="1"/>
    <xf numFmtId="0" fontId="24" fillId="9" borderId="5" xfId="0" applyFont="1" applyFill="1" applyBorder="1"/>
    <xf numFmtId="0" fontId="24" fillId="9" borderId="1" xfId="0" applyFont="1" applyFill="1" applyBorder="1"/>
    <xf numFmtId="0" fontId="24" fillId="9" borderId="3" xfId="0" applyFont="1" applyFill="1" applyBorder="1"/>
    <xf numFmtId="0" fontId="25" fillId="0" borderId="0" xfId="0" applyFont="1" applyFill="1" applyBorder="1" applyAlignment="1">
      <alignment horizontal="right"/>
    </xf>
    <xf numFmtId="0" fontId="24" fillId="0" borderId="0" xfId="0" applyFont="1" applyFill="1"/>
    <xf numFmtId="0" fontId="27" fillId="0" borderId="0" xfId="0" applyFont="1"/>
    <xf numFmtId="0" fontId="26" fillId="0" borderId="0" xfId="0" applyFont="1" applyFill="1" applyBorder="1" applyAlignment="1">
      <alignment horizontal="left"/>
    </xf>
    <xf numFmtId="0" fontId="26" fillId="0" borderId="0" xfId="0" applyFont="1" applyFill="1"/>
    <xf numFmtId="0" fontId="31" fillId="0" borderId="0" xfId="0" applyFont="1" applyFill="1"/>
    <xf numFmtId="0" fontId="32" fillId="10" borderId="19" xfId="0" applyFont="1" applyFill="1" applyBorder="1"/>
    <xf numFmtId="0" fontId="32" fillId="10" borderId="19" xfId="0" applyFont="1" applyFill="1" applyBorder="1" applyAlignment="1">
      <alignment horizontal="left"/>
    </xf>
    <xf numFmtId="0" fontId="32" fillId="10" borderId="21" xfId="0" applyFont="1" applyFill="1" applyBorder="1"/>
    <xf numFmtId="0" fontId="31" fillId="0" borderId="0" xfId="0" applyFont="1"/>
    <xf numFmtId="1" fontId="33" fillId="0" borderId="0" xfId="0" applyNumberFormat="1" applyFont="1"/>
    <xf numFmtId="0" fontId="32" fillId="0" borderId="0" xfId="0" applyFont="1" applyFill="1"/>
    <xf numFmtId="1" fontId="34" fillId="0" borderId="0" xfId="0" applyNumberFormat="1" applyFont="1"/>
    <xf numFmtId="0" fontId="32" fillId="0" borderId="0" xfId="0" applyFont="1"/>
    <xf numFmtId="1" fontId="34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right"/>
    </xf>
    <xf numFmtId="168" fontId="34" fillId="0" borderId="0" xfId="0" applyNumberFormat="1" applyFont="1"/>
    <xf numFmtId="0" fontId="26" fillId="0" borderId="0" xfId="0" applyFont="1" applyFill="1" applyBorder="1"/>
    <xf numFmtId="0" fontId="26" fillId="0" borderId="0" xfId="0" applyFont="1"/>
    <xf numFmtId="0" fontId="35" fillId="0" borderId="0" xfId="0" applyFont="1"/>
    <xf numFmtId="0" fontId="32" fillId="0" borderId="0" xfId="0" applyFont="1" applyAlignment="1">
      <alignment horizontal="right"/>
    </xf>
    <xf numFmtId="168" fontId="32" fillId="0" borderId="0" xfId="0" applyNumberFormat="1" applyFont="1"/>
    <xf numFmtId="0" fontId="32" fillId="10" borderId="17" xfId="0" applyFont="1" applyFill="1" applyBorder="1"/>
    <xf numFmtId="0" fontId="32" fillId="10" borderId="18" xfId="0" applyFont="1" applyFill="1" applyBorder="1"/>
    <xf numFmtId="0" fontId="32" fillId="10" borderId="0" xfId="0" applyFont="1" applyFill="1" applyBorder="1"/>
    <xf numFmtId="0" fontId="32" fillId="10" borderId="20" xfId="0" applyFont="1" applyFill="1" applyBorder="1"/>
    <xf numFmtId="0" fontId="32" fillId="10" borderId="22" xfId="0" applyFont="1" applyFill="1" applyBorder="1"/>
    <xf numFmtId="0" fontId="32" fillId="10" borderId="23" xfId="0" applyFont="1" applyFill="1" applyBorder="1"/>
    <xf numFmtId="173" fontId="32" fillId="0" borderId="0" xfId="0" applyNumberFormat="1" applyFont="1"/>
    <xf numFmtId="0" fontId="32" fillId="0" borderId="0" xfId="0" applyFont="1" applyBorder="1"/>
    <xf numFmtId="0" fontId="31" fillId="0" borderId="0" xfId="0" applyFont="1" applyFill="1" applyBorder="1" applyAlignment="1">
      <alignment horizontal="left"/>
    </xf>
    <xf numFmtId="170" fontId="0" fillId="0" borderId="0" xfId="0" applyNumberFormat="1"/>
    <xf numFmtId="170" fontId="0" fillId="0" borderId="4" xfId="0" applyNumberFormat="1" applyBorder="1" applyAlignment="1">
      <alignment horizontal="center" wrapText="1"/>
    </xf>
    <xf numFmtId="170" fontId="26" fillId="0" borderId="0" xfId="0" applyNumberFormat="1" applyFont="1" applyBorder="1" applyAlignment="1">
      <alignment horizontal="center" wrapText="1"/>
    </xf>
    <xf numFmtId="170" fontId="24" fillId="0" borderId="0" xfId="0" applyNumberFormat="1" applyFont="1" applyFill="1" applyBorder="1" applyAlignment="1">
      <alignment horizontal="right"/>
    </xf>
    <xf numFmtId="170" fontId="24" fillId="0" borderId="0" xfId="0" applyNumberFormat="1" applyFont="1" applyBorder="1" applyAlignment="1">
      <alignment horizontal="right"/>
    </xf>
    <xf numFmtId="0" fontId="36" fillId="0" borderId="0" xfId="0" applyFont="1"/>
    <xf numFmtId="0" fontId="32" fillId="2" borderId="0" xfId="0" applyFont="1" applyFill="1"/>
    <xf numFmtId="0" fontId="32" fillId="5" borderId="0" xfId="0" applyFont="1" applyFill="1"/>
    <xf numFmtId="0" fontId="32" fillId="3" borderId="0" xfId="0" applyFont="1" applyFill="1"/>
    <xf numFmtId="0" fontId="32" fillId="6" borderId="0" xfId="0" applyFont="1" applyFill="1"/>
    <xf numFmtId="0" fontId="32" fillId="4" borderId="0" xfId="0" applyFont="1" applyFill="1"/>
    <xf numFmtId="0" fontId="32" fillId="7" borderId="0" xfId="0" applyFont="1" applyFill="1"/>
    <xf numFmtId="0" fontId="32" fillId="8" borderId="0" xfId="0" applyFont="1" applyFill="1"/>
    <xf numFmtId="0" fontId="32" fillId="9" borderId="0" xfId="0" applyFont="1" applyFill="1"/>
    <xf numFmtId="170" fontId="32" fillId="9" borderId="0" xfId="0" applyNumberFormat="1" applyFont="1" applyFill="1"/>
    <xf numFmtId="1" fontId="0" fillId="4" borderId="0" xfId="0" applyNumberFormat="1" applyFill="1"/>
    <xf numFmtId="170" fontId="37" fillId="0" borderId="0" xfId="0" applyNumberFormat="1" applyFont="1" applyAlignment="1">
      <alignment horizontal="center"/>
    </xf>
    <xf numFmtId="170" fontId="34" fillId="0" borderId="0" xfId="0" applyNumberFormat="1" applyFont="1"/>
    <xf numFmtId="170" fontId="32" fillId="2" borderId="0" xfId="0" applyNumberFormat="1" applyFont="1" applyFill="1"/>
    <xf numFmtId="170" fontId="32" fillId="0" borderId="0" xfId="0" applyNumberFormat="1" applyFont="1"/>
    <xf numFmtId="170" fontId="32" fillId="0" borderId="0" xfId="0" applyNumberFormat="1" applyFont="1"/>
    <xf numFmtId="170" fontId="0" fillId="0" borderId="0" xfId="0" applyNumberFormat="1"/>
    <xf numFmtId="0" fontId="38" fillId="0" borderId="0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70" fontId="32" fillId="0" borderId="0" xfId="0" applyNumberFormat="1" applyFont="1"/>
    <xf numFmtId="170" fontId="32" fillId="0" borderId="15" xfId="0" applyNumberFormat="1" applyFont="1" applyBorder="1"/>
    <xf numFmtId="0" fontId="38" fillId="0" borderId="0" xfId="0" applyFont="1"/>
    <xf numFmtId="0" fontId="32" fillId="0" borderId="6" xfId="0" applyFont="1" applyBorder="1"/>
    <xf numFmtId="0" fontId="32" fillId="0" borderId="9" xfId="0" applyFont="1" applyBorder="1"/>
    <xf numFmtId="173" fontId="32" fillId="0" borderId="9" xfId="0" applyNumberFormat="1" applyFont="1" applyBorder="1"/>
    <xf numFmtId="173" fontId="32" fillId="0" borderId="12" xfId="0" applyNumberFormat="1" applyFont="1" applyBorder="1"/>
    <xf numFmtId="168" fontId="32" fillId="0" borderId="0" xfId="0" applyNumberFormat="1" applyFont="1"/>
    <xf numFmtId="1" fontId="32" fillId="0" borderId="9" xfId="0" applyNumberFormat="1" applyFont="1" applyBorder="1"/>
    <xf numFmtId="1" fontId="32" fillId="0" borderId="12" xfId="0" applyNumberFormat="1" applyFont="1" applyBorder="1"/>
    <xf numFmtId="1" fontId="32" fillId="0" borderId="0" xfId="0" applyNumberFormat="1" applyFont="1" applyBorder="1"/>
    <xf numFmtId="168" fontId="32" fillId="0" borderId="0" xfId="0" applyNumberFormat="1" applyFont="1"/>
    <xf numFmtId="1" fontId="32" fillId="0" borderId="0" xfId="0" applyNumberFormat="1" applyFont="1"/>
    <xf numFmtId="168" fontId="32" fillId="0" borderId="0" xfId="0" applyNumberFormat="1" applyFont="1"/>
    <xf numFmtId="1" fontId="32" fillId="0" borderId="0" xfId="0" applyNumberFormat="1" applyFont="1"/>
    <xf numFmtId="168" fontId="32" fillId="0" borderId="0" xfId="0" applyNumberFormat="1" applyFont="1"/>
    <xf numFmtId="1" fontId="32" fillId="0" borderId="0" xfId="0" applyNumberFormat="1" applyFo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right"/>
    </xf>
    <xf numFmtId="168" fontId="32" fillId="0" borderId="0" xfId="0" applyNumberFormat="1" applyFont="1" applyBorder="1"/>
    <xf numFmtId="1" fontId="32" fillId="0" borderId="0" xfId="0" applyNumberFormat="1" applyFont="1" applyBorder="1"/>
    <xf numFmtId="0" fontId="34" fillId="0" borderId="0" xfId="0" applyFont="1" applyFill="1"/>
    <xf numFmtId="1" fontId="32" fillId="0" borderId="0" xfId="0" applyNumberFormat="1" applyFont="1"/>
    <xf numFmtId="0" fontId="38" fillId="0" borderId="0" xfId="0" applyFont="1" applyFill="1" applyAlignment="1">
      <alignment horizontal="right"/>
    </xf>
    <xf numFmtId="0" fontId="38" fillId="0" borderId="0" xfId="0" applyFont="1" applyAlignment="1">
      <alignment horizontal="right"/>
    </xf>
    <xf numFmtId="168" fontId="32" fillId="0" borderId="0" xfId="0" applyNumberFormat="1" applyFont="1"/>
    <xf numFmtId="168" fontId="32" fillId="0" borderId="0" xfId="0" applyNumberFormat="1" applyFont="1"/>
    <xf numFmtId="173" fontId="32" fillId="0" borderId="0" xfId="0" applyNumberFormat="1" applyFont="1"/>
    <xf numFmtId="172" fontId="32" fillId="0" borderId="0" xfId="0" applyNumberFormat="1" applyFont="1"/>
    <xf numFmtId="173" fontId="32" fillId="0" borderId="0" xfId="0" applyNumberFormat="1" applyFont="1" applyBorder="1"/>
    <xf numFmtId="172" fontId="32" fillId="0" borderId="24" xfId="0" applyNumberFormat="1" applyFont="1" applyBorder="1"/>
    <xf numFmtId="172" fontId="32" fillId="0" borderId="25" xfId="0" applyNumberFormat="1" applyFont="1" applyBorder="1"/>
    <xf numFmtId="172" fontId="32" fillId="0" borderId="25" xfId="0" applyNumberFormat="1" applyFont="1" applyBorder="1"/>
    <xf numFmtId="172" fontId="32" fillId="0" borderId="26" xfId="0" applyNumberFormat="1" applyFont="1" applyBorder="1"/>
    <xf numFmtId="0" fontId="32" fillId="0" borderId="0" xfId="0" applyFont="1" applyBorder="1" applyAlignment="1">
      <alignment horizontal="left"/>
    </xf>
    <xf numFmtId="172" fontId="32" fillId="0" borderId="0" xfId="0" applyNumberFormat="1" applyFont="1"/>
    <xf numFmtId="172" fontId="32" fillId="0" borderId="0" xfId="0" applyNumberFormat="1" applyFont="1" applyBorder="1"/>
    <xf numFmtId="172" fontId="32" fillId="0" borderId="0" xfId="0" applyNumberFormat="1" applyFont="1" applyBorder="1"/>
    <xf numFmtId="0" fontId="39" fillId="0" borderId="0" xfId="0" applyFont="1"/>
    <xf numFmtId="1" fontId="32" fillId="0" borderId="0" xfId="0" applyNumberFormat="1" applyFont="1"/>
    <xf numFmtId="2" fontId="32" fillId="0" borderId="0" xfId="0" applyNumberFormat="1" applyFont="1"/>
    <xf numFmtId="172" fontId="32" fillId="0" borderId="24" xfId="0" applyNumberFormat="1" applyFont="1" applyBorder="1"/>
    <xf numFmtId="172" fontId="32" fillId="0" borderId="25" xfId="0" applyNumberFormat="1" applyFont="1" applyBorder="1"/>
    <xf numFmtId="172" fontId="32" fillId="0" borderId="26" xfId="0" applyNumberFormat="1" applyFont="1" applyBorder="1"/>
    <xf numFmtId="2" fontId="32" fillId="0" borderId="0" xfId="0" applyNumberFormat="1" applyFont="1"/>
    <xf numFmtId="1" fontId="32" fillId="0" borderId="0" xfId="0" applyNumberFormat="1" applyFont="1"/>
    <xf numFmtId="2" fontId="32" fillId="0" borderId="0" xfId="0" applyNumberFormat="1" applyFont="1"/>
    <xf numFmtId="171" fontId="32" fillId="0" borderId="0" xfId="0" applyNumberFormat="1" applyFont="1"/>
    <xf numFmtId="0" fontId="40" fillId="0" borderId="0" xfId="0" applyFont="1"/>
    <xf numFmtId="171" fontId="32" fillId="0" borderId="0" xfId="0" applyNumberFormat="1" applyFont="1"/>
    <xf numFmtId="173" fontId="32" fillId="0" borderId="0" xfId="0" applyNumberFormat="1" applyFont="1"/>
    <xf numFmtId="173" fontId="32" fillId="0" borderId="0" xfId="0" applyNumberFormat="1" applyFont="1"/>
    <xf numFmtId="168" fontId="32" fillId="0" borderId="0" xfId="0" applyNumberFormat="1" applyFont="1"/>
    <xf numFmtId="171" fontId="32" fillId="0" borderId="0" xfId="0" applyNumberFormat="1" applyFont="1"/>
    <xf numFmtId="170" fontId="32" fillId="0" borderId="0" xfId="0" applyNumberFormat="1" applyFont="1"/>
    <xf numFmtId="170" fontId="32" fillId="0" borderId="0" xfId="0" applyNumberFormat="1" applyFont="1"/>
    <xf numFmtId="176" fontId="32" fillId="0" borderId="0" xfId="0" applyNumberFormat="1" applyFont="1"/>
    <xf numFmtId="170" fontId="32" fillId="0" borderId="24" xfId="0" applyNumberFormat="1" applyFont="1" applyBorder="1"/>
    <xf numFmtId="170" fontId="32" fillId="0" borderId="25" xfId="0" applyNumberFormat="1" applyFont="1" applyBorder="1"/>
    <xf numFmtId="170" fontId="32" fillId="0" borderId="26" xfId="0" applyNumberFormat="1" applyFont="1" applyBorder="1"/>
    <xf numFmtId="172" fontId="32" fillId="0" borderId="0" xfId="0" applyNumberFormat="1" applyFont="1"/>
    <xf numFmtId="2" fontId="32" fillId="0" borderId="0" xfId="0" applyNumberFormat="1" applyFont="1"/>
    <xf numFmtId="2" fontId="32" fillId="0" borderId="0" xfId="0" applyNumberFormat="1" applyFont="1"/>
    <xf numFmtId="2" fontId="32" fillId="0" borderId="0" xfId="0" applyNumberFormat="1" applyFont="1"/>
    <xf numFmtId="175" fontId="32" fillId="0" borderId="0" xfId="0" applyNumberFormat="1" applyFont="1"/>
    <xf numFmtId="170" fontId="32" fillId="0" borderId="0" xfId="0" applyNumberFormat="1" applyFont="1"/>
    <xf numFmtId="177" fontId="32" fillId="0" borderId="0" xfId="0" applyNumberFormat="1" applyFont="1"/>
    <xf numFmtId="170" fontId="32" fillId="0" borderId="1" xfId="0" applyNumberFormat="1" applyFont="1" applyBorder="1"/>
    <xf numFmtId="170" fontId="32" fillId="0" borderId="3" xfId="0" applyNumberFormat="1" applyFont="1" applyBorder="1"/>
    <xf numFmtId="0" fontId="34" fillId="0" borderId="0" xfId="0" applyFont="1"/>
    <xf numFmtId="2" fontId="32" fillId="0" borderId="0" xfId="0" applyNumberFormat="1" applyFont="1"/>
    <xf numFmtId="2" fontId="32" fillId="0" borderId="0" xfId="0" applyNumberFormat="1" applyFont="1"/>
    <xf numFmtId="175" fontId="32" fillId="0" borderId="0" xfId="0" applyNumberFormat="1" applyFont="1"/>
    <xf numFmtId="177" fontId="32" fillId="0" borderId="0" xfId="0" applyNumberFormat="1" applyFont="1"/>
    <xf numFmtId="177" fontId="32" fillId="0" borderId="0" xfId="0" applyNumberFormat="1" applyFont="1"/>
    <xf numFmtId="0" fontId="39" fillId="10" borderId="16" xfId="0" applyFont="1" applyFill="1" applyBorder="1"/>
    <xf numFmtId="171" fontId="26" fillId="0" borderId="1" xfId="0" applyNumberFormat="1" applyFont="1" applyBorder="1"/>
    <xf numFmtId="171" fontId="26" fillId="0" borderId="3" xfId="0" applyNumberFormat="1" applyFont="1" applyBorder="1"/>
    <xf numFmtId="0" fontId="41" fillId="0" borderId="0" xfId="0" applyFont="1"/>
    <xf numFmtId="170" fontId="41" fillId="0" borderId="0" xfId="0" applyNumberFormat="1" applyFont="1"/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4" xfId="0" applyFont="1" applyBorder="1" applyAlignment="1">
      <alignment horizontal="right" wrapText="1"/>
    </xf>
    <xf numFmtId="0" fontId="41" fillId="0" borderId="4" xfId="0" applyFont="1" applyBorder="1" applyAlignment="1">
      <alignment horizontal="center" wrapText="1"/>
    </xf>
    <xf numFmtId="0" fontId="21" fillId="0" borderId="4" xfId="0" applyFont="1" applyFill="1" applyBorder="1" applyAlignment="1">
      <alignment horizontal="left" wrapText="1"/>
    </xf>
    <xf numFmtId="170" fontId="41" fillId="0" borderId="4" xfId="0" applyNumberFormat="1" applyFont="1" applyBorder="1" applyAlignment="1">
      <alignment horizontal="center" wrapText="1"/>
    </xf>
    <xf numFmtId="1" fontId="41" fillId="0" borderId="0" xfId="0" applyNumberFormat="1" applyFont="1"/>
    <xf numFmtId="1" fontId="41" fillId="0" borderId="0" xfId="0" applyNumberFormat="1" applyFont="1" applyFill="1"/>
    <xf numFmtId="1" fontId="41" fillId="4" borderId="0" xfId="0" applyNumberFormat="1" applyFont="1" applyFill="1"/>
    <xf numFmtId="0" fontId="41" fillId="0" borderId="4" xfId="0" applyFont="1" applyBorder="1" applyAlignment="1">
      <alignment horizontal="right"/>
    </xf>
    <xf numFmtId="0" fontId="41" fillId="0" borderId="4" xfId="0" applyFont="1" applyBorder="1"/>
    <xf numFmtId="0" fontId="41" fillId="0" borderId="0" xfId="0" applyFont="1" applyAlignment="1">
      <alignment horizontal="right"/>
    </xf>
    <xf numFmtId="170" fontId="21" fillId="0" borderId="4" xfId="0" applyNumberFormat="1" applyFont="1" applyBorder="1" applyAlignment="1">
      <alignment horizontal="center" wrapText="1"/>
    </xf>
    <xf numFmtId="168" fontId="41" fillId="0" borderId="0" xfId="0" applyNumberFormat="1" applyFont="1" applyFill="1"/>
    <xf numFmtId="0" fontId="31" fillId="0" borderId="16" xfId="0" applyFont="1" applyBorder="1"/>
    <xf numFmtId="0" fontId="32" fillId="0" borderId="17" xfId="0" applyFont="1" applyBorder="1"/>
    <xf numFmtId="0" fontId="32" fillId="0" borderId="18" xfId="0" applyFont="1" applyBorder="1"/>
    <xf numFmtId="0" fontId="26" fillId="0" borderId="19" xfId="0" applyFont="1" applyBorder="1"/>
    <xf numFmtId="0" fontId="32" fillId="0" borderId="20" xfId="0" applyFont="1" applyBorder="1"/>
    <xf numFmtId="0" fontId="32" fillId="0" borderId="19" xfId="0" applyFont="1" applyBorder="1"/>
    <xf numFmtId="0" fontId="40" fillId="0" borderId="0" xfId="0" applyFont="1" applyBorder="1"/>
    <xf numFmtId="171" fontId="26" fillId="0" borderId="0" xfId="0" applyNumberFormat="1" applyFont="1" applyBorder="1"/>
    <xf numFmtId="171" fontId="32" fillId="0" borderId="0" xfId="0" applyNumberFormat="1" applyFont="1" applyBorder="1"/>
    <xf numFmtId="0" fontId="32" fillId="0" borderId="21" xfId="0" applyFont="1" applyBorder="1"/>
    <xf numFmtId="0" fontId="32" fillId="0" borderId="22" xfId="0" applyFont="1" applyBorder="1"/>
    <xf numFmtId="0" fontId="32" fillId="0" borderId="23" xfId="0" applyFont="1" applyBorder="1"/>
    <xf numFmtId="171" fontId="26" fillId="7" borderId="0" xfId="0" applyNumberFormat="1" applyFont="1" applyFill="1" applyBorder="1"/>
    <xf numFmtId="0" fontId="32" fillId="7" borderId="19" xfId="0" applyFont="1" applyFill="1" applyBorder="1"/>
    <xf numFmtId="171" fontId="26" fillId="0" borderId="0" xfId="0" applyNumberFormat="1" applyFont="1" applyFill="1" applyBorder="1"/>
    <xf numFmtId="170" fontId="1" fillId="0" borderId="5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2" fillId="2" borderId="2" xfId="0" applyFont="1" applyFill="1" applyBorder="1"/>
    <xf numFmtId="0" fontId="41" fillId="2" borderId="2" xfId="0" applyFont="1" applyFill="1" applyBorder="1"/>
    <xf numFmtId="0" fontId="41" fillId="2" borderId="3" xfId="0" applyFont="1" applyFill="1" applyBorder="1"/>
    <xf numFmtId="0" fontId="1" fillId="0" borderId="0" xfId="0" applyFont="1"/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/>
    <xf numFmtId="0" fontId="26" fillId="6" borderId="1" xfId="0" applyFont="1" applyFill="1" applyBorder="1"/>
    <xf numFmtId="0" fontId="32" fillId="6" borderId="2" xfId="0" applyFont="1" applyFill="1" applyBorder="1"/>
    <xf numFmtId="0" fontId="34" fillId="6" borderId="2" xfId="0" applyFont="1" applyFill="1" applyBorder="1"/>
    <xf numFmtId="0" fontId="32" fillId="6" borderId="3" xfId="0" applyFont="1" applyFill="1" applyBorder="1"/>
    <xf numFmtId="0" fontId="32" fillId="0" borderId="0" xfId="0" applyNumberFormat="1" applyFont="1" applyAlignment="1">
      <alignment horizontal="right" wrapText="1"/>
    </xf>
    <xf numFmtId="0" fontId="34" fillId="0" borderId="0" xfId="0" applyNumberFormat="1" applyFont="1" applyAlignment="1">
      <alignment horizontal="left" wrapText="1"/>
    </xf>
    <xf numFmtId="0" fontId="32" fillId="0" borderId="0" xfId="0" applyNumberFormat="1" applyFont="1" applyAlignment="1">
      <alignment horizontal="left" wrapText="1"/>
    </xf>
    <xf numFmtId="169" fontId="34" fillId="0" borderId="0" xfId="0" applyNumberFormat="1" applyFont="1"/>
    <xf numFmtId="169" fontId="32" fillId="0" borderId="0" xfId="0" applyNumberFormat="1" applyFont="1"/>
    <xf numFmtId="168" fontId="32" fillId="0" borderId="0" xfId="0" applyNumberFormat="1" applyFont="1"/>
    <xf numFmtId="173" fontId="32" fillId="0" borderId="0" xfId="0" applyNumberFormat="1" applyFont="1"/>
    <xf numFmtId="0" fontId="35" fillId="0" borderId="7" xfId="0" applyFont="1" applyBorder="1"/>
    <xf numFmtId="0" fontId="35" fillId="0" borderId="8" xfId="0" applyFont="1" applyBorder="1"/>
    <xf numFmtId="0" fontId="35" fillId="0" borderId="10" xfId="0" applyFont="1" applyBorder="1"/>
    <xf numFmtId="173" fontId="35" fillId="0" borderId="11" xfId="0" applyNumberFormat="1" applyFont="1" applyBorder="1"/>
    <xf numFmtId="0" fontId="35" fillId="0" borderId="14" xfId="0" applyFont="1" applyBorder="1"/>
    <xf numFmtId="0" fontId="35" fillId="0" borderId="13" xfId="0" applyFont="1" applyBorder="1"/>
    <xf numFmtId="0" fontId="26" fillId="3" borderId="1" xfId="0" applyFont="1" applyFill="1" applyBorder="1"/>
    <xf numFmtId="0" fontId="32" fillId="3" borderId="2" xfId="0" applyFont="1" applyFill="1" applyBorder="1"/>
    <xf numFmtId="0" fontId="32" fillId="3" borderId="3" xfId="0" applyFont="1" applyFill="1" applyBorder="1"/>
    <xf numFmtId="0" fontId="26" fillId="4" borderId="1" xfId="0" applyFont="1" applyFill="1" applyBorder="1"/>
    <xf numFmtId="0" fontId="32" fillId="4" borderId="2" xfId="0" applyFont="1" applyFill="1" applyBorder="1"/>
    <xf numFmtId="0" fontId="32" fillId="4" borderId="3" xfId="0" applyFont="1" applyFill="1" applyBorder="1"/>
    <xf numFmtId="0" fontId="26" fillId="0" borderId="0" xfId="0" applyFont="1" applyAlignment="1">
      <alignment horizontal="right"/>
    </xf>
    <xf numFmtId="170" fontId="41" fillId="0" borderId="0" xfId="0" applyNumberFormat="1" applyFont="1"/>
    <xf numFmtId="168" fontId="41" fillId="0" borderId="0" xfId="0" applyNumberFormat="1" applyFont="1"/>
    <xf numFmtId="170" fontId="41" fillId="0" borderId="0" xfId="0" applyNumberFormat="1" applyFont="1"/>
    <xf numFmtId="174" fontId="37" fillId="0" borderId="0" xfId="0" applyNumberFormat="1" applyFont="1"/>
    <xf numFmtId="173" fontId="32" fillId="0" borderId="0" xfId="0" applyNumberFormat="1" applyFont="1"/>
    <xf numFmtId="170" fontId="41" fillId="0" borderId="0" xfId="0" applyNumberFormat="1" applyFont="1"/>
    <xf numFmtId="174" fontId="41" fillId="0" borderId="5" xfId="0" applyNumberFormat="1" applyFont="1" applyBorder="1"/>
    <xf numFmtId="168" fontId="41" fillId="0" borderId="0" xfId="0" applyNumberFormat="1" applyFont="1"/>
    <xf numFmtId="173" fontId="32" fillId="0" borderId="0" xfId="0" applyNumberFormat="1" applyFont="1"/>
    <xf numFmtId="170" fontId="41" fillId="3" borderId="0" xfId="0" applyNumberFormat="1" applyFont="1" applyFill="1"/>
    <xf numFmtId="16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168" fontId="23" fillId="0" borderId="0" xfId="0" applyNumberFormat="1" applyFont="1"/>
    <xf numFmtId="0" fontId="35" fillId="0" borderId="0" xfId="0" applyFont="1" applyAlignment="1">
      <alignment horizontal="right"/>
    </xf>
    <xf numFmtId="171" fontId="41" fillId="0" borderId="0" xfId="0" applyNumberFormat="1" applyFont="1"/>
    <xf numFmtId="173" fontId="41" fillId="0" borderId="0" xfId="0" applyNumberFormat="1" applyFont="1"/>
    <xf numFmtId="2" fontId="41" fillId="0" borderId="0" xfId="0" applyNumberFormat="1" applyFont="1"/>
    <xf numFmtId="168" fontId="41" fillId="0" borderId="0" xfId="0" applyNumberFormat="1" applyFont="1"/>
    <xf numFmtId="0" fontId="41" fillId="0" borderId="0" xfId="0" applyFont="1" applyFill="1"/>
    <xf numFmtId="0" fontId="32" fillId="0" borderId="0" xfId="0" applyFont="1" applyFill="1" applyBorder="1"/>
    <xf numFmtId="168" fontId="41" fillId="0" borderId="0" xfId="0" applyNumberFormat="1" applyFont="1"/>
    <xf numFmtId="168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0" fontId="46" fillId="2" borderId="1" xfId="0" applyFont="1" applyFill="1" applyBorder="1"/>
    <xf numFmtId="0" fontId="0" fillId="2" borderId="2" xfId="0" applyFill="1" applyBorder="1"/>
    <xf numFmtId="0" fontId="46" fillId="2" borderId="2" xfId="0" applyFont="1" applyFill="1" applyBorder="1"/>
    <xf numFmtId="0" fontId="0" fillId="2" borderId="3" xfId="0" applyFill="1" applyBorder="1"/>
    <xf numFmtId="0" fontId="46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46" fillId="3" borderId="2" xfId="0" applyFont="1" applyFill="1" applyBorder="1"/>
    <xf numFmtId="2" fontId="0" fillId="0" borderId="0" xfId="0" applyNumberFormat="1"/>
    <xf numFmtId="168" fontId="0" fillId="0" borderId="0" xfId="0" applyNumberFormat="1"/>
    <xf numFmtId="168" fontId="0" fillId="0" borderId="5" xfId="0" applyNumberFormat="1" applyBorder="1"/>
    <xf numFmtId="168" fontId="0" fillId="0" borderId="0" xfId="0" applyNumberFormat="1"/>
    <xf numFmtId="168" fontId="0" fillId="0" borderId="5" xfId="0" applyNumberFormat="1" applyBorder="1"/>
    <xf numFmtId="168" fontId="1" fillId="0" borderId="0" xfId="0" applyNumberFormat="1" applyFont="1" applyAlignment="1">
      <alignment horizontal="right"/>
    </xf>
    <xf numFmtId="168" fontId="32" fillId="0" borderId="0" xfId="0" applyNumberFormat="1" applyFont="1"/>
    <xf numFmtId="168" fontId="32" fillId="0" borderId="0" xfId="0" applyNumberFormat="1" applyFont="1" applyAlignment="1">
      <alignment horizontal="right"/>
    </xf>
    <xf numFmtId="173" fontId="32" fillId="0" borderId="0" xfId="0" applyNumberFormat="1" applyFont="1"/>
    <xf numFmtId="173" fontId="32" fillId="0" borderId="0" xfId="0" applyNumberFormat="1" applyFont="1" applyAlignment="1">
      <alignment horizontal="right"/>
    </xf>
    <xf numFmtId="168" fontId="32" fillId="0" borderId="0" xfId="0" applyNumberFormat="1" applyFont="1"/>
    <xf numFmtId="171" fontId="32" fillId="0" borderId="0" xfId="0" applyNumberFormat="1" applyFont="1"/>
    <xf numFmtId="0" fontId="1" fillId="0" borderId="0" xfId="0" applyFont="1" applyFill="1"/>
    <xf numFmtId="0" fontId="47" fillId="0" borderId="0" xfId="0" applyFont="1" applyAlignment="1">
      <alignment horizontal="right"/>
    </xf>
    <xf numFmtId="0" fontId="48" fillId="0" borderId="0" xfId="0" applyFont="1"/>
    <xf numFmtId="168" fontId="48" fillId="0" borderId="0" xfId="0" applyNumberFormat="1" applyFont="1"/>
    <xf numFmtId="170" fontId="32" fillId="0" borderId="0" xfId="0" applyNumberFormat="1" applyFont="1"/>
    <xf numFmtId="2" fontId="32" fillId="0" borderId="0" xfId="0" applyNumberFormat="1" applyFont="1"/>
    <xf numFmtId="2" fontId="32" fillId="0" borderId="0" xfId="0" applyNumberFormat="1" applyFont="1"/>
    <xf numFmtId="171" fontId="32" fillId="0" borderId="20" xfId="0" applyNumberFormat="1" applyFont="1" applyBorder="1"/>
    <xf numFmtId="171" fontId="32" fillId="0" borderId="5" xfId="0" applyNumberFormat="1" applyFont="1" applyBorder="1"/>
    <xf numFmtId="1" fontId="32" fillId="0" borderId="0" xfId="0" applyNumberFormat="1" applyFont="1"/>
    <xf numFmtId="168" fontId="41" fillId="0" borderId="0" xfId="0" applyNumberFormat="1" applyFont="1"/>
    <xf numFmtId="168" fontId="32" fillId="0" borderId="0" xfId="0" applyNumberFormat="1" applyFont="1"/>
    <xf numFmtId="168" fontId="48" fillId="0" borderId="0" xfId="0" applyNumberFormat="1" applyFont="1"/>
    <xf numFmtId="0" fontId="41" fillId="0" borderId="0" xfId="0" applyFont="1" applyAlignment="1">
      <alignment wrapText="1"/>
    </xf>
    <xf numFmtId="168" fontId="32" fillId="0" borderId="5" xfId="0" applyNumberFormat="1" applyFont="1" applyBorder="1"/>
    <xf numFmtId="0" fontId="49" fillId="0" borderId="0" xfId="0" applyFont="1"/>
    <xf numFmtId="0" fontId="22" fillId="0" borderId="0" xfId="0" applyFont="1" applyFill="1"/>
    <xf numFmtId="0" fontId="22" fillId="0" borderId="0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170" fontId="32" fillId="0" borderId="0" xfId="0" applyNumberFormat="1" applyFont="1" applyFill="1"/>
    <xf numFmtId="0" fontId="32" fillId="0" borderId="4" xfId="0" applyFont="1" applyBorder="1"/>
    <xf numFmtId="2" fontId="32" fillId="0" borderId="0" xfId="0" applyNumberFormat="1" applyFont="1"/>
    <xf numFmtId="0" fontId="32" fillId="3" borderId="0" xfId="0" applyFont="1" applyFill="1" applyAlignment="1">
      <alignment horizontal="right"/>
    </xf>
    <xf numFmtId="170" fontId="32" fillId="0" borderId="5" xfId="0" applyNumberFormat="1" applyFont="1" applyBorder="1"/>
    <xf numFmtId="168" fontId="32" fillId="0" borderId="0" xfId="0" applyNumberFormat="1" applyFont="1"/>
    <xf numFmtId="168" fontId="0" fillId="0" borderId="0" xfId="0" applyNumberFormat="1"/>
    <xf numFmtId="2" fontId="0" fillId="0" borderId="0" xfId="0" applyNumberFormat="1"/>
    <xf numFmtId="170" fontId="32" fillId="0" borderId="0" xfId="0" applyNumberFormat="1" applyFont="1" applyFill="1"/>
    <xf numFmtId="0" fontId="32" fillId="0" borderId="0" xfId="0" applyFont="1" applyAlignment="1">
      <alignment horizontal="center"/>
    </xf>
    <xf numFmtId="168" fontId="32" fillId="0" borderId="0" xfId="0" applyNumberFormat="1" applyFont="1" applyAlignment="1">
      <alignment horizontal="right"/>
    </xf>
    <xf numFmtId="168" fontId="32" fillId="0" borderId="0" xfId="0" applyNumberFormat="1" applyFont="1"/>
    <xf numFmtId="170" fontId="32" fillId="0" borderId="0" xfId="0" applyNumberFormat="1" applyFont="1" applyBorder="1"/>
    <xf numFmtId="2" fontId="32" fillId="0" borderId="0" xfId="0" applyNumberFormat="1" applyFont="1"/>
    <xf numFmtId="2" fontId="38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2" fontId="32" fillId="4" borderId="0" xfId="0" applyNumberFormat="1" applyFont="1" applyFill="1"/>
    <xf numFmtId="2" fontId="32" fillId="0" borderId="0" xfId="0" applyNumberFormat="1" applyFont="1"/>
    <xf numFmtId="168" fontId="32" fillId="0" borderId="0" xfId="0" applyNumberFormat="1" applyFont="1"/>
    <xf numFmtId="168" fontId="50" fillId="0" borderId="0" xfId="0" applyNumberFormat="1" applyFont="1" applyAlignment="1">
      <alignment horizontal="right"/>
    </xf>
    <xf numFmtId="168" fontId="41" fillId="0" borderId="0" xfId="0" applyNumberFormat="1" applyFont="1"/>
    <xf numFmtId="168" fontId="32" fillId="0" borderId="0" xfId="0" applyNumberFormat="1" applyFont="1"/>
    <xf numFmtId="2" fontId="32" fillId="0" borderId="0" xfId="0" applyNumberFormat="1" applyFont="1"/>
    <xf numFmtId="168" fontId="32" fillId="0" borderId="0" xfId="0" applyNumberFormat="1" applyFont="1"/>
    <xf numFmtId="2" fontId="44" fillId="0" borderId="0" xfId="0" applyNumberFormat="1" applyFont="1"/>
    <xf numFmtId="2" fontId="44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68" fontId="35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168" fontId="41" fillId="0" borderId="0" xfId="0" applyNumberFormat="1" applyFont="1"/>
    <xf numFmtId="173" fontId="32" fillId="0" borderId="0" xfId="0" applyNumberFormat="1" applyFont="1"/>
    <xf numFmtId="173" fontId="32" fillId="0" borderId="5" xfId="0" applyNumberFormat="1" applyFont="1" applyBorder="1"/>
    <xf numFmtId="17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0" fontId="44" fillId="0" borderId="0" xfId="0" applyFont="1"/>
    <xf numFmtId="168" fontId="35" fillId="0" borderId="5" xfId="0" applyNumberFormat="1" applyFont="1" applyBorder="1"/>
    <xf numFmtId="2" fontId="35" fillId="0" borderId="0" xfId="0" applyNumberFormat="1" applyFont="1"/>
    <xf numFmtId="0" fontId="35" fillId="0" borderId="0" xfId="0" applyFont="1" applyFill="1"/>
    <xf numFmtId="0" fontId="32" fillId="0" borderId="0" xfId="0" applyFont="1" applyAlignment="1">
      <alignment wrapText="1"/>
    </xf>
    <xf numFmtId="0" fontId="32" fillId="0" borderId="0" xfId="0" applyFont="1" applyAlignment="1">
      <alignment horizontal="right" wrapText="1"/>
    </xf>
    <xf numFmtId="0" fontId="47" fillId="0" borderId="0" xfId="0" applyFont="1" applyAlignment="1">
      <alignment horizontal="right" wrapText="1"/>
    </xf>
    <xf numFmtId="0" fontId="32" fillId="6" borderId="0" xfId="0" applyFont="1" applyFill="1" applyAlignment="1">
      <alignment horizontal="right" wrapText="1"/>
    </xf>
    <xf numFmtId="0" fontId="26" fillId="6" borderId="0" xfId="0" applyFont="1" applyFill="1" applyAlignment="1">
      <alignment horizontal="right"/>
    </xf>
    <xf numFmtId="0" fontId="41" fillId="6" borderId="0" xfId="0" applyFont="1" applyFill="1"/>
    <xf numFmtId="0" fontId="35" fillId="6" borderId="7" xfId="0" applyFont="1" applyFill="1" applyBorder="1"/>
    <xf numFmtId="2" fontId="41" fillId="0" borderId="0" xfId="0" applyNumberFormat="1" applyFont="1"/>
    <xf numFmtId="171" fontId="41" fillId="0" borderId="0" xfId="0" applyNumberFormat="1" applyFont="1" applyBorder="1"/>
    <xf numFmtId="0" fontId="41" fillId="0" borderId="0" xfId="0" applyFont="1" applyFill="1" applyBorder="1"/>
    <xf numFmtId="171" fontId="48" fillId="0" borderId="0" xfId="0" applyNumberFormat="1" applyFont="1"/>
    <xf numFmtId="171" fontId="48" fillId="0" borderId="4" xfId="0" applyNumberFormat="1" applyFont="1" applyBorder="1"/>
    <xf numFmtId="171" fontId="48" fillId="0" borderId="2" xfId="0" applyNumberFormat="1" applyFont="1" applyBorder="1"/>
    <xf numFmtId="171" fontId="1" fillId="0" borderId="0" xfId="0" applyNumberFormat="1" applyFont="1"/>
    <xf numFmtId="171" fontId="48" fillId="0" borderId="0" xfId="0" applyNumberFormat="1" applyFont="1" applyBorder="1"/>
    <xf numFmtId="179" fontId="41" fillId="0" borderId="15" xfId="0" applyNumberFormat="1" applyFont="1" applyBorder="1"/>
    <xf numFmtId="168" fontId="41" fillId="0" borderId="0" xfId="0" applyNumberFormat="1" applyFont="1"/>
    <xf numFmtId="2" fontId="41" fillId="0" borderId="0" xfId="0" applyNumberFormat="1" applyFont="1"/>
    <xf numFmtId="2" fontId="32" fillId="6" borderId="0" xfId="0" applyNumberFormat="1" applyFont="1" applyFill="1"/>
    <xf numFmtId="2" fontId="32" fillId="0" borderId="0" xfId="0" applyNumberFormat="1" applyFont="1" applyFill="1"/>
    <xf numFmtId="168" fontId="35" fillId="0" borderId="15" xfId="0" applyNumberFormat="1" applyFont="1" applyBorder="1"/>
    <xf numFmtId="171" fontId="1" fillId="0" borderId="4" xfId="0" applyNumberFormat="1" applyFont="1" applyBorder="1"/>
    <xf numFmtId="0" fontId="41" fillId="33" borderId="0" xfId="0" applyFont="1" applyFill="1"/>
    <xf numFmtId="1" fontId="41" fillId="33" borderId="0" xfId="0" applyNumberFormat="1" applyFont="1" applyFill="1"/>
    <xf numFmtId="170" fontId="41" fillId="33" borderId="0" xfId="0" applyNumberFormat="1" applyFont="1" applyFill="1"/>
    <xf numFmtId="168" fontId="41" fillId="33" borderId="0" xfId="0" applyNumberFormat="1" applyFont="1" applyFill="1"/>
    <xf numFmtId="174" fontId="37" fillId="33" borderId="0" xfId="0" applyNumberFormat="1" applyFont="1" applyFill="1"/>
    <xf numFmtId="0" fontId="32" fillId="33" borderId="0" xfId="0" applyFont="1" applyFill="1"/>
    <xf numFmtId="173" fontId="41" fillId="33" borderId="0" xfId="0" applyNumberFormat="1" applyFont="1" applyFill="1" applyBorder="1"/>
    <xf numFmtId="171" fontId="41" fillId="33" borderId="0" xfId="0" applyNumberFormat="1" applyFont="1" applyFill="1"/>
    <xf numFmtId="171" fontId="48" fillId="33" borderId="0" xfId="0" applyNumberFormat="1" applyFont="1" applyFill="1" applyBorder="1"/>
    <xf numFmtId="179" fontId="41" fillId="0" borderId="0" xfId="0" applyNumberFormat="1" applyFont="1"/>
    <xf numFmtId="179" fontId="41" fillId="0" borderId="0" xfId="0" applyNumberFormat="1" applyFont="1" applyFill="1"/>
    <xf numFmtId="179" fontId="47" fillId="0" borderId="0" xfId="0" applyNumberFormat="1" applyFont="1" applyFill="1" applyAlignment="1">
      <alignment horizontal="right" wrapText="1"/>
    </xf>
    <xf numFmtId="179" fontId="47" fillId="0" borderId="0" xfId="0" applyNumberFormat="1" applyFont="1" applyAlignment="1">
      <alignment horizontal="right"/>
    </xf>
    <xf numFmtId="179" fontId="41" fillId="0" borderId="0" xfId="0" applyNumberFormat="1" applyFont="1" applyAlignment="1">
      <alignment horizontal="right"/>
    </xf>
    <xf numFmtId="179" fontId="26" fillId="0" borderId="0" xfId="0" applyNumberFormat="1" applyFont="1" applyAlignment="1">
      <alignment horizontal="left"/>
    </xf>
    <xf numFmtId="179" fontId="32" fillId="0" borderId="0" xfId="0" applyNumberFormat="1" applyFont="1" applyAlignment="1">
      <alignment horizontal="left"/>
    </xf>
    <xf numFmtId="179" fontId="41" fillId="0" borderId="0" xfId="0" applyNumberFormat="1" applyFont="1" applyAlignment="1">
      <alignment horizontal="left"/>
    </xf>
    <xf numFmtId="168" fontId="32" fillId="6" borderId="0" xfId="0" applyNumberFormat="1" applyFont="1" applyFill="1"/>
    <xf numFmtId="171" fontId="1" fillId="0" borderId="0" xfId="0" applyNumberFormat="1" applyFont="1" applyBorder="1"/>
    <xf numFmtId="0" fontId="38" fillId="3" borderId="0" xfId="0" applyFont="1" applyFill="1" applyAlignment="1">
      <alignment horizontal="right"/>
    </xf>
    <xf numFmtId="179" fontId="32" fillId="0" borderId="0" xfId="0" applyNumberFormat="1" applyFont="1"/>
    <xf numFmtId="179" fontId="48" fillId="0" borderId="0" xfId="0" applyNumberFormat="1" applyFont="1" applyBorder="1"/>
    <xf numFmtId="179" fontId="32" fillId="0" borderId="0" xfId="0" applyNumberFormat="1" applyFont="1" applyFill="1"/>
    <xf numFmtId="180" fontId="41" fillId="0" borderId="0" xfId="0" applyNumberFormat="1" applyFont="1" applyFill="1"/>
    <xf numFmtId="180" fontId="41" fillId="0" borderId="0" xfId="0" applyNumberFormat="1" applyFont="1" applyFill="1"/>
    <xf numFmtId="180" fontId="41" fillId="0" borderId="0" xfId="0" applyNumberFormat="1" applyFont="1" applyFill="1"/>
    <xf numFmtId="180" fontId="48" fillId="0" borderId="0" xfId="0" applyNumberFormat="1" applyFont="1" applyBorder="1"/>
    <xf numFmtId="180" fontId="41" fillId="0" borderId="0" xfId="0" applyNumberFormat="1" applyFont="1" applyFill="1"/>
    <xf numFmtId="180" fontId="41" fillId="0" borderId="0" xfId="0" applyNumberFormat="1" applyFont="1" applyFill="1"/>
    <xf numFmtId="180" fontId="48" fillId="0" borderId="0" xfId="0" applyNumberFormat="1" applyFont="1"/>
    <xf numFmtId="180" fontId="41" fillId="0" borderId="0" xfId="0" applyNumberFormat="1" applyFont="1"/>
    <xf numFmtId="168" fontId="48" fillId="0" borderId="0" xfId="0" applyNumberFormat="1" applyFont="1" applyBorder="1"/>
    <xf numFmtId="171" fontId="32" fillId="0" borderId="0" xfId="0" applyNumberFormat="1" applyFont="1"/>
    <xf numFmtId="0" fontId="41" fillId="0" borderId="0" xfId="0" applyFont="1" applyFill="1" applyAlignment="1">
      <alignment horizontal="right"/>
    </xf>
    <xf numFmtId="179" fontId="32" fillId="0" borderId="0" xfId="0" applyNumberFormat="1" applyFont="1"/>
    <xf numFmtId="4" fontId="32" fillId="0" borderId="0" xfId="0" applyNumberFormat="1" applyFont="1"/>
    <xf numFmtId="171" fontId="32" fillId="0" borderId="0" xfId="0" applyNumberFormat="1" applyFont="1" applyAlignment="1">
      <alignment horizontal="right"/>
    </xf>
    <xf numFmtId="171" fontId="38" fillId="0" borderId="0" xfId="0" applyNumberFormat="1" applyFont="1" applyAlignment="1">
      <alignment horizontal="right"/>
    </xf>
    <xf numFmtId="172" fontId="48" fillId="0" borderId="0" xfId="0" applyNumberFormat="1" applyFont="1"/>
    <xf numFmtId="168" fontId="48" fillId="0" borderId="0" xfId="0" applyNumberFormat="1" applyFont="1"/>
    <xf numFmtId="168" fontId="41" fillId="0" borderId="0" xfId="0" applyNumberFormat="1" applyFont="1" applyFill="1"/>
    <xf numFmtId="0" fontId="51" fillId="0" borderId="0" xfId="0" applyFont="1"/>
    <xf numFmtId="2" fontId="32" fillId="0" borderId="0" xfId="0" applyNumberFormat="1" applyFont="1" applyFill="1"/>
    <xf numFmtId="17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171" fontId="1" fillId="0" borderId="0" xfId="0" applyNumberFormat="1" applyFont="1" applyAlignment="1">
      <alignment horizontal="right" wrapText="1"/>
    </xf>
    <xf numFmtId="0" fontId="47" fillId="5" borderId="25" xfId="0" applyFont="1" applyFill="1" applyBorder="1" applyAlignment="1">
      <alignment horizontal="right" wrapText="1"/>
    </xf>
    <xf numFmtId="0" fontId="47" fillId="5" borderId="26" xfId="0" applyFont="1" applyFill="1" applyBorder="1" applyAlignment="1">
      <alignment horizontal="right" wrapText="1"/>
    </xf>
    <xf numFmtId="0" fontId="47" fillId="34" borderId="6" xfId="0" applyFont="1" applyFill="1" applyBorder="1" applyAlignment="1">
      <alignment horizontal="right" wrapText="1"/>
    </xf>
    <xf numFmtId="0" fontId="47" fillId="34" borderId="9" xfId="0" applyFont="1" applyFill="1" applyBorder="1" applyAlignment="1">
      <alignment horizontal="right" wrapText="1"/>
    </xf>
    <xf numFmtId="0" fontId="47" fillId="34" borderId="1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2" fontId="47" fillId="0" borderId="0" xfId="0" applyNumberFormat="1" applyFont="1" applyAlignment="1">
      <alignment horizontal="right" wrapText="1"/>
    </xf>
    <xf numFmtId="168" fontId="47" fillId="0" borderId="0" xfId="0" applyNumberFormat="1" applyFont="1" applyAlignment="1">
      <alignment horizontal="right" wrapText="1"/>
    </xf>
    <xf numFmtId="168" fontId="32" fillId="0" borderId="0" xfId="0" applyNumberFormat="1" applyFont="1"/>
    <xf numFmtId="171" fontId="32" fillId="0" borderId="0" xfId="0" applyNumberFormat="1" applyFont="1"/>
    <xf numFmtId="1" fontId="32" fillId="0" borderId="0" xfId="0" applyNumberFormat="1" applyFont="1"/>
    <xf numFmtId="179" fontId="32" fillId="6" borderId="0" xfId="0" applyNumberFormat="1" applyFont="1" applyFill="1"/>
    <xf numFmtId="2" fontId="32" fillId="0" borderId="0" xfId="0" applyNumberFormat="1" applyFont="1"/>
    <xf numFmtId="3" fontId="32" fillId="0" borderId="0" xfId="0" applyNumberFormat="1" applyFont="1"/>
    <xf numFmtId="4" fontId="32" fillId="0" borderId="15" xfId="0" applyNumberFormat="1" applyFont="1" applyBorder="1"/>
    <xf numFmtId="0" fontId="34" fillId="0" borderId="0" xfId="0" applyFont="1" applyAlignment="1">
      <alignment horizontal="center"/>
    </xf>
    <xf numFmtId="168" fontId="34" fillId="0" borderId="15" xfId="0" applyNumberFormat="1" applyFont="1" applyBorder="1"/>
    <xf numFmtId="3" fontId="32" fillId="0" borderId="0" xfId="0" applyNumberFormat="1" applyFont="1"/>
    <xf numFmtId="179" fontId="32" fillId="0" borderId="0" xfId="0" applyNumberFormat="1" applyFont="1" applyAlignment="1">
      <alignment horizontal="right"/>
    </xf>
    <xf numFmtId="0" fontId="52" fillId="0" borderId="0" xfId="0" applyFont="1"/>
    <xf numFmtId="0" fontId="1" fillId="0" borderId="7" xfId="0" applyFont="1" applyBorder="1"/>
    <xf numFmtId="0" fontId="32" fillId="0" borderId="8" xfId="0" applyFont="1" applyBorder="1"/>
    <xf numFmtId="17" fontId="1" fillId="0" borderId="10" xfId="0" applyNumberFormat="1" applyFont="1" applyBorder="1"/>
    <xf numFmtId="0" fontId="32" fillId="0" borderId="11" xfId="0" applyFont="1" applyBorder="1"/>
    <xf numFmtId="0" fontId="1" fillId="0" borderId="10" xfId="0" applyFont="1" applyBorder="1"/>
    <xf numFmtId="0" fontId="1" fillId="6" borderId="10" xfId="0" applyFont="1" applyFill="1" applyBorder="1"/>
    <xf numFmtId="0" fontId="32" fillId="6" borderId="11" xfId="0" applyFont="1" applyFill="1" applyBorder="1"/>
    <xf numFmtId="0" fontId="1" fillId="6" borderId="14" xfId="0" applyFont="1" applyFill="1" applyBorder="1"/>
    <xf numFmtId="0" fontId="32" fillId="6" borderId="13" xfId="0" applyFont="1" applyFill="1" applyBorder="1"/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52"/>
  <sheetViews>
    <sheetView zoomScale="125" workbookViewId="0">
      <selection activeCell="D2" sqref="D2"/>
    </sheetView>
  </sheetViews>
  <sheetFormatPr baseColWidth="10" defaultRowHeight="15"/>
  <cols>
    <col min="1" max="1" width="8.5" style="72" customWidth="1"/>
    <col min="2" max="2" width="11.33203125" style="72" customWidth="1"/>
    <col min="3" max="12" width="10.83203125" style="72"/>
    <col min="13" max="13" width="12.5" style="72" customWidth="1"/>
    <col min="14" max="16384" width="10.83203125" style="72"/>
  </cols>
  <sheetData>
    <row r="1" spans="1:7" ht="17">
      <c r="A1" s="455" t="s">
        <v>8</v>
      </c>
      <c r="B1" s="456"/>
      <c r="D1" s="68" t="s">
        <v>2</v>
      </c>
    </row>
    <row r="2" spans="1:7">
      <c r="A2" s="457" t="s">
        <v>799</v>
      </c>
      <c r="B2" s="458"/>
    </row>
    <row r="3" spans="1:7" ht="17">
      <c r="A3" s="459" t="s">
        <v>800</v>
      </c>
      <c r="B3" s="458"/>
      <c r="D3" s="454" t="s">
        <v>1</v>
      </c>
    </row>
    <row r="4" spans="1:7" ht="17">
      <c r="A4" s="459" t="s">
        <v>801</v>
      </c>
      <c r="B4" s="458"/>
      <c r="D4" s="322" t="s">
        <v>4</v>
      </c>
    </row>
    <row r="5" spans="1:7" ht="17">
      <c r="A5" s="460" t="s">
        <v>34</v>
      </c>
      <c r="B5" s="461"/>
      <c r="D5" s="12" t="s">
        <v>399</v>
      </c>
    </row>
    <row r="6" spans="1:7" ht="17">
      <c r="A6" s="460" t="s">
        <v>35</v>
      </c>
      <c r="B6" s="461"/>
      <c r="D6" s="323" t="s">
        <v>167</v>
      </c>
    </row>
    <row r="7" spans="1:7" ht="17">
      <c r="A7" s="462" t="s">
        <v>36</v>
      </c>
      <c r="B7" s="463"/>
      <c r="D7" s="12" t="s">
        <v>186</v>
      </c>
    </row>
    <row r="8" spans="1:7" ht="17">
      <c r="D8" s="12" t="s">
        <v>277</v>
      </c>
    </row>
    <row r="9" spans="1:7" ht="17">
      <c r="D9" s="12" t="s">
        <v>7</v>
      </c>
    </row>
    <row r="10" spans="1:7" ht="17">
      <c r="D10" s="12" t="s">
        <v>148</v>
      </c>
    </row>
    <row r="13" spans="1:7">
      <c r="B13" s="72" t="s">
        <v>278</v>
      </c>
    </row>
    <row r="15" spans="1:7">
      <c r="A15" s="72" t="s">
        <v>411</v>
      </c>
      <c r="D15" s="78" t="s">
        <v>505</v>
      </c>
      <c r="F15" s="72" t="s">
        <v>412</v>
      </c>
    </row>
    <row r="16" spans="1:7">
      <c r="A16" s="72" t="s">
        <v>548</v>
      </c>
      <c r="B16" s="72" t="s">
        <v>790</v>
      </c>
      <c r="F16" s="72" t="s">
        <v>548</v>
      </c>
      <c r="G16" s="72" t="s">
        <v>790</v>
      </c>
    </row>
    <row r="17" spans="1:7">
      <c r="A17" s="72" t="s">
        <v>644</v>
      </c>
      <c r="B17" s="72" t="s">
        <v>577</v>
      </c>
      <c r="F17" s="72" t="s">
        <v>644</v>
      </c>
      <c r="G17" s="72" t="s">
        <v>577</v>
      </c>
    </row>
    <row r="18" spans="1:7">
      <c r="B18" s="72" t="s">
        <v>91</v>
      </c>
      <c r="G18" s="72" t="s">
        <v>91</v>
      </c>
    </row>
    <row r="19" spans="1:7">
      <c r="A19" s="72" t="s">
        <v>645</v>
      </c>
      <c r="B19" s="72" t="s">
        <v>477</v>
      </c>
      <c r="F19" s="72" t="s">
        <v>645</v>
      </c>
      <c r="G19" s="72" t="s">
        <v>477</v>
      </c>
    </row>
    <row r="20" spans="1:7">
      <c r="A20" s="72" t="s">
        <v>646</v>
      </c>
      <c r="B20" s="72" t="s">
        <v>547</v>
      </c>
      <c r="F20" s="72" t="s">
        <v>646</v>
      </c>
      <c r="G20" s="72" t="s">
        <v>547</v>
      </c>
    </row>
    <row r="21" spans="1:7">
      <c r="A21" s="72" t="s">
        <v>724</v>
      </c>
      <c r="B21" s="72" t="s">
        <v>797</v>
      </c>
      <c r="F21" s="72" t="s">
        <v>724</v>
      </c>
      <c r="G21" s="72" t="s">
        <v>797</v>
      </c>
    </row>
    <row r="22" spans="1:7">
      <c r="A22" s="72" t="s">
        <v>805</v>
      </c>
      <c r="B22" s="72" t="s">
        <v>798</v>
      </c>
      <c r="F22" s="72" t="s">
        <v>805</v>
      </c>
      <c r="G22" s="72" t="s">
        <v>798</v>
      </c>
    </row>
    <row r="23" spans="1:7">
      <c r="A23" s="72" t="s">
        <v>806</v>
      </c>
      <c r="B23" s="72" t="s">
        <v>476</v>
      </c>
      <c r="F23" s="72" t="s">
        <v>806</v>
      </c>
      <c r="G23" s="72" t="s">
        <v>476</v>
      </c>
    </row>
    <row r="24" spans="1:7">
      <c r="A24" s="72" t="s">
        <v>807</v>
      </c>
      <c r="B24" s="72" t="s">
        <v>772</v>
      </c>
      <c r="F24" s="72" t="s">
        <v>807</v>
      </c>
      <c r="G24" s="72" t="s">
        <v>772</v>
      </c>
    </row>
    <row r="25" spans="1:7">
      <c r="A25" s="72" t="s">
        <v>808</v>
      </c>
      <c r="B25" s="72" t="s">
        <v>789</v>
      </c>
      <c r="F25" s="72" t="s">
        <v>808</v>
      </c>
      <c r="G25" s="72" t="s">
        <v>789</v>
      </c>
    </row>
    <row r="26" spans="1:7">
      <c r="A26" s="72" t="s">
        <v>809</v>
      </c>
      <c r="B26" s="72" t="s">
        <v>572</v>
      </c>
      <c r="F26" s="72" t="s">
        <v>809</v>
      </c>
      <c r="G26" s="72" t="s">
        <v>572</v>
      </c>
    </row>
    <row r="27" spans="1:7">
      <c r="A27" s="72" t="s">
        <v>810</v>
      </c>
      <c r="B27" s="72" t="s">
        <v>573</v>
      </c>
      <c r="F27" s="72" t="s">
        <v>810</v>
      </c>
      <c r="G27" s="72" t="s">
        <v>573</v>
      </c>
    </row>
    <row r="28" spans="1:7">
      <c r="A28" s="72" t="s">
        <v>613</v>
      </c>
      <c r="B28" s="72" t="s">
        <v>755</v>
      </c>
      <c r="F28" s="72" t="s">
        <v>613</v>
      </c>
      <c r="G28" s="72" t="s">
        <v>755</v>
      </c>
    </row>
    <row r="29" spans="1:7">
      <c r="A29" s="72" t="s">
        <v>614</v>
      </c>
      <c r="B29" s="72" t="s">
        <v>817</v>
      </c>
      <c r="F29" s="72" t="s">
        <v>614</v>
      </c>
      <c r="G29" s="72" t="s">
        <v>817</v>
      </c>
    </row>
    <row r="30" spans="1:7">
      <c r="A30" s="72" t="s">
        <v>717</v>
      </c>
      <c r="B30" s="72" t="s">
        <v>818</v>
      </c>
      <c r="F30" s="72" t="s">
        <v>717</v>
      </c>
      <c r="G30" s="72" t="s">
        <v>818</v>
      </c>
    </row>
    <row r="31" spans="1:7">
      <c r="A31" s="72" t="s">
        <v>417</v>
      </c>
      <c r="B31" s="72" t="s">
        <v>758</v>
      </c>
      <c r="F31" s="72" t="s">
        <v>417</v>
      </c>
      <c r="G31" s="72" t="s">
        <v>758</v>
      </c>
    </row>
    <row r="32" spans="1:7">
      <c r="A32" s="72" t="s">
        <v>418</v>
      </c>
      <c r="B32" s="72" t="s">
        <v>459</v>
      </c>
      <c r="F32" s="72" t="s">
        <v>418</v>
      </c>
      <c r="G32" s="72" t="s">
        <v>459</v>
      </c>
    </row>
    <row r="33" spans="1:7">
      <c r="A33" s="72" t="s">
        <v>419</v>
      </c>
      <c r="B33" s="72" t="s">
        <v>460</v>
      </c>
      <c r="F33" s="72" t="s">
        <v>419</v>
      </c>
      <c r="G33" s="72" t="s">
        <v>460</v>
      </c>
    </row>
    <row r="34" spans="1:7">
      <c r="A34" s="72" t="s">
        <v>420</v>
      </c>
      <c r="B34" s="72" t="s">
        <v>567</v>
      </c>
      <c r="F34" s="72" t="s">
        <v>420</v>
      </c>
      <c r="G34" s="72" t="s">
        <v>567</v>
      </c>
    </row>
    <row r="35" spans="1:7">
      <c r="A35" s="72" t="s">
        <v>421</v>
      </c>
      <c r="B35" s="72" t="s">
        <v>461</v>
      </c>
      <c r="F35" s="72" t="s">
        <v>421</v>
      </c>
      <c r="G35" s="72" t="s">
        <v>461</v>
      </c>
    </row>
    <row r="36" spans="1:7">
      <c r="A36" s="72" t="s">
        <v>422</v>
      </c>
      <c r="B36" s="72" t="s">
        <v>773</v>
      </c>
      <c r="F36" s="72" t="s">
        <v>422</v>
      </c>
      <c r="G36" s="72" t="s">
        <v>773</v>
      </c>
    </row>
    <row r="37" spans="1:7">
      <c r="A37" s="72" t="s">
        <v>709</v>
      </c>
      <c r="B37" s="72" t="s">
        <v>659</v>
      </c>
      <c r="F37" s="72" t="s">
        <v>709</v>
      </c>
      <c r="G37" s="72" t="s">
        <v>659</v>
      </c>
    </row>
    <row r="38" spans="1:7">
      <c r="A38" s="72" t="s">
        <v>454</v>
      </c>
      <c r="B38" s="72" t="s">
        <v>462</v>
      </c>
      <c r="F38" s="72" t="s">
        <v>454</v>
      </c>
      <c r="G38" s="72" t="s">
        <v>462</v>
      </c>
    </row>
    <row r="39" spans="1:7">
      <c r="A39" s="72" t="s">
        <v>455</v>
      </c>
      <c r="B39" s="72" t="s">
        <v>463</v>
      </c>
      <c r="F39" s="72" t="s">
        <v>455</v>
      </c>
      <c r="G39" s="72" t="s">
        <v>463</v>
      </c>
    </row>
    <row r="40" spans="1:7">
      <c r="A40" s="72" t="s">
        <v>456</v>
      </c>
      <c r="B40" s="72" t="s">
        <v>464</v>
      </c>
      <c r="F40" s="72" t="s">
        <v>456</v>
      </c>
      <c r="G40" s="72" t="s">
        <v>464</v>
      </c>
    </row>
    <row r="41" spans="1:7">
      <c r="A41" s="72" t="s">
        <v>457</v>
      </c>
      <c r="B41" s="72" t="s">
        <v>360</v>
      </c>
      <c r="F41" s="72" t="s">
        <v>457</v>
      </c>
      <c r="G41" s="72" t="s">
        <v>360</v>
      </c>
    </row>
    <row r="42" spans="1:7">
      <c r="A42" s="72" t="s">
        <v>458</v>
      </c>
      <c r="B42" s="72" t="s">
        <v>359</v>
      </c>
      <c r="F42" s="72" t="s">
        <v>458</v>
      </c>
      <c r="G42" s="72" t="s">
        <v>359</v>
      </c>
    </row>
    <row r="43" spans="1:7">
      <c r="A43" s="72" t="s">
        <v>335</v>
      </c>
      <c r="B43" s="72" t="s">
        <v>465</v>
      </c>
      <c r="F43" s="72" t="s">
        <v>335</v>
      </c>
      <c r="G43" s="72" t="s">
        <v>465</v>
      </c>
    </row>
    <row r="44" spans="1:7">
      <c r="A44" s="72" t="s">
        <v>336</v>
      </c>
      <c r="B44" s="72" t="s">
        <v>466</v>
      </c>
      <c r="F44" s="72" t="s">
        <v>336</v>
      </c>
      <c r="G44" s="72" t="s">
        <v>466</v>
      </c>
    </row>
    <row r="45" spans="1:7">
      <c r="A45" s="72" t="s">
        <v>40</v>
      </c>
      <c r="B45" s="72" t="s">
        <v>289</v>
      </c>
      <c r="F45" s="72" t="s">
        <v>40</v>
      </c>
      <c r="G45" s="72" t="s">
        <v>289</v>
      </c>
    </row>
    <row r="46" spans="1:7">
      <c r="A46" s="72" t="s">
        <v>90</v>
      </c>
      <c r="B46" s="72" t="s">
        <v>558</v>
      </c>
      <c r="F46" s="72" t="s">
        <v>90</v>
      </c>
      <c r="G46" s="72" t="s">
        <v>558</v>
      </c>
    </row>
    <row r="47" spans="1:7">
      <c r="A47" s="72" t="s">
        <v>506</v>
      </c>
      <c r="B47" s="72" t="s">
        <v>552</v>
      </c>
      <c r="F47" s="72" t="s">
        <v>506</v>
      </c>
      <c r="G47" s="72" t="s">
        <v>552</v>
      </c>
    </row>
    <row r="48" spans="1:7">
      <c r="A48" s="72" t="s">
        <v>372</v>
      </c>
      <c r="B48" s="72" t="s">
        <v>760</v>
      </c>
      <c r="F48" s="72" t="s">
        <v>372</v>
      </c>
      <c r="G48" s="72" t="s">
        <v>760</v>
      </c>
    </row>
    <row r="49" spans="1:7">
      <c r="A49" s="72" t="s">
        <v>373</v>
      </c>
      <c r="B49" s="72" t="s">
        <v>754</v>
      </c>
      <c r="F49" s="72" t="s">
        <v>373</v>
      </c>
      <c r="G49" s="72" t="s">
        <v>754</v>
      </c>
    </row>
    <row r="50" spans="1:7">
      <c r="B50" s="72" t="s">
        <v>658</v>
      </c>
      <c r="G50" s="72" t="s">
        <v>658</v>
      </c>
    </row>
    <row r="51" spans="1:7">
      <c r="B51" s="72" t="s">
        <v>678</v>
      </c>
      <c r="G51" s="72" t="s">
        <v>678</v>
      </c>
    </row>
    <row r="52" spans="1:7">
      <c r="B52" s="72" t="s">
        <v>679</v>
      </c>
      <c r="G52" s="72" t="s">
        <v>679</v>
      </c>
    </row>
  </sheetData>
  <sheetCalcPr fullCalcOnLoad="1"/>
  <phoneticPr fontId="2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1:BP407"/>
  <sheetViews>
    <sheetView workbookViewId="0">
      <pane xSplit="15780" ySplit="4800" topLeftCell="AI376" activePane="bottomLeft"/>
      <selection activeCell="C2" sqref="C2"/>
      <selection pane="topRight" activeCell="AR3" sqref="AR3"/>
      <selection pane="bottomLeft" activeCell="G400" sqref="G400"/>
      <selection pane="bottomRight" activeCell="BQ400" sqref="BQ400"/>
    </sheetView>
  </sheetViews>
  <sheetFormatPr baseColWidth="10" defaultColWidth="8.83203125" defaultRowHeight="12"/>
  <cols>
    <col min="1" max="1" width="10" customWidth="1"/>
    <col min="2" max="2" width="10.33203125" customWidth="1"/>
    <col min="3" max="3" width="8.5" customWidth="1"/>
    <col min="4" max="4" width="6.83203125" customWidth="1"/>
    <col min="5" max="5" width="9.83203125" customWidth="1"/>
    <col min="6" max="6" width="8.1640625" customWidth="1"/>
    <col min="7" max="8" width="12.6640625" customWidth="1"/>
    <col min="9" max="9" width="24.33203125" customWidth="1"/>
    <col min="10" max="10" width="8.5" customWidth="1"/>
    <col min="11" max="11" width="10.1640625" customWidth="1"/>
    <col min="12" max="12" width="7.83203125" style="6" customWidth="1"/>
    <col min="13" max="15" width="12.6640625" customWidth="1"/>
    <col min="16" max="16" width="14.1640625" style="90" customWidth="1"/>
    <col min="17" max="26" width="12.6640625" customWidth="1"/>
    <col min="27" max="27" width="10.83203125" customWidth="1"/>
    <col min="28" max="41" width="12.6640625" customWidth="1"/>
    <col min="44" max="44" width="10.1640625" customWidth="1"/>
    <col min="45" max="45" width="9.83203125" customWidth="1"/>
    <col min="46" max="46" width="11.1640625" customWidth="1"/>
    <col min="47" max="47" width="9.5" customWidth="1"/>
    <col min="48" max="48" width="11.5" customWidth="1"/>
    <col min="51" max="51" width="10.6640625" customWidth="1"/>
    <col min="55" max="55" width="10.83203125" customWidth="1"/>
    <col min="56" max="56" width="10" customWidth="1"/>
    <col min="57" max="57" width="10.5" customWidth="1"/>
    <col min="58" max="58" width="10.6640625" customWidth="1"/>
    <col min="60" max="60" width="11.1640625" customWidth="1"/>
    <col min="63" max="63" width="12.5" customWidth="1"/>
    <col min="64" max="64" width="12.1640625" customWidth="1"/>
    <col min="67" max="67" width="11.1640625" customWidth="1"/>
    <col min="68" max="68" width="11" customWidth="1"/>
  </cols>
  <sheetData>
    <row r="1" spans="1:68" ht="17">
      <c r="A1" s="9"/>
      <c r="B1" s="64" t="s">
        <v>122</v>
      </c>
      <c r="K1" s="6"/>
      <c r="L1"/>
    </row>
    <row r="2" spans="1:68" ht="15">
      <c r="A2" t="s">
        <v>470</v>
      </c>
      <c r="C2" s="72" t="s">
        <v>3</v>
      </c>
      <c r="K2" s="6"/>
      <c r="L2"/>
    </row>
    <row r="3" spans="1:68" ht="18" customHeight="1">
      <c r="A3" t="s">
        <v>367</v>
      </c>
      <c r="K3" s="6"/>
      <c r="L3"/>
      <c r="Q3" s="286" t="s">
        <v>393</v>
      </c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8" t="s">
        <v>393</v>
      </c>
      <c r="AK3" s="287"/>
      <c r="AL3" s="287"/>
      <c r="AM3" s="287"/>
      <c r="AN3" s="287"/>
      <c r="AO3" s="289"/>
      <c r="AR3" s="290" t="s">
        <v>249</v>
      </c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3" t="s">
        <v>81</v>
      </c>
      <c r="BJ3" s="291"/>
      <c r="BK3" s="291"/>
      <c r="BL3" s="291"/>
      <c r="BM3" s="291"/>
      <c r="BN3" s="291"/>
      <c r="BO3" s="291"/>
      <c r="BP3" s="292"/>
    </row>
    <row r="4" spans="1:68" ht="17">
      <c r="G4" s="6"/>
      <c r="L4"/>
      <c r="P4" s="107"/>
      <c r="Q4" s="12" t="s">
        <v>86</v>
      </c>
      <c r="R4" s="12"/>
      <c r="S4" s="12"/>
      <c r="AI4" s="12"/>
      <c r="AJ4" s="12"/>
      <c r="AK4" s="12"/>
    </row>
    <row r="5" spans="1:68">
      <c r="A5" s="5" t="s">
        <v>29</v>
      </c>
      <c r="B5" s="2" t="s">
        <v>646</v>
      </c>
      <c r="C5" s="2"/>
      <c r="D5" s="2"/>
      <c r="E5" s="2" t="s">
        <v>724</v>
      </c>
      <c r="F5" s="2"/>
      <c r="G5" s="7" t="s">
        <v>805</v>
      </c>
      <c r="H5" s="2" t="s">
        <v>806</v>
      </c>
      <c r="I5" s="2"/>
      <c r="J5" s="2"/>
      <c r="K5" s="2" t="s">
        <v>807</v>
      </c>
      <c r="L5" s="2" t="s">
        <v>808</v>
      </c>
      <c r="M5" s="2" t="s">
        <v>809</v>
      </c>
      <c r="N5" s="2" t="s">
        <v>810</v>
      </c>
      <c r="O5" s="2" t="s">
        <v>613</v>
      </c>
      <c r="P5" s="106" t="s">
        <v>614</v>
      </c>
      <c r="Q5" s="2" t="s">
        <v>717</v>
      </c>
      <c r="R5" s="2" t="s">
        <v>417</v>
      </c>
      <c r="S5" s="2"/>
      <c r="T5" s="2" t="s">
        <v>418</v>
      </c>
      <c r="U5" s="2" t="s">
        <v>419</v>
      </c>
      <c r="V5" s="2" t="s">
        <v>420</v>
      </c>
      <c r="W5" s="2" t="s">
        <v>421</v>
      </c>
      <c r="X5" s="2" t="s">
        <v>422</v>
      </c>
      <c r="Y5" s="2" t="s">
        <v>709</v>
      </c>
      <c r="Z5" s="2" t="s">
        <v>454</v>
      </c>
      <c r="AA5" s="2"/>
      <c r="AB5" s="2"/>
      <c r="AC5" s="2" t="s">
        <v>455</v>
      </c>
      <c r="AD5" s="2" t="s">
        <v>456</v>
      </c>
      <c r="AE5" s="2" t="s">
        <v>457</v>
      </c>
      <c r="AF5" s="2" t="s">
        <v>458</v>
      </c>
      <c r="AG5" s="2" t="s">
        <v>335</v>
      </c>
      <c r="AH5" s="2" t="s">
        <v>336</v>
      </c>
      <c r="AI5" s="2" t="s">
        <v>40</v>
      </c>
      <c r="AJ5" s="2" t="s">
        <v>90</v>
      </c>
      <c r="AK5" s="2" t="s">
        <v>506</v>
      </c>
      <c r="AL5" s="2" t="s">
        <v>372</v>
      </c>
      <c r="AM5" s="2" t="s">
        <v>373</v>
      </c>
    </row>
    <row r="6" spans="1:68" ht="85">
      <c r="A6" s="11" t="s">
        <v>144</v>
      </c>
      <c r="B6" s="3" t="s">
        <v>477</v>
      </c>
      <c r="C6" s="3"/>
      <c r="D6" s="3"/>
      <c r="E6" s="3" t="s">
        <v>547</v>
      </c>
      <c r="F6" s="3" t="s">
        <v>375</v>
      </c>
      <c r="G6" s="3" t="s">
        <v>797</v>
      </c>
      <c r="H6" s="4" t="s">
        <v>798</v>
      </c>
      <c r="I6" s="21" t="s">
        <v>751</v>
      </c>
      <c r="J6" s="21" t="s">
        <v>681</v>
      </c>
      <c r="K6" s="3" t="s">
        <v>476</v>
      </c>
      <c r="L6" s="3" t="s">
        <v>772</v>
      </c>
      <c r="M6" s="3" t="s">
        <v>789</v>
      </c>
      <c r="N6" s="3" t="s">
        <v>572</v>
      </c>
      <c r="O6" s="3" t="s">
        <v>573</v>
      </c>
      <c r="P6" s="91" t="s">
        <v>150</v>
      </c>
      <c r="Q6" s="3" t="s">
        <v>817</v>
      </c>
      <c r="R6" s="3" t="s">
        <v>818</v>
      </c>
      <c r="S6" s="3"/>
      <c r="T6" s="3" t="s">
        <v>758</v>
      </c>
      <c r="U6" s="3" t="s">
        <v>459</v>
      </c>
      <c r="V6" s="3" t="s">
        <v>460</v>
      </c>
      <c r="W6" s="3" t="s">
        <v>567</v>
      </c>
      <c r="X6" s="3" t="s">
        <v>461</v>
      </c>
      <c r="Y6" s="3" t="s">
        <v>773</v>
      </c>
      <c r="Z6" s="3" t="s">
        <v>659</v>
      </c>
      <c r="AA6" s="3"/>
      <c r="AB6" s="3"/>
      <c r="AC6" s="3" t="s">
        <v>462</v>
      </c>
      <c r="AD6" s="3" t="s">
        <v>463</v>
      </c>
      <c r="AE6" s="3" t="s">
        <v>464</v>
      </c>
      <c r="AF6" s="3" t="s">
        <v>360</v>
      </c>
      <c r="AG6" s="3" t="s">
        <v>359</v>
      </c>
      <c r="AH6" s="3" t="s">
        <v>465</v>
      </c>
      <c r="AI6" s="3" t="s">
        <v>466</v>
      </c>
      <c r="AJ6" s="3" t="s">
        <v>289</v>
      </c>
      <c r="AK6" s="3" t="s">
        <v>558</v>
      </c>
      <c r="AL6" s="3" t="s">
        <v>552</v>
      </c>
      <c r="AM6" s="3" t="s">
        <v>760</v>
      </c>
      <c r="AN6" s="4" t="s">
        <v>658</v>
      </c>
      <c r="AO6" s="4" t="s">
        <v>678</v>
      </c>
      <c r="AP6" s="4" t="s">
        <v>679</v>
      </c>
      <c r="AR6" s="3" t="s">
        <v>817</v>
      </c>
      <c r="AS6" s="3" t="s">
        <v>818</v>
      </c>
      <c r="AT6" s="3"/>
      <c r="AU6" s="3" t="s">
        <v>758</v>
      </c>
      <c r="AV6" s="3" t="s">
        <v>459</v>
      </c>
      <c r="AW6" s="3" t="s">
        <v>460</v>
      </c>
      <c r="AX6" s="3" t="s">
        <v>567</v>
      </c>
      <c r="AY6" s="3" t="s">
        <v>461</v>
      </c>
      <c r="AZ6" s="3" t="s">
        <v>773</v>
      </c>
      <c r="BA6" s="3" t="s">
        <v>659</v>
      </c>
      <c r="BB6" s="3"/>
      <c r="BC6" s="3"/>
      <c r="BD6" s="3" t="s">
        <v>462</v>
      </c>
      <c r="BE6" s="3" t="s">
        <v>463</v>
      </c>
      <c r="BF6" s="3" t="s">
        <v>464</v>
      </c>
      <c r="BG6" s="3" t="s">
        <v>250</v>
      </c>
      <c r="BH6" s="3" t="s">
        <v>251</v>
      </c>
      <c r="BI6" s="3" t="s">
        <v>465</v>
      </c>
      <c r="BJ6" s="3" t="s">
        <v>466</v>
      </c>
      <c r="BK6" s="3" t="s">
        <v>289</v>
      </c>
      <c r="BL6" s="3" t="s">
        <v>558</v>
      </c>
      <c r="BM6" s="3" t="s">
        <v>552</v>
      </c>
      <c r="BN6" s="3" t="s">
        <v>760</v>
      </c>
      <c r="BO6" s="4" t="s">
        <v>658</v>
      </c>
      <c r="BP6" s="4" t="s">
        <v>678</v>
      </c>
    </row>
    <row r="7" spans="1:68" ht="30">
      <c r="A7" s="20" t="s">
        <v>471</v>
      </c>
      <c r="B7" s="20" t="s">
        <v>472</v>
      </c>
      <c r="C7" s="20" t="s">
        <v>473</v>
      </c>
      <c r="D7" s="20" t="s">
        <v>474</v>
      </c>
      <c r="E7" s="20" t="s">
        <v>374</v>
      </c>
      <c r="F7" s="20" t="s">
        <v>375</v>
      </c>
      <c r="G7" s="20" t="s">
        <v>376</v>
      </c>
      <c r="H7" s="20" t="s">
        <v>750</v>
      </c>
      <c r="I7" s="22"/>
      <c r="J7" s="20" t="s">
        <v>682</v>
      </c>
      <c r="K7" s="25" t="s">
        <v>728</v>
      </c>
      <c r="L7" s="25"/>
      <c r="M7" s="25"/>
      <c r="N7" s="25"/>
      <c r="O7" s="25"/>
      <c r="P7" s="92" t="s">
        <v>729</v>
      </c>
      <c r="Q7" s="25" t="s">
        <v>730</v>
      </c>
      <c r="R7" s="25" t="s">
        <v>181</v>
      </c>
      <c r="S7" s="25" t="s">
        <v>182</v>
      </c>
      <c r="T7" s="25" t="s">
        <v>183</v>
      </c>
      <c r="U7" s="25" t="s">
        <v>184</v>
      </c>
      <c r="V7" s="25" t="s">
        <v>185</v>
      </c>
      <c r="W7" s="25" t="s">
        <v>271</v>
      </c>
      <c r="X7" s="25" t="s">
        <v>58</v>
      </c>
      <c r="Y7" s="25" t="s">
        <v>59</v>
      </c>
      <c r="Z7" s="25" t="s">
        <v>60</v>
      </c>
      <c r="AA7" s="25" t="s">
        <v>61</v>
      </c>
      <c r="AB7" s="25" t="s">
        <v>272</v>
      </c>
      <c r="AC7" s="25" t="s">
        <v>462</v>
      </c>
      <c r="AD7" s="25" t="s">
        <v>273</v>
      </c>
      <c r="AE7" s="25" t="s">
        <v>660</v>
      </c>
      <c r="AF7" s="25" t="s">
        <v>557</v>
      </c>
      <c r="AG7" s="25" t="s">
        <v>347</v>
      </c>
      <c r="AH7" s="25" t="s">
        <v>465</v>
      </c>
      <c r="AI7" s="25" t="s">
        <v>466</v>
      </c>
      <c r="AJ7" s="20" t="s">
        <v>349</v>
      </c>
      <c r="AK7" s="20" t="s">
        <v>350</v>
      </c>
      <c r="AL7" s="20" t="s">
        <v>351</v>
      </c>
      <c r="AM7" s="20" t="s">
        <v>352</v>
      </c>
      <c r="AN7" s="20" t="s">
        <v>763</v>
      </c>
      <c r="AO7" s="20" t="s">
        <v>763</v>
      </c>
      <c r="AR7" s="25" t="s">
        <v>730</v>
      </c>
      <c r="AS7" s="25" t="s">
        <v>181</v>
      </c>
      <c r="AT7" s="25" t="s">
        <v>182</v>
      </c>
      <c r="AU7" s="25" t="s">
        <v>183</v>
      </c>
      <c r="AV7" s="25" t="s">
        <v>184</v>
      </c>
      <c r="AW7" s="25" t="s">
        <v>185</v>
      </c>
      <c r="AX7" s="25" t="s">
        <v>271</v>
      </c>
      <c r="AY7" s="25" t="s">
        <v>58</v>
      </c>
      <c r="AZ7" s="25" t="s">
        <v>59</v>
      </c>
      <c r="BA7" s="25" t="s">
        <v>60</v>
      </c>
      <c r="BB7" s="25" t="s">
        <v>61</v>
      </c>
      <c r="BC7" s="25" t="s">
        <v>272</v>
      </c>
      <c r="BD7" s="25" t="s">
        <v>462</v>
      </c>
      <c r="BE7" s="25" t="s">
        <v>273</v>
      </c>
      <c r="BF7" s="25" t="s">
        <v>660</v>
      </c>
      <c r="BG7" s="25" t="s">
        <v>557</v>
      </c>
      <c r="BH7" s="25" t="s">
        <v>347</v>
      </c>
      <c r="BI7" s="25" t="s">
        <v>465</v>
      </c>
      <c r="BJ7" s="25" t="s">
        <v>466</v>
      </c>
      <c r="BK7" s="20" t="s">
        <v>349</v>
      </c>
      <c r="BL7" s="20" t="s">
        <v>350</v>
      </c>
      <c r="BM7" s="20" t="s">
        <v>351</v>
      </c>
      <c r="BN7" s="20" t="s">
        <v>352</v>
      </c>
      <c r="BO7" s="20" t="s">
        <v>763</v>
      </c>
      <c r="BP7" s="20" t="s">
        <v>763</v>
      </c>
    </row>
    <row r="8" spans="1:68">
      <c r="A8">
        <v>41001</v>
      </c>
      <c r="B8" s="1">
        <v>9</v>
      </c>
      <c r="C8" s="1">
        <v>0</v>
      </c>
      <c r="D8" s="1">
        <v>1</v>
      </c>
      <c r="E8" s="1">
        <v>1</v>
      </c>
      <c r="F8" s="1">
        <v>0</v>
      </c>
      <c r="G8" s="1">
        <v>3</v>
      </c>
      <c r="H8" s="8">
        <v>40</v>
      </c>
      <c r="I8" t="s">
        <v>575</v>
      </c>
      <c r="J8" s="8">
        <v>83</v>
      </c>
      <c r="K8" s="1">
        <v>1</v>
      </c>
      <c r="L8" s="1">
        <v>2</v>
      </c>
      <c r="M8" s="1">
        <v>0</v>
      </c>
      <c r="N8" s="1">
        <v>0</v>
      </c>
      <c r="O8" s="1">
        <v>0</v>
      </c>
      <c r="P8" s="90">
        <v>2.6840000000000002E-3</v>
      </c>
      <c r="Q8" s="1">
        <v>0</v>
      </c>
      <c r="R8" s="1">
        <v>0</v>
      </c>
      <c r="S8" s="1">
        <v>0</v>
      </c>
      <c r="T8" s="1">
        <v>69</v>
      </c>
      <c r="U8" s="1">
        <v>0</v>
      </c>
      <c r="V8" s="1">
        <v>0</v>
      </c>
      <c r="W8" s="1">
        <v>107</v>
      </c>
      <c r="X8" s="1">
        <v>0</v>
      </c>
      <c r="Y8" s="1">
        <v>563</v>
      </c>
      <c r="Z8" s="1">
        <v>2461</v>
      </c>
      <c r="AA8" s="1">
        <v>1</v>
      </c>
      <c r="AB8" s="1">
        <v>1</v>
      </c>
      <c r="AC8" s="1">
        <v>0</v>
      </c>
      <c r="AD8" s="1">
        <v>0</v>
      </c>
      <c r="AE8" s="1">
        <v>31</v>
      </c>
      <c r="AF8" s="1">
        <v>39</v>
      </c>
      <c r="AG8" s="1">
        <v>0</v>
      </c>
      <c r="AH8" s="1">
        <v>0</v>
      </c>
      <c r="AI8" s="1">
        <v>48</v>
      </c>
      <c r="AJ8" s="1">
        <v>177</v>
      </c>
      <c r="AK8" s="1">
        <v>2638</v>
      </c>
      <c r="AL8" s="1">
        <v>2075</v>
      </c>
      <c r="AM8" s="1">
        <v>2638</v>
      </c>
      <c r="AN8" s="1">
        <f t="shared" ref="AN8:AN71" si="0">SUM(R8:X8)</f>
        <v>176</v>
      </c>
      <c r="AO8" s="1">
        <f t="shared" ref="AO8:AO71" si="1">AJ8-Q8</f>
        <v>177</v>
      </c>
      <c r="AP8" s="1" t="str">
        <f t="shared" ref="AP8:AP71" si="2">IF(ISERROR((AO8/AN8)),"",IF(AND((AO8/AN8)&gt;1.05,AO8-AN8&gt;5),"Manual Calculations of Portable Physical Wealth do not match Assumed Calculations",""))</f>
        <v/>
      </c>
      <c r="AR8">
        <f>$P8*Q8</f>
        <v>0</v>
      </c>
      <c r="AS8">
        <f t="shared" ref="AS8:BP8" si="3">$P8*R8</f>
        <v>0</v>
      </c>
      <c r="AT8">
        <f t="shared" si="3"/>
        <v>0</v>
      </c>
      <c r="AU8">
        <f t="shared" si="3"/>
        <v>0.185196</v>
      </c>
      <c r="AV8">
        <f t="shared" si="3"/>
        <v>0</v>
      </c>
      <c r="AW8">
        <f t="shared" si="3"/>
        <v>0</v>
      </c>
      <c r="AX8">
        <f t="shared" si="3"/>
        <v>0.287188</v>
      </c>
      <c r="AY8">
        <f t="shared" si="3"/>
        <v>0</v>
      </c>
      <c r="AZ8">
        <f t="shared" si="3"/>
        <v>1.5110920000000001</v>
      </c>
      <c r="BA8">
        <f t="shared" si="3"/>
        <v>6.6053240000000004</v>
      </c>
      <c r="BB8">
        <f t="shared" si="3"/>
        <v>2.6840000000000002E-3</v>
      </c>
      <c r="BC8">
        <f t="shared" si="3"/>
        <v>2.6840000000000002E-3</v>
      </c>
      <c r="BD8">
        <f t="shared" si="3"/>
        <v>0</v>
      </c>
      <c r="BE8">
        <f t="shared" si="3"/>
        <v>0</v>
      </c>
      <c r="BF8">
        <f t="shared" si="3"/>
        <v>8.3204E-2</v>
      </c>
      <c r="BG8">
        <f t="shared" si="3"/>
        <v>0.10467600000000001</v>
      </c>
      <c r="BH8">
        <f t="shared" si="3"/>
        <v>0</v>
      </c>
      <c r="BI8">
        <f t="shared" si="3"/>
        <v>0</v>
      </c>
      <c r="BJ8">
        <f t="shared" si="3"/>
        <v>0.128832</v>
      </c>
      <c r="BK8">
        <f t="shared" si="3"/>
        <v>0.47506800000000005</v>
      </c>
      <c r="BL8">
        <f t="shared" si="3"/>
        <v>7.0803920000000007</v>
      </c>
      <c r="BM8">
        <f t="shared" si="3"/>
        <v>5.5693000000000001</v>
      </c>
      <c r="BN8">
        <f t="shared" si="3"/>
        <v>7.0803920000000007</v>
      </c>
      <c r="BO8">
        <f t="shared" si="3"/>
        <v>0.47238400000000003</v>
      </c>
      <c r="BP8">
        <f t="shared" si="3"/>
        <v>0.47506800000000005</v>
      </c>
    </row>
    <row r="9" spans="1:68">
      <c r="A9">
        <v>41002</v>
      </c>
      <c r="B9" s="1">
        <v>9</v>
      </c>
      <c r="C9" s="1">
        <v>0</v>
      </c>
      <c r="D9" s="1">
        <v>1</v>
      </c>
      <c r="E9" s="1">
        <v>1</v>
      </c>
      <c r="F9" s="1">
        <v>0</v>
      </c>
      <c r="G9" s="1">
        <v>4</v>
      </c>
      <c r="H9" s="8">
        <v>91</v>
      </c>
      <c r="I9" t="s">
        <v>308</v>
      </c>
      <c r="J9" s="8">
        <v>58</v>
      </c>
      <c r="K9" s="1">
        <v>4</v>
      </c>
      <c r="L9" s="1">
        <v>2</v>
      </c>
      <c r="M9" s="1">
        <v>1</v>
      </c>
      <c r="N9" s="1">
        <v>0</v>
      </c>
      <c r="O9" s="1">
        <v>0</v>
      </c>
      <c r="P9" s="90">
        <v>4.6080000000000001E-3</v>
      </c>
      <c r="Q9" s="1">
        <v>0</v>
      </c>
      <c r="R9" s="1">
        <v>0</v>
      </c>
      <c r="S9" s="1">
        <v>0</v>
      </c>
      <c r="T9" s="1">
        <v>35</v>
      </c>
      <c r="U9" s="1">
        <v>0</v>
      </c>
      <c r="V9" s="1">
        <v>0</v>
      </c>
      <c r="W9" s="1">
        <v>43</v>
      </c>
      <c r="X9" s="1">
        <v>0</v>
      </c>
      <c r="Y9" s="1">
        <v>16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35</v>
      </c>
      <c r="AG9" s="1">
        <v>0</v>
      </c>
      <c r="AH9" s="1">
        <v>0</v>
      </c>
      <c r="AI9" s="1">
        <v>18</v>
      </c>
      <c r="AJ9" s="1">
        <v>78</v>
      </c>
      <c r="AK9" s="1">
        <v>78</v>
      </c>
      <c r="AL9" s="1">
        <v>62</v>
      </c>
      <c r="AM9" s="1">
        <v>78</v>
      </c>
      <c r="AN9" s="1">
        <f t="shared" si="0"/>
        <v>78</v>
      </c>
      <c r="AO9" s="1">
        <f t="shared" si="1"/>
        <v>78</v>
      </c>
      <c r="AP9" s="1" t="str">
        <f t="shared" si="2"/>
        <v/>
      </c>
      <c r="AR9">
        <f t="shared" ref="AR9:AR72" si="4">$P9*Q9</f>
        <v>0</v>
      </c>
      <c r="AS9">
        <f t="shared" ref="AS9:AS72" si="5">$P9*R9</f>
        <v>0</v>
      </c>
      <c r="AT9">
        <f t="shared" ref="AT9:AT72" si="6">$P9*S9</f>
        <v>0</v>
      </c>
      <c r="AU9">
        <f t="shared" ref="AU9:AU72" si="7">$P9*T9</f>
        <v>0.16128000000000001</v>
      </c>
      <c r="AV9">
        <f t="shared" ref="AV9:AV72" si="8">$P9*U9</f>
        <v>0</v>
      </c>
      <c r="AW9">
        <f t="shared" ref="AW9:AW72" si="9">$P9*V9</f>
        <v>0</v>
      </c>
      <c r="AX9">
        <f t="shared" ref="AX9:AX72" si="10">$P9*W9</f>
        <v>0.19814400000000001</v>
      </c>
      <c r="AY9">
        <f t="shared" ref="AY9:AY72" si="11">$P9*X9</f>
        <v>0</v>
      </c>
      <c r="AZ9">
        <f t="shared" ref="AZ9:AZ72" si="12">$P9*Y9</f>
        <v>7.3728000000000002E-2</v>
      </c>
      <c r="BA9">
        <f t="shared" ref="BA9:BA72" si="13">$P9*Z9</f>
        <v>0</v>
      </c>
      <c r="BB9">
        <f t="shared" ref="BB9:BB72" si="14">$P9*AA9</f>
        <v>0</v>
      </c>
      <c r="BC9">
        <f t="shared" ref="BC9:BC72" si="15">$P9*AB9</f>
        <v>0</v>
      </c>
      <c r="BD9">
        <f t="shared" ref="BD9:BD72" si="16">$P9*AC9</f>
        <v>0</v>
      </c>
      <c r="BE9">
        <f t="shared" ref="BE9:BE72" si="17">$P9*AD9</f>
        <v>0</v>
      </c>
      <c r="BF9">
        <f t="shared" ref="BF9:BF72" si="18">$P9*AE9</f>
        <v>0</v>
      </c>
      <c r="BG9">
        <f t="shared" ref="BG9:BG72" si="19">$P9*AF9</f>
        <v>0.16128000000000001</v>
      </c>
      <c r="BH9">
        <f t="shared" ref="BH9:BH72" si="20">$P9*AG9</f>
        <v>0</v>
      </c>
      <c r="BI9">
        <f t="shared" ref="BI9:BI72" si="21">$P9*AH9</f>
        <v>0</v>
      </c>
      <c r="BJ9">
        <f t="shared" ref="BJ9:BJ72" si="22">$P9*AI9</f>
        <v>8.2944000000000004E-2</v>
      </c>
      <c r="BK9">
        <f t="shared" ref="BK9:BK72" si="23">$P9*AJ9</f>
        <v>0.35942400000000002</v>
      </c>
      <c r="BL9">
        <f t="shared" ref="BL9:BL72" si="24">$P9*AK9</f>
        <v>0.35942400000000002</v>
      </c>
      <c r="BM9">
        <f t="shared" ref="BM9:BM72" si="25">$P9*AL9</f>
        <v>0.28569600000000001</v>
      </c>
      <c r="BN9">
        <f t="shared" ref="BN9:BN72" si="26">$P9*AM9</f>
        <v>0.35942400000000002</v>
      </c>
      <c r="BO9">
        <f t="shared" ref="BO9:BO72" si="27">$P9*AN9</f>
        <v>0.35942400000000002</v>
      </c>
      <c r="BP9">
        <f t="shared" ref="BP9:BP72" si="28">$P9*AO9</f>
        <v>0.35942400000000002</v>
      </c>
    </row>
    <row r="10" spans="1:68">
      <c r="A10">
        <v>41003</v>
      </c>
      <c r="B10" s="1">
        <v>9</v>
      </c>
      <c r="C10" s="1">
        <v>0</v>
      </c>
      <c r="D10" s="1">
        <v>1</v>
      </c>
      <c r="E10" s="1">
        <v>1</v>
      </c>
      <c r="F10" s="1">
        <v>0</v>
      </c>
      <c r="G10" s="1">
        <v>2</v>
      </c>
      <c r="H10" s="8">
        <v>40</v>
      </c>
      <c r="I10" t="s">
        <v>575</v>
      </c>
      <c r="J10" s="8">
        <v>83</v>
      </c>
      <c r="K10" s="1">
        <v>1</v>
      </c>
      <c r="L10" s="1">
        <v>2</v>
      </c>
      <c r="M10" s="1">
        <v>1</v>
      </c>
      <c r="N10" s="1">
        <v>0</v>
      </c>
      <c r="O10" s="1">
        <v>0</v>
      </c>
      <c r="P10" s="90">
        <v>7.2329999999999998E-3</v>
      </c>
      <c r="Q10" s="1">
        <v>154</v>
      </c>
      <c r="R10" s="1">
        <v>0</v>
      </c>
      <c r="S10" s="1">
        <v>0</v>
      </c>
      <c r="T10" s="1">
        <v>16</v>
      </c>
      <c r="U10" s="1">
        <v>14</v>
      </c>
      <c r="V10" s="1">
        <v>0</v>
      </c>
      <c r="W10" s="1">
        <v>80</v>
      </c>
      <c r="X10" s="1">
        <v>0</v>
      </c>
      <c r="Y10" s="1">
        <v>235</v>
      </c>
      <c r="Z10" s="1">
        <v>60</v>
      </c>
      <c r="AA10" s="1">
        <v>1</v>
      </c>
      <c r="AB10" s="1">
        <v>1</v>
      </c>
      <c r="AC10" s="1">
        <v>0</v>
      </c>
      <c r="AD10" s="1">
        <v>0</v>
      </c>
      <c r="AE10" s="1">
        <v>9</v>
      </c>
      <c r="AF10" s="1">
        <v>6</v>
      </c>
      <c r="AG10" s="1">
        <v>0</v>
      </c>
      <c r="AH10" s="1">
        <v>0</v>
      </c>
      <c r="AI10" s="1">
        <v>64</v>
      </c>
      <c r="AJ10" s="1">
        <v>265</v>
      </c>
      <c r="AK10" s="1">
        <v>171</v>
      </c>
      <c r="AL10" s="1">
        <v>90</v>
      </c>
      <c r="AM10" s="1">
        <v>325</v>
      </c>
      <c r="AN10" s="1">
        <f t="shared" si="0"/>
        <v>110</v>
      </c>
      <c r="AO10" s="1">
        <f t="shared" si="1"/>
        <v>111</v>
      </c>
      <c r="AP10" s="1" t="str">
        <f t="shared" si="2"/>
        <v/>
      </c>
      <c r="AR10">
        <f t="shared" si="4"/>
        <v>1.113882</v>
      </c>
      <c r="AS10">
        <f t="shared" si="5"/>
        <v>0</v>
      </c>
      <c r="AT10">
        <f t="shared" si="6"/>
        <v>0</v>
      </c>
      <c r="AU10">
        <f t="shared" si="7"/>
        <v>0.115728</v>
      </c>
      <c r="AV10">
        <f t="shared" si="8"/>
        <v>0.10126199999999999</v>
      </c>
      <c r="AW10">
        <f t="shared" si="9"/>
        <v>0</v>
      </c>
      <c r="AX10">
        <f t="shared" si="10"/>
        <v>0.57864000000000004</v>
      </c>
      <c r="AY10">
        <f t="shared" si="11"/>
        <v>0</v>
      </c>
      <c r="AZ10">
        <f t="shared" si="12"/>
        <v>1.6997549999999999</v>
      </c>
      <c r="BA10">
        <f t="shared" si="13"/>
        <v>0.43397999999999998</v>
      </c>
      <c r="BB10">
        <f t="shared" si="14"/>
        <v>7.2329999999999998E-3</v>
      </c>
      <c r="BC10">
        <f t="shared" si="15"/>
        <v>7.2329999999999998E-3</v>
      </c>
      <c r="BD10">
        <f t="shared" si="16"/>
        <v>0</v>
      </c>
      <c r="BE10">
        <f t="shared" si="17"/>
        <v>0</v>
      </c>
      <c r="BF10">
        <f t="shared" si="18"/>
        <v>6.5097000000000002E-2</v>
      </c>
      <c r="BG10">
        <f t="shared" si="19"/>
        <v>4.3397999999999999E-2</v>
      </c>
      <c r="BH10">
        <f t="shared" si="20"/>
        <v>0</v>
      </c>
      <c r="BI10">
        <f t="shared" si="21"/>
        <v>0</v>
      </c>
      <c r="BJ10">
        <f t="shared" si="22"/>
        <v>0.46291199999999999</v>
      </c>
      <c r="BK10">
        <f t="shared" si="23"/>
        <v>1.9167449999999999</v>
      </c>
      <c r="BL10">
        <f t="shared" si="24"/>
        <v>1.2368429999999999</v>
      </c>
      <c r="BM10">
        <f t="shared" si="25"/>
        <v>0.65096999999999994</v>
      </c>
      <c r="BN10">
        <f t="shared" si="26"/>
        <v>2.3507249999999997</v>
      </c>
      <c r="BO10">
        <f t="shared" si="27"/>
        <v>0.79562999999999995</v>
      </c>
      <c r="BP10">
        <f t="shared" si="28"/>
        <v>0.80286299999999999</v>
      </c>
    </row>
    <row r="11" spans="1:68">
      <c r="A11">
        <v>41004</v>
      </c>
      <c r="B11" s="1">
        <v>9</v>
      </c>
      <c r="C11" s="1">
        <v>0</v>
      </c>
      <c r="D11" s="1">
        <v>1</v>
      </c>
      <c r="E11" s="1">
        <v>1</v>
      </c>
      <c r="F11" s="1">
        <v>0</v>
      </c>
      <c r="G11" s="1">
        <v>1</v>
      </c>
      <c r="H11" s="8">
        <v>40</v>
      </c>
      <c r="I11" t="s">
        <v>575</v>
      </c>
      <c r="J11" s="8">
        <v>83</v>
      </c>
      <c r="K11" s="1">
        <v>1</v>
      </c>
      <c r="L11" s="1">
        <v>2</v>
      </c>
      <c r="M11" s="1">
        <v>1</v>
      </c>
      <c r="N11" s="1">
        <v>0</v>
      </c>
      <c r="O11" s="1">
        <v>0</v>
      </c>
      <c r="P11" s="90">
        <v>7.2329999999999998E-3</v>
      </c>
      <c r="Q11" s="1">
        <v>0</v>
      </c>
      <c r="R11" s="1">
        <v>0</v>
      </c>
      <c r="S11" s="1">
        <v>0</v>
      </c>
      <c r="T11" s="1">
        <v>303</v>
      </c>
      <c r="U11" s="1">
        <v>129</v>
      </c>
      <c r="V11" s="1">
        <v>0</v>
      </c>
      <c r="W11" s="1">
        <v>170</v>
      </c>
      <c r="X11" s="1">
        <v>69</v>
      </c>
      <c r="Y11" s="1">
        <v>468</v>
      </c>
      <c r="Z11" s="1">
        <v>141</v>
      </c>
      <c r="AA11" s="1">
        <v>1</v>
      </c>
      <c r="AB11" s="1">
        <v>1</v>
      </c>
      <c r="AC11" s="1">
        <v>0</v>
      </c>
      <c r="AD11" s="1">
        <v>0</v>
      </c>
      <c r="AE11" s="1">
        <v>256</v>
      </c>
      <c r="AF11" s="1">
        <v>46</v>
      </c>
      <c r="AG11" s="1">
        <v>0</v>
      </c>
      <c r="AH11" s="1">
        <v>7</v>
      </c>
      <c r="AI11" s="1">
        <v>57</v>
      </c>
      <c r="AJ11" s="1">
        <v>672</v>
      </c>
      <c r="AK11" s="1">
        <v>813</v>
      </c>
      <c r="AL11" s="1">
        <v>345</v>
      </c>
      <c r="AM11" s="1">
        <v>813</v>
      </c>
      <c r="AN11" s="1">
        <f t="shared" si="0"/>
        <v>671</v>
      </c>
      <c r="AO11" s="1">
        <f t="shared" si="1"/>
        <v>672</v>
      </c>
      <c r="AP11" s="1" t="str">
        <f t="shared" si="2"/>
        <v/>
      </c>
      <c r="AR11">
        <f t="shared" si="4"/>
        <v>0</v>
      </c>
      <c r="AS11">
        <f t="shared" si="5"/>
        <v>0</v>
      </c>
      <c r="AT11">
        <f t="shared" si="6"/>
        <v>0</v>
      </c>
      <c r="AU11">
        <f t="shared" si="7"/>
        <v>2.1915990000000001</v>
      </c>
      <c r="AV11">
        <f t="shared" si="8"/>
        <v>0.93305700000000003</v>
      </c>
      <c r="AW11">
        <f t="shared" si="9"/>
        <v>0</v>
      </c>
      <c r="AX11">
        <f t="shared" si="10"/>
        <v>1.2296099999999999</v>
      </c>
      <c r="AY11">
        <f t="shared" si="11"/>
        <v>0.49907699999999999</v>
      </c>
      <c r="AZ11">
        <f t="shared" si="12"/>
        <v>3.3850439999999997</v>
      </c>
      <c r="BA11">
        <f t="shared" si="13"/>
        <v>1.0198529999999999</v>
      </c>
      <c r="BB11">
        <f t="shared" si="14"/>
        <v>7.2329999999999998E-3</v>
      </c>
      <c r="BC11">
        <f t="shared" si="15"/>
        <v>7.2329999999999998E-3</v>
      </c>
      <c r="BD11">
        <f t="shared" si="16"/>
        <v>0</v>
      </c>
      <c r="BE11">
        <f t="shared" si="17"/>
        <v>0</v>
      </c>
      <c r="BF11">
        <f t="shared" si="18"/>
        <v>1.851648</v>
      </c>
      <c r="BG11">
        <f t="shared" si="19"/>
        <v>0.33271800000000001</v>
      </c>
      <c r="BH11">
        <f t="shared" si="20"/>
        <v>0</v>
      </c>
      <c r="BI11">
        <f t="shared" si="21"/>
        <v>5.0630999999999995E-2</v>
      </c>
      <c r="BJ11">
        <f t="shared" si="22"/>
        <v>0.41228100000000001</v>
      </c>
      <c r="BK11">
        <f t="shared" si="23"/>
        <v>4.860576</v>
      </c>
      <c r="BL11">
        <f t="shared" si="24"/>
        <v>5.8804289999999995</v>
      </c>
      <c r="BM11">
        <f t="shared" si="25"/>
        <v>2.4953849999999997</v>
      </c>
      <c r="BN11">
        <f t="shared" si="26"/>
        <v>5.8804289999999995</v>
      </c>
      <c r="BO11">
        <f t="shared" si="27"/>
        <v>4.8533429999999997</v>
      </c>
      <c r="BP11">
        <f t="shared" si="28"/>
        <v>4.860576</v>
      </c>
    </row>
    <row r="12" spans="1:68">
      <c r="A12">
        <v>41005</v>
      </c>
      <c r="B12" s="1">
        <v>9</v>
      </c>
      <c r="C12" s="1">
        <v>0</v>
      </c>
      <c r="D12" s="1">
        <v>1</v>
      </c>
      <c r="E12" s="1">
        <v>1</v>
      </c>
      <c r="F12" s="1">
        <v>0</v>
      </c>
      <c r="G12" s="1">
        <v>3</v>
      </c>
      <c r="H12" s="8">
        <v>40</v>
      </c>
      <c r="I12" t="s">
        <v>575</v>
      </c>
      <c r="J12" s="8">
        <v>83</v>
      </c>
      <c r="K12" s="1">
        <v>1</v>
      </c>
      <c r="L12" s="1">
        <v>2</v>
      </c>
      <c r="M12" s="1">
        <v>1</v>
      </c>
      <c r="N12" s="1">
        <v>0</v>
      </c>
      <c r="O12" s="1">
        <v>1</v>
      </c>
      <c r="P12" s="90">
        <v>2.6840000000000002E-3</v>
      </c>
      <c r="Q12" s="1">
        <v>23</v>
      </c>
      <c r="R12" s="1">
        <v>0</v>
      </c>
      <c r="S12" s="1">
        <v>0</v>
      </c>
      <c r="T12" s="1">
        <v>762</v>
      </c>
      <c r="U12" s="1">
        <v>101</v>
      </c>
      <c r="V12" s="1">
        <v>0</v>
      </c>
      <c r="W12" s="1">
        <v>271</v>
      </c>
      <c r="X12" s="1">
        <v>12</v>
      </c>
      <c r="Y12" s="1">
        <v>1431</v>
      </c>
      <c r="Z12" s="1">
        <v>900</v>
      </c>
      <c r="AA12" s="1">
        <v>1</v>
      </c>
      <c r="AB12" s="1">
        <v>1</v>
      </c>
      <c r="AC12" s="1">
        <v>7</v>
      </c>
      <c r="AD12" s="1">
        <v>0</v>
      </c>
      <c r="AE12" s="1">
        <v>625</v>
      </c>
      <c r="AF12" s="1">
        <v>136</v>
      </c>
      <c r="AG12" s="1">
        <v>0</v>
      </c>
      <c r="AH12" s="1">
        <v>0</v>
      </c>
      <c r="AI12" s="1">
        <v>88</v>
      </c>
      <c r="AJ12" s="1">
        <v>1170</v>
      </c>
      <c r="AK12" s="1">
        <v>2046</v>
      </c>
      <c r="AL12" s="1">
        <v>639</v>
      </c>
      <c r="AM12" s="1">
        <v>2069</v>
      </c>
      <c r="AN12" s="1">
        <f t="shared" si="0"/>
        <v>1146</v>
      </c>
      <c r="AO12" s="1">
        <f t="shared" si="1"/>
        <v>1147</v>
      </c>
      <c r="AP12" s="1" t="str">
        <f t="shared" si="2"/>
        <v/>
      </c>
      <c r="AR12">
        <f t="shared" si="4"/>
        <v>6.1732000000000002E-2</v>
      </c>
      <c r="AS12">
        <f t="shared" si="5"/>
        <v>0</v>
      </c>
      <c r="AT12">
        <f t="shared" si="6"/>
        <v>0</v>
      </c>
      <c r="AU12">
        <f t="shared" si="7"/>
        <v>2.0452080000000001</v>
      </c>
      <c r="AV12">
        <f t="shared" si="8"/>
        <v>0.27108399999999999</v>
      </c>
      <c r="AW12">
        <f t="shared" si="9"/>
        <v>0</v>
      </c>
      <c r="AX12">
        <f t="shared" si="10"/>
        <v>0.72736400000000001</v>
      </c>
      <c r="AY12">
        <f t="shared" si="11"/>
        <v>3.2208000000000001E-2</v>
      </c>
      <c r="AZ12">
        <f t="shared" si="12"/>
        <v>3.8408040000000003</v>
      </c>
      <c r="BA12">
        <f t="shared" si="13"/>
        <v>2.4156</v>
      </c>
      <c r="BB12">
        <f t="shared" si="14"/>
        <v>2.6840000000000002E-3</v>
      </c>
      <c r="BC12">
        <f t="shared" si="15"/>
        <v>2.6840000000000002E-3</v>
      </c>
      <c r="BD12">
        <f t="shared" si="16"/>
        <v>1.8788000000000003E-2</v>
      </c>
      <c r="BE12">
        <f t="shared" si="17"/>
        <v>0</v>
      </c>
      <c r="BF12">
        <f t="shared" si="18"/>
        <v>1.6775000000000002</v>
      </c>
      <c r="BG12">
        <f t="shared" si="19"/>
        <v>0.36502400000000002</v>
      </c>
      <c r="BH12">
        <f t="shared" si="20"/>
        <v>0</v>
      </c>
      <c r="BI12">
        <f t="shared" si="21"/>
        <v>0</v>
      </c>
      <c r="BJ12">
        <f t="shared" si="22"/>
        <v>0.23619200000000001</v>
      </c>
      <c r="BK12">
        <f t="shared" si="23"/>
        <v>3.1402800000000002</v>
      </c>
      <c r="BL12">
        <f t="shared" si="24"/>
        <v>5.4914640000000006</v>
      </c>
      <c r="BM12">
        <f t="shared" si="25"/>
        <v>1.715076</v>
      </c>
      <c r="BN12">
        <f t="shared" si="26"/>
        <v>5.5531960000000007</v>
      </c>
      <c r="BO12">
        <f t="shared" si="27"/>
        <v>3.0758640000000002</v>
      </c>
      <c r="BP12">
        <f t="shared" si="28"/>
        <v>3.0785480000000001</v>
      </c>
    </row>
    <row r="13" spans="1:68">
      <c r="A13">
        <v>41006</v>
      </c>
      <c r="B13" s="1">
        <v>9</v>
      </c>
      <c r="C13" s="1">
        <v>0</v>
      </c>
      <c r="D13" s="1">
        <v>1</v>
      </c>
      <c r="E13" s="1">
        <v>1</v>
      </c>
      <c r="F13" s="1">
        <v>0</v>
      </c>
      <c r="G13" s="1">
        <v>3</v>
      </c>
      <c r="H13" s="8">
        <v>40</v>
      </c>
      <c r="I13" t="s">
        <v>575</v>
      </c>
      <c r="J13" s="8">
        <v>83</v>
      </c>
      <c r="K13" s="1">
        <v>1</v>
      </c>
      <c r="L13" s="1">
        <v>2</v>
      </c>
      <c r="M13" s="1">
        <v>1</v>
      </c>
      <c r="N13" s="1">
        <v>0</v>
      </c>
      <c r="O13" s="1">
        <v>1</v>
      </c>
      <c r="P13" s="90">
        <v>2.6840000000000002E-3</v>
      </c>
      <c r="Q13" s="1">
        <v>336</v>
      </c>
      <c r="R13" s="1">
        <v>0</v>
      </c>
      <c r="S13" s="1">
        <v>0</v>
      </c>
      <c r="T13" s="1">
        <v>258</v>
      </c>
      <c r="U13" s="1">
        <v>63</v>
      </c>
      <c r="V13" s="1">
        <v>0</v>
      </c>
      <c r="W13" s="1">
        <v>127</v>
      </c>
      <c r="X13" s="1">
        <v>14</v>
      </c>
      <c r="Y13" s="1">
        <v>842</v>
      </c>
      <c r="Z13" s="1">
        <v>366</v>
      </c>
      <c r="AA13" s="1">
        <v>1</v>
      </c>
      <c r="AB13" s="1">
        <v>1</v>
      </c>
      <c r="AC13" s="1">
        <v>0</v>
      </c>
      <c r="AD13" s="1">
        <v>0</v>
      </c>
      <c r="AE13" s="1">
        <v>210</v>
      </c>
      <c r="AF13" s="1">
        <v>48</v>
      </c>
      <c r="AG13" s="1">
        <v>0</v>
      </c>
      <c r="AH13" s="1">
        <v>0</v>
      </c>
      <c r="AI13" s="1">
        <v>35</v>
      </c>
      <c r="AJ13" s="1">
        <v>799</v>
      </c>
      <c r="AK13" s="1">
        <v>829</v>
      </c>
      <c r="AL13" s="1">
        <v>323</v>
      </c>
      <c r="AM13" s="1">
        <v>1165</v>
      </c>
      <c r="AN13" s="1">
        <f t="shared" si="0"/>
        <v>462</v>
      </c>
      <c r="AO13" s="1">
        <f t="shared" si="1"/>
        <v>463</v>
      </c>
      <c r="AP13" s="1" t="str">
        <f t="shared" si="2"/>
        <v/>
      </c>
      <c r="AR13">
        <f t="shared" si="4"/>
        <v>0.90182400000000007</v>
      </c>
      <c r="AS13">
        <f t="shared" si="5"/>
        <v>0</v>
      </c>
      <c r="AT13">
        <f t="shared" si="6"/>
        <v>0</v>
      </c>
      <c r="AU13">
        <f t="shared" si="7"/>
        <v>0.69247200000000009</v>
      </c>
      <c r="AV13">
        <f t="shared" si="8"/>
        <v>0.16909200000000002</v>
      </c>
      <c r="AW13">
        <f t="shared" si="9"/>
        <v>0</v>
      </c>
      <c r="AX13">
        <f t="shared" si="10"/>
        <v>0.340868</v>
      </c>
      <c r="AY13">
        <f t="shared" si="11"/>
        <v>3.7576000000000005E-2</v>
      </c>
      <c r="AZ13">
        <f t="shared" si="12"/>
        <v>2.2599279999999999</v>
      </c>
      <c r="BA13">
        <f t="shared" si="13"/>
        <v>0.98234400000000011</v>
      </c>
      <c r="BB13">
        <f t="shared" si="14"/>
        <v>2.6840000000000002E-3</v>
      </c>
      <c r="BC13">
        <f t="shared" si="15"/>
        <v>2.6840000000000002E-3</v>
      </c>
      <c r="BD13">
        <f t="shared" si="16"/>
        <v>0</v>
      </c>
      <c r="BE13">
        <f t="shared" si="17"/>
        <v>0</v>
      </c>
      <c r="BF13">
        <f t="shared" si="18"/>
        <v>0.56364000000000003</v>
      </c>
      <c r="BG13">
        <f t="shared" si="19"/>
        <v>0.128832</v>
      </c>
      <c r="BH13">
        <f t="shared" si="20"/>
        <v>0</v>
      </c>
      <c r="BI13">
        <f t="shared" si="21"/>
        <v>0</v>
      </c>
      <c r="BJ13">
        <f t="shared" si="22"/>
        <v>9.394000000000001E-2</v>
      </c>
      <c r="BK13">
        <f t="shared" si="23"/>
        <v>2.1445160000000003</v>
      </c>
      <c r="BL13">
        <f t="shared" si="24"/>
        <v>2.2250360000000002</v>
      </c>
      <c r="BM13">
        <f t="shared" si="25"/>
        <v>0.86693200000000004</v>
      </c>
      <c r="BN13">
        <f t="shared" si="26"/>
        <v>3.1268600000000002</v>
      </c>
      <c r="BO13">
        <f t="shared" si="27"/>
        <v>1.240008</v>
      </c>
      <c r="BP13">
        <f t="shared" si="28"/>
        <v>1.2426920000000001</v>
      </c>
    </row>
    <row r="14" spans="1:68">
      <c r="A14">
        <v>41007</v>
      </c>
      <c r="B14" s="1">
        <v>9</v>
      </c>
      <c r="C14" s="1">
        <v>0</v>
      </c>
      <c r="D14" s="1">
        <v>1</v>
      </c>
      <c r="E14" s="1">
        <v>1</v>
      </c>
      <c r="F14" s="1">
        <v>0</v>
      </c>
      <c r="G14" s="1">
        <v>4</v>
      </c>
      <c r="H14" s="8">
        <v>99</v>
      </c>
      <c r="I14" t="s">
        <v>727</v>
      </c>
      <c r="J14" s="8">
        <v>99</v>
      </c>
      <c r="K14" s="1">
        <v>1</v>
      </c>
      <c r="L14" s="1">
        <v>2</v>
      </c>
      <c r="M14" s="1">
        <v>1</v>
      </c>
      <c r="N14" s="1">
        <v>0</v>
      </c>
      <c r="O14" s="1">
        <v>0</v>
      </c>
      <c r="P14" s="90">
        <v>4.6080000000000001E-3</v>
      </c>
      <c r="Q14" s="1">
        <v>0</v>
      </c>
      <c r="R14" s="1">
        <v>0</v>
      </c>
      <c r="S14" s="1">
        <v>0</v>
      </c>
      <c r="T14" s="1">
        <v>7</v>
      </c>
      <c r="U14" s="1">
        <v>0</v>
      </c>
      <c r="V14" s="1">
        <v>0</v>
      </c>
      <c r="W14" s="1">
        <v>59</v>
      </c>
      <c r="X14" s="1">
        <v>0</v>
      </c>
      <c r="Y14" s="1">
        <v>615</v>
      </c>
      <c r="Z14" s="1">
        <v>411</v>
      </c>
      <c r="AA14" s="1">
        <v>1</v>
      </c>
      <c r="AB14" s="1">
        <v>1</v>
      </c>
      <c r="AC14" s="1">
        <v>0</v>
      </c>
      <c r="AD14" s="1">
        <v>0</v>
      </c>
      <c r="AE14" s="1">
        <v>0</v>
      </c>
      <c r="AF14" s="1">
        <v>7</v>
      </c>
      <c r="AG14" s="1">
        <v>0</v>
      </c>
      <c r="AH14" s="1">
        <v>0</v>
      </c>
      <c r="AI14" s="1">
        <v>15</v>
      </c>
      <c r="AJ14" s="1">
        <v>66</v>
      </c>
      <c r="AK14" s="1">
        <v>477</v>
      </c>
      <c r="AL14" s="1">
        <v>-138</v>
      </c>
      <c r="AM14" s="1">
        <v>477</v>
      </c>
      <c r="AN14" s="1">
        <f t="shared" si="0"/>
        <v>66</v>
      </c>
      <c r="AO14" s="1">
        <f t="shared" si="1"/>
        <v>66</v>
      </c>
      <c r="AP14" s="1" t="str">
        <f t="shared" si="2"/>
        <v/>
      </c>
      <c r="AR14">
        <f t="shared" si="4"/>
        <v>0</v>
      </c>
      <c r="AS14">
        <f t="shared" si="5"/>
        <v>0</v>
      </c>
      <c r="AT14">
        <f t="shared" si="6"/>
        <v>0</v>
      </c>
      <c r="AU14">
        <f t="shared" si="7"/>
        <v>3.2256E-2</v>
      </c>
      <c r="AV14">
        <f t="shared" si="8"/>
        <v>0</v>
      </c>
      <c r="AW14">
        <f t="shared" si="9"/>
        <v>0</v>
      </c>
      <c r="AX14">
        <f t="shared" si="10"/>
        <v>0.271872</v>
      </c>
      <c r="AY14">
        <f t="shared" si="11"/>
        <v>0</v>
      </c>
      <c r="AZ14">
        <f t="shared" si="12"/>
        <v>2.83392</v>
      </c>
      <c r="BA14">
        <f t="shared" si="13"/>
        <v>1.893888</v>
      </c>
      <c r="BB14">
        <f t="shared" si="14"/>
        <v>4.6080000000000001E-3</v>
      </c>
      <c r="BC14">
        <f t="shared" si="15"/>
        <v>4.6080000000000001E-3</v>
      </c>
      <c r="BD14">
        <f t="shared" si="16"/>
        <v>0</v>
      </c>
      <c r="BE14">
        <f t="shared" si="17"/>
        <v>0</v>
      </c>
      <c r="BF14">
        <f t="shared" si="18"/>
        <v>0</v>
      </c>
      <c r="BG14">
        <f t="shared" si="19"/>
        <v>3.2256E-2</v>
      </c>
      <c r="BH14">
        <f t="shared" si="20"/>
        <v>0</v>
      </c>
      <c r="BI14">
        <f t="shared" si="21"/>
        <v>0</v>
      </c>
      <c r="BJ14">
        <f t="shared" si="22"/>
        <v>6.9120000000000001E-2</v>
      </c>
      <c r="BK14">
        <f t="shared" si="23"/>
        <v>0.30412800000000001</v>
      </c>
      <c r="BL14">
        <f t="shared" si="24"/>
        <v>2.198016</v>
      </c>
      <c r="BM14">
        <f t="shared" si="25"/>
        <v>-0.63590400000000002</v>
      </c>
      <c r="BN14">
        <f t="shared" si="26"/>
        <v>2.198016</v>
      </c>
      <c r="BO14">
        <f t="shared" si="27"/>
        <v>0.30412800000000001</v>
      </c>
      <c r="BP14">
        <f t="shared" si="28"/>
        <v>0.30412800000000001</v>
      </c>
    </row>
    <row r="15" spans="1:68">
      <c r="A15">
        <v>41008</v>
      </c>
      <c r="B15" s="1">
        <v>9</v>
      </c>
      <c r="C15" s="1">
        <v>0</v>
      </c>
      <c r="D15" s="1">
        <v>1</v>
      </c>
      <c r="E15" s="1">
        <v>1</v>
      </c>
      <c r="F15" s="1">
        <v>0</v>
      </c>
      <c r="G15" s="1">
        <v>4</v>
      </c>
      <c r="H15" s="8">
        <v>88</v>
      </c>
      <c r="I15" t="s">
        <v>128</v>
      </c>
      <c r="J15" s="8">
        <v>66</v>
      </c>
      <c r="K15" s="1">
        <v>1</v>
      </c>
      <c r="L15" s="1">
        <v>2</v>
      </c>
      <c r="M15" s="1">
        <v>1</v>
      </c>
      <c r="N15" s="1">
        <v>0</v>
      </c>
      <c r="O15" s="1">
        <v>1</v>
      </c>
      <c r="P15" s="90">
        <v>4.6080000000000001E-3</v>
      </c>
      <c r="Q15" s="1">
        <v>0</v>
      </c>
      <c r="R15" s="1">
        <v>0</v>
      </c>
      <c r="S15" s="1">
        <v>0</v>
      </c>
      <c r="T15" s="1">
        <v>60</v>
      </c>
      <c r="U15" s="1">
        <v>0</v>
      </c>
      <c r="V15" s="1">
        <v>0</v>
      </c>
      <c r="W15" s="1">
        <v>145</v>
      </c>
      <c r="X15" s="1">
        <v>0</v>
      </c>
      <c r="Y15" s="1">
        <v>185</v>
      </c>
      <c r="Z15" s="1">
        <v>30</v>
      </c>
      <c r="AA15" s="1">
        <v>1</v>
      </c>
      <c r="AB15" s="1">
        <v>1</v>
      </c>
      <c r="AC15" s="1">
        <v>0</v>
      </c>
      <c r="AD15" s="1">
        <v>0</v>
      </c>
      <c r="AE15" s="1">
        <v>5</v>
      </c>
      <c r="AF15" s="1">
        <v>55</v>
      </c>
      <c r="AG15" s="1">
        <v>0</v>
      </c>
      <c r="AH15" s="1">
        <v>0</v>
      </c>
      <c r="AI15" s="1">
        <v>31</v>
      </c>
      <c r="AJ15" s="1">
        <v>206</v>
      </c>
      <c r="AK15" s="1">
        <v>236</v>
      </c>
      <c r="AL15" s="1">
        <v>51</v>
      </c>
      <c r="AM15" s="1">
        <v>236</v>
      </c>
      <c r="AN15" s="1">
        <f t="shared" si="0"/>
        <v>205</v>
      </c>
      <c r="AO15" s="1">
        <f t="shared" si="1"/>
        <v>206</v>
      </c>
      <c r="AP15" s="1" t="str">
        <f t="shared" si="2"/>
        <v/>
      </c>
      <c r="AR15">
        <f t="shared" si="4"/>
        <v>0</v>
      </c>
      <c r="AS15">
        <f t="shared" si="5"/>
        <v>0</v>
      </c>
      <c r="AT15">
        <f t="shared" si="6"/>
        <v>0</v>
      </c>
      <c r="AU15">
        <f t="shared" si="7"/>
        <v>0.27648</v>
      </c>
      <c r="AV15">
        <f t="shared" si="8"/>
        <v>0</v>
      </c>
      <c r="AW15">
        <f t="shared" si="9"/>
        <v>0</v>
      </c>
      <c r="AX15">
        <f t="shared" si="10"/>
        <v>0.66815999999999998</v>
      </c>
      <c r="AY15">
        <f t="shared" si="11"/>
        <v>0</v>
      </c>
      <c r="AZ15">
        <f t="shared" si="12"/>
        <v>0.85248000000000002</v>
      </c>
      <c r="BA15">
        <f t="shared" si="13"/>
        <v>0.13824</v>
      </c>
      <c r="BB15">
        <f t="shared" si="14"/>
        <v>4.6080000000000001E-3</v>
      </c>
      <c r="BC15">
        <f t="shared" si="15"/>
        <v>4.6080000000000001E-3</v>
      </c>
      <c r="BD15">
        <f t="shared" si="16"/>
        <v>0</v>
      </c>
      <c r="BE15">
        <f t="shared" si="17"/>
        <v>0</v>
      </c>
      <c r="BF15">
        <f t="shared" si="18"/>
        <v>2.3040000000000001E-2</v>
      </c>
      <c r="BG15">
        <f t="shared" si="19"/>
        <v>0.25344</v>
      </c>
      <c r="BH15">
        <f t="shared" si="20"/>
        <v>0</v>
      </c>
      <c r="BI15">
        <f t="shared" si="21"/>
        <v>0</v>
      </c>
      <c r="BJ15">
        <f t="shared" si="22"/>
        <v>0.142848</v>
      </c>
      <c r="BK15">
        <f t="shared" si="23"/>
        <v>0.94924799999999998</v>
      </c>
      <c r="BL15">
        <f t="shared" si="24"/>
        <v>1.087488</v>
      </c>
      <c r="BM15">
        <f t="shared" si="25"/>
        <v>0.23500799999999999</v>
      </c>
      <c r="BN15">
        <f t="shared" si="26"/>
        <v>1.087488</v>
      </c>
      <c r="BO15">
        <f t="shared" si="27"/>
        <v>0.94464000000000004</v>
      </c>
      <c r="BP15">
        <f t="shared" si="28"/>
        <v>0.94924799999999998</v>
      </c>
    </row>
    <row r="16" spans="1:68">
      <c r="A16">
        <v>41009</v>
      </c>
      <c r="B16" s="1">
        <v>9</v>
      </c>
      <c r="C16" s="1">
        <v>0</v>
      </c>
      <c r="D16" s="1">
        <v>1</v>
      </c>
      <c r="E16" s="1">
        <v>1</v>
      </c>
      <c r="F16" s="1">
        <v>0</v>
      </c>
      <c r="G16" s="1">
        <v>3</v>
      </c>
      <c r="H16" s="8">
        <v>40</v>
      </c>
      <c r="I16" t="s">
        <v>575</v>
      </c>
      <c r="J16" s="8">
        <v>83</v>
      </c>
      <c r="K16" s="1">
        <v>4</v>
      </c>
      <c r="L16" s="1">
        <v>2</v>
      </c>
      <c r="M16" s="1">
        <v>0</v>
      </c>
      <c r="N16" s="1">
        <v>0</v>
      </c>
      <c r="O16" s="1">
        <v>1</v>
      </c>
      <c r="P16" s="90">
        <v>2.6840000000000002E-3</v>
      </c>
      <c r="Q16" s="1">
        <v>0</v>
      </c>
      <c r="R16" s="1">
        <v>0</v>
      </c>
      <c r="S16" s="1">
        <v>0</v>
      </c>
      <c r="T16" s="1">
        <v>24</v>
      </c>
      <c r="U16" s="1">
        <v>0</v>
      </c>
      <c r="V16" s="1">
        <v>0</v>
      </c>
      <c r="W16" s="1">
        <v>50</v>
      </c>
      <c r="X16" s="1">
        <v>9</v>
      </c>
      <c r="Y16" s="1">
        <v>39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6</v>
      </c>
      <c r="AF16" s="1">
        <v>18</v>
      </c>
      <c r="AG16" s="1">
        <v>0</v>
      </c>
      <c r="AH16" s="1">
        <v>0</v>
      </c>
      <c r="AI16" s="1">
        <v>4</v>
      </c>
      <c r="AJ16" s="1">
        <v>84</v>
      </c>
      <c r="AK16" s="1">
        <v>84</v>
      </c>
      <c r="AL16" s="1">
        <v>45</v>
      </c>
      <c r="AM16" s="1">
        <v>84</v>
      </c>
      <c r="AN16" s="1">
        <f t="shared" si="0"/>
        <v>83</v>
      </c>
      <c r="AO16" s="1">
        <f t="shared" si="1"/>
        <v>84</v>
      </c>
      <c r="AP16" s="1" t="str">
        <f t="shared" si="2"/>
        <v/>
      </c>
      <c r="AR16">
        <f t="shared" si="4"/>
        <v>0</v>
      </c>
      <c r="AS16">
        <f t="shared" si="5"/>
        <v>0</v>
      </c>
      <c r="AT16">
        <f t="shared" si="6"/>
        <v>0</v>
      </c>
      <c r="AU16">
        <f t="shared" si="7"/>
        <v>6.4416000000000001E-2</v>
      </c>
      <c r="AV16">
        <f t="shared" si="8"/>
        <v>0</v>
      </c>
      <c r="AW16">
        <f t="shared" si="9"/>
        <v>0</v>
      </c>
      <c r="AX16">
        <f t="shared" si="10"/>
        <v>0.13420000000000001</v>
      </c>
      <c r="AY16">
        <f t="shared" si="11"/>
        <v>2.4156E-2</v>
      </c>
      <c r="AZ16">
        <f t="shared" si="12"/>
        <v>0.10467600000000001</v>
      </c>
      <c r="BA16">
        <f t="shared" si="13"/>
        <v>0</v>
      </c>
      <c r="BB16">
        <f t="shared" si="14"/>
        <v>0</v>
      </c>
      <c r="BC16">
        <f t="shared" si="15"/>
        <v>0</v>
      </c>
      <c r="BD16">
        <f t="shared" si="16"/>
        <v>0</v>
      </c>
      <c r="BE16">
        <f t="shared" si="17"/>
        <v>0</v>
      </c>
      <c r="BF16">
        <f t="shared" si="18"/>
        <v>1.6104E-2</v>
      </c>
      <c r="BG16">
        <f t="shared" si="19"/>
        <v>4.8312000000000001E-2</v>
      </c>
      <c r="BH16">
        <f t="shared" si="20"/>
        <v>0</v>
      </c>
      <c r="BI16">
        <f t="shared" si="21"/>
        <v>0</v>
      </c>
      <c r="BJ16">
        <f t="shared" si="22"/>
        <v>1.0736000000000001E-2</v>
      </c>
      <c r="BK16">
        <f t="shared" si="23"/>
        <v>0.22545600000000002</v>
      </c>
      <c r="BL16">
        <f t="shared" si="24"/>
        <v>0.22545600000000002</v>
      </c>
      <c r="BM16">
        <f t="shared" si="25"/>
        <v>0.12078000000000001</v>
      </c>
      <c r="BN16">
        <f t="shared" si="26"/>
        <v>0.22545600000000002</v>
      </c>
      <c r="BO16">
        <f t="shared" si="27"/>
        <v>0.22277200000000003</v>
      </c>
      <c r="BP16">
        <f t="shared" si="28"/>
        <v>0.22545600000000002</v>
      </c>
    </row>
    <row r="17" spans="1:68">
      <c r="A17">
        <v>41010</v>
      </c>
      <c r="B17" s="1">
        <v>9</v>
      </c>
      <c r="C17" s="1">
        <v>0</v>
      </c>
      <c r="D17" s="1">
        <v>1</v>
      </c>
      <c r="E17" s="1">
        <v>1</v>
      </c>
      <c r="F17" s="1">
        <v>0</v>
      </c>
      <c r="G17" s="1">
        <v>3</v>
      </c>
      <c r="H17" s="8">
        <v>40</v>
      </c>
      <c r="I17" t="s">
        <v>575</v>
      </c>
      <c r="J17" s="8">
        <v>83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90">
        <v>2.6840000000000002E-3</v>
      </c>
      <c r="Q17" s="1">
        <v>0</v>
      </c>
      <c r="R17" s="1">
        <v>0</v>
      </c>
      <c r="S17" s="1">
        <v>0</v>
      </c>
      <c r="T17" s="1">
        <v>420</v>
      </c>
      <c r="U17" s="1">
        <v>168</v>
      </c>
      <c r="V17" s="1">
        <v>0</v>
      </c>
      <c r="W17" s="1">
        <v>218</v>
      </c>
      <c r="X17" s="1">
        <v>0</v>
      </c>
      <c r="Y17" s="1">
        <v>818</v>
      </c>
      <c r="Z17" s="1">
        <v>675</v>
      </c>
      <c r="AA17" s="1">
        <v>1</v>
      </c>
      <c r="AB17" s="1">
        <v>1</v>
      </c>
      <c r="AC17" s="1">
        <v>0</v>
      </c>
      <c r="AD17" s="1">
        <v>0</v>
      </c>
      <c r="AE17" s="1">
        <v>329</v>
      </c>
      <c r="AF17" s="1">
        <v>91</v>
      </c>
      <c r="AG17" s="1">
        <v>0</v>
      </c>
      <c r="AH17" s="1">
        <v>105</v>
      </c>
      <c r="AI17" s="1">
        <v>68</v>
      </c>
      <c r="AJ17" s="1">
        <v>807</v>
      </c>
      <c r="AK17" s="1">
        <v>1482</v>
      </c>
      <c r="AL17" s="1">
        <v>663</v>
      </c>
      <c r="AM17" s="1">
        <v>1482</v>
      </c>
      <c r="AN17" s="1">
        <f t="shared" si="0"/>
        <v>806</v>
      </c>
      <c r="AO17" s="1">
        <f t="shared" si="1"/>
        <v>807</v>
      </c>
      <c r="AP17" s="1" t="str">
        <f t="shared" si="2"/>
        <v/>
      </c>
      <c r="AR17">
        <f t="shared" si="4"/>
        <v>0</v>
      </c>
      <c r="AS17">
        <f t="shared" si="5"/>
        <v>0</v>
      </c>
      <c r="AT17">
        <f t="shared" si="6"/>
        <v>0</v>
      </c>
      <c r="AU17">
        <f t="shared" si="7"/>
        <v>1.1272800000000001</v>
      </c>
      <c r="AV17">
        <f t="shared" si="8"/>
        <v>0.45091200000000004</v>
      </c>
      <c r="AW17">
        <f t="shared" si="9"/>
        <v>0</v>
      </c>
      <c r="AX17">
        <f t="shared" si="10"/>
        <v>0.58511200000000008</v>
      </c>
      <c r="AY17">
        <f t="shared" si="11"/>
        <v>0</v>
      </c>
      <c r="AZ17">
        <f t="shared" si="12"/>
        <v>2.1955120000000004</v>
      </c>
      <c r="BA17">
        <f t="shared" si="13"/>
        <v>1.8117000000000001</v>
      </c>
      <c r="BB17">
        <f t="shared" si="14"/>
        <v>2.6840000000000002E-3</v>
      </c>
      <c r="BC17">
        <f t="shared" si="15"/>
        <v>2.6840000000000002E-3</v>
      </c>
      <c r="BD17">
        <f t="shared" si="16"/>
        <v>0</v>
      </c>
      <c r="BE17">
        <f t="shared" si="17"/>
        <v>0</v>
      </c>
      <c r="BF17">
        <f t="shared" si="18"/>
        <v>0.88303600000000004</v>
      </c>
      <c r="BG17">
        <f t="shared" si="19"/>
        <v>0.24424400000000002</v>
      </c>
      <c r="BH17">
        <f t="shared" si="20"/>
        <v>0</v>
      </c>
      <c r="BI17">
        <f t="shared" si="21"/>
        <v>0.28182000000000001</v>
      </c>
      <c r="BJ17">
        <f t="shared" si="22"/>
        <v>0.18251200000000001</v>
      </c>
      <c r="BK17">
        <f t="shared" si="23"/>
        <v>2.165988</v>
      </c>
      <c r="BL17">
        <f t="shared" si="24"/>
        <v>3.9776880000000001</v>
      </c>
      <c r="BM17">
        <f t="shared" si="25"/>
        <v>1.7794920000000001</v>
      </c>
      <c r="BN17">
        <f t="shared" si="26"/>
        <v>3.9776880000000001</v>
      </c>
      <c r="BO17">
        <f t="shared" si="27"/>
        <v>2.1633040000000001</v>
      </c>
      <c r="BP17">
        <f t="shared" si="28"/>
        <v>2.165988</v>
      </c>
    </row>
    <row r="18" spans="1:68">
      <c r="A18">
        <v>41011</v>
      </c>
      <c r="B18" s="1">
        <v>9</v>
      </c>
      <c r="C18" s="1">
        <v>0</v>
      </c>
      <c r="D18" s="1">
        <v>1</v>
      </c>
      <c r="E18" s="1">
        <v>1</v>
      </c>
      <c r="F18" s="1">
        <v>0</v>
      </c>
      <c r="G18" s="1">
        <v>4</v>
      </c>
      <c r="H18" s="8">
        <v>40</v>
      </c>
      <c r="I18" t="s">
        <v>575</v>
      </c>
      <c r="J18" s="8">
        <v>83</v>
      </c>
      <c r="K18" s="1">
        <v>4</v>
      </c>
      <c r="L18" s="1">
        <v>2</v>
      </c>
      <c r="M18" s="1">
        <v>0</v>
      </c>
      <c r="N18" s="1">
        <v>0</v>
      </c>
      <c r="O18" s="1">
        <v>1</v>
      </c>
      <c r="P18" s="90">
        <v>4.6080000000000001E-3</v>
      </c>
      <c r="Q18" s="1">
        <v>0</v>
      </c>
      <c r="R18" s="1">
        <v>0</v>
      </c>
      <c r="S18" s="1">
        <v>0</v>
      </c>
      <c r="T18" s="1">
        <v>75</v>
      </c>
      <c r="U18" s="1">
        <v>13</v>
      </c>
      <c r="V18" s="1">
        <v>0</v>
      </c>
      <c r="W18" s="1">
        <v>93</v>
      </c>
      <c r="X18" s="1">
        <v>0</v>
      </c>
      <c r="Y18" s="1">
        <v>126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45</v>
      </c>
      <c r="AF18" s="1">
        <v>30</v>
      </c>
      <c r="AG18" s="1">
        <v>0</v>
      </c>
      <c r="AH18" s="1">
        <v>13</v>
      </c>
      <c r="AI18" s="1">
        <v>23</v>
      </c>
      <c r="AJ18" s="1">
        <v>181</v>
      </c>
      <c r="AK18" s="1">
        <v>181</v>
      </c>
      <c r="AL18" s="1">
        <v>54</v>
      </c>
      <c r="AM18" s="1">
        <v>181</v>
      </c>
      <c r="AN18" s="1">
        <f t="shared" si="0"/>
        <v>181</v>
      </c>
      <c r="AO18" s="1">
        <f t="shared" si="1"/>
        <v>181</v>
      </c>
      <c r="AP18" s="1" t="str">
        <f t="shared" si="2"/>
        <v/>
      </c>
      <c r="AR18">
        <f t="shared" si="4"/>
        <v>0</v>
      </c>
      <c r="AS18">
        <f t="shared" si="5"/>
        <v>0</v>
      </c>
      <c r="AT18">
        <f t="shared" si="6"/>
        <v>0</v>
      </c>
      <c r="AU18">
        <f t="shared" si="7"/>
        <v>0.34560000000000002</v>
      </c>
      <c r="AV18">
        <f t="shared" si="8"/>
        <v>5.9903999999999999E-2</v>
      </c>
      <c r="AW18">
        <f t="shared" si="9"/>
        <v>0</v>
      </c>
      <c r="AX18">
        <f t="shared" si="10"/>
        <v>0.42854400000000004</v>
      </c>
      <c r="AY18">
        <f t="shared" si="11"/>
        <v>0</v>
      </c>
      <c r="AZ18">
        <f t="shared" si="12"/>
        <v>0.58060800000000001</v>
      </c>
      <c r="BA18">
        <f t="shared" si="13"/>
        <v>0</v>
      </c>
      <c r="BB18">
        <f t="shared" si="14"/>
        <v>0</v>
      </c>
      <c r="BC18">
        <f t="shared" si="15"/>
        <v>0</v>
      </c>
      <c r="BD18">
        <f t="shared" si="16"/>
        <v>0</v>
      </c>
      <c r="BE18">
        <f t="shared" si="17"/>
        <v>0</v>
      </c>
      <c r="BF18">
        <f t="shared" si="18"/>
        <v>0.20736000000000002</v>
      </c>
      <c r="BG18">
        <f t="shared" si="19"/>
        <v>0.13824</v>
      </c>
      <c r="BH18">
        <f t="shared" si="20"/>
        <v>0</v>
      </c>
      <c r="BI18">
        <f t="shared" si="21"/>
        <v>5.9903999999999999E-2</v>
      </c>
      <c r="BJ18">
        <f t="shared" si="22"/>
        <v>0.10598400000000001</v>
      </c>
      <c r="BK18">
        <f t="shared" si="23"/>
        <v>0.83404800000000001</v>
      </c>
      <c r="BL18">
        <f t="shared" si="24"/>
        <v>0.83404800000000001</v>
      </c>
      <c r="BM18">
        <f t="shared" si="25"/>
        <v>0.248832</v>
      </c>
      <c r="BN18">
        <f t="shared" si="26"/>
        <v>0.83404800000000001</v>
      </c>
      <c r="BO18">
        <f t="shared" si="27"/>
        <v>0.83404800000000001</v>
      </c>
      <c r="BP18">
        <f t="shared" si="28"/>
        <v>0.83404800000000001</v>
      </c>
    </row>
    <row r="19" spans="1:68">
      <c r="A19">
        <v>41012</v>
      </c>
      <c r="B19" s="1">
        <v>9</v>
      </c>
      <c r="C19" s="1">
        <v>0</v>
      </c>
      <c r="D19" s="1">
        <v>1</v>
      </c>
      <c r="E19" s="1">
        <v>1</v>
      </c>
      <c r="F19" s="1">
        <v>0</v>
      </c>
      <c r="G19" s="1">
        <v>3</v>
      </c>
      <c r="H19" s="8">
        <v>40</v>
      </c>
      <c r="I19" t="s">
        <v>575</v>
      </c>
      <c r="J19" s="8">
        <v>83</v>
      </c>
      <c r="K19" s="1">
        <v>4</v>
      </c>
      <c r="L19" s="1">
        <v>2</v>
      </c>
      <c r="M19" s="1">
        <v>0</v>
      </c>
      <c r="N19" s="1">
        <v>0</v>
      </c>
      <c r="O19" s="1">
        <v>0</v>
      </c>
      <c r="P19" s="90">
        <v>2.6840000000000002E-3</v>
      </c>
      <c r="Q19" s="1">
        <v>0</v>
      </c>
      <c r="R19" s="1">
        <v>0</v>
      </c>
      <c r="S19" s="1">
        <v>0</v>
      </c>
      <c r="T19" s="1">
        <v>12</v>
      </c>
      <c r="U19" s="1">
        <v>3</v>
      </c>
      <c r="V19" s="1">
        <v>0</v>
      </c>
      <c r="W19" s="1">
        <v>66</v>
      </c>
      <c r="X19" s="1">
        <v>0</v>
      </c>
      <c r="Y19" s="1">
        <v>37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6</v>
      </c>
      <c r="AF19" s="1">
        <v>6</v>
      </c>
      <c r="AG19" s="1">
        <v>0</v>
      </c>
      <c r="AH19" s="1">
        <v>0</v>
      </c>
      <c r="AI19" s="1">
        <v>31</v>
      </c>
      <c r="AJ19" s="1">
        <v>81</v>
      </c>
      <c r="AK19" s="1">
        <v>81</v>
      </c>
      <c r="AL19" s="1">
        <v>44</v>
      </c>
      <c r="AM19" s="1">
        <v>81</v>
      </c>
      <c r="AN19" s="1">
        <f t="shared" si="0"/>
        <v>81</v>
      </c>
      <c r="AO19" s="1">
        <f t="shared" si="1"/>
        <v>81</v>
      </c>
      <c r="AP19" s="1" t="str">
        <f t="shared" si="2"/>
        <v/>
      </c>
      <c r="AR19">
        <f t="shared" si="4"/>
        <v>0</v>
      </c>
      <c r="AS19">
        <f t="shared" si="5"/>
        <v>0</v>
      </c>
      <c r="AT19">
        <f t="shared" si="6"/>
        <v>0</v>
      </c>
      <c r="AU19">
        <f t="shared" si="7"/>
        <v>3.2208000000000001E-2</v>
      </c>
      <c r="AV19">
        <f t="shared" si="8"/>
        <v>8.0520000000000001E-3</v>
      </c>
      <c r="AW19">
        <f t="shared" si="9"/>
        <v>0</v>
      </c>
      <c r="AX19">
        <f t="shared" si="10"/>
        <v>0.17714400000000002</v>
      </c>
      <c r="AY19">
        <f t="shared" si="11"/>
        <v>0</v>
      </c>
      <c r="AZ19">
        <f t="shared" si="12"/>
        <v>9.9308000000000007E-2</v>
      </c>
      <c r="BA19">
        <f t="shared" si="13"/>
        <v>0</v>
      </c>
      <c r="BB19">
        <f t="shared" si="14"/>
        <v>0</v>
      </c>
      <c r="BC19">
        <f t="shared" si="15"/>
        <v>0</v>
      </c>
      <c r="BD19">
        <f t="shared" si="16"/>
        <v>0</v>
      </c>
      <c r="BE19">
        <f t="shared" si="17"/>
        <v>0</v>
      </c>
      <c r="BF19">
        <f t="shared" si="18"/>
        <v>1.6104E-2</v>
      </c>
      <c r="BG19">
        <f t="shared" si="19"/>
        <v>1.6104E-2</v>
      </c>
      <c r="BH19">
        <f t="shared" si="20"/>
        <v>0</v>
      </c>
      <c r="BI19">
        <f t="shared" si="21"/>
        <v>0</v>
      </c>
      <c r="BJ19">
        <f t="shared" si="22"/>
        <v>8.3204E-2</v>
      </c>
      <c r="BK19">
        <f t="shared" si="23"/>
        <v>0.21740400000000001</v>
      </c>
      <c r="BL19">
        <f t="shared" si="24"/>
        <v>0.21740400000000001</v>
      </c>
      <c r="BM19">
        <f t="shared" si="25"/>
        <v>0.11809600000000001</v>
      </c>
      <c r="BN19">
        <f t="shared" si="26"/>
        <v>0.21740400000000001</v>
      </c>
      <c r="BO19">
        <f t="shared" si="27"/>
        <v>0.21740400000000001</v>
      </c>
      <c r="BP19">
        <f t="shared" si="28"/>
        <v>0.21740400000000001</v>
      </c>
    </row>
    <row r="20" spans="1:68">
      <c r="A20">
        <v>41013</v>
      </c>
      <c r="B20" s="1">
        <v>9</v>
      </c>
      <c r="C20" s="1">
        <v>0</v>
      </c>
      <c r="D20" s="1">
        <v>1</v>
      </c>
      <c r="E20" s="1">
        <v>1</v>
      </c>
      <c r="F20" s="1">
        <v>0</v>
      </c>
      <c r="G20" s="1">
        <v>3</v>
      </c>
      <c r="H20" s="8">
        <v>22</v>
      </c>
      <c r="I20" t="s">
        <v>636</v>
      </c>
      <c r="J20" s="8">
        <v>2</v>
      </c>
      <c r="K20" s="1">
        <v>1</v>
      </c>
      <c r="L20" s="1">
        <v>2</v>
      </c>
      <c r="M20" s="1">
        <v>0</v>
      </c>
      <c r="N20" s="1">
        <v>3</v>
      </c>
      <c r="O20" s="1">
        <v>0</v>
      </c>
      <c r="P20" s="90">
        <v>2.6840000000000002E-3</v>
      </c>
      <c r="Q20" s="1">
        <v>2670</v>
      </c>
      <c r="R20" s="1">
        <v>0</v>
      </c>
      <c r="S20" s="1">
        <v>0</v>
      </c>
      <c r="T20" s="1">
        <v>2054</v>
      </c>
      <c r="U20" s="1">
        <v>100</v>
      </c>
      <c r="V20" s="1">
        <v>0</v>
      </c>
      <c r="W20" s="1">
        <v>574</v>
      </c>
      <c r="X20" s="1">
        <v>60</v>
      </c>
      <c r="Y20" s="1">
        <v>3132</v>
      </c>
      <c r="Z20" s="1">
        <v>7131</v>
      </c>
      <c r="AA20" s="1">
        <v>1</v>
      </c>
      <c r="AB20" s="1">
        <v>1</v>
      </c>
      <c r="AC20" s="1">
        <v>276</v>
      </c>
      <c r="AD20" s="1">
        <v>0</v>
      </c>
      <c r="AE20" s="1">
        <v>1650</v>
      </c>
      <c r="AF20" s="1">
        <v>404</v>
      </c>
      <c r="AG20" s="1">
        <v>0</v>
      </c>
      <c r="AH20" s="1">
        <v>0</v>
      </c>
      <c r="AI20" s="1">
        <v>106</v>
      </c>
      <c r="AJ20" s="1">
        <v>5460</v>
      </c>
      <c r="AK20" s="1">
        <v>9921</v>
      </c>
      <c r="AL20" s="1">
        <v>9459</v>
      </c>
      <c r="AM20" s="1">
        <v>12591</v>
      </c>
      <c r="AN20" s="1">
        <f t="shared" si="0"/>
        <v>2788</v>
      </c>
      <c r="AO20" s="1">
        <f t="shared" si="1"/>
        <v>2790</v>
      </c>
      <c r="AP20" s="1" t="str">
        <f t="shared" si="2"/>
        <v/>
      </c>
      <c r="AR20">
        <f t="shared" si="4"/>
        <v>7.1662800000000004</v>
      </c>
      <c r="AS20">
        <f t="shared" si="5"/>
        <v>0</v>
      </c>
      <c r="AT20">
        <f t="shared" si="6"/>
        <v>0</v>
      </c>
      <c r="AU20">
        <f t="shared" si="7"/>
        <v>5.5129360000000007</v>
      </c>
      <c r="AV20">
        <f t="shared" si="8"/>
        <v>0.26840000000000003</v>
      </c>
      <c r="AW20">
        <f t="shared" si="9"/>
        <v>0</v>
      </c>
      <c r="AX20">
        <f t="shared" si="10"/>
        <v>1.5406160000000002</v>
      </c>
      <c r="AY20">
        <f t="shared" si="11"/>
        <v>0.16104000000000002</v>
      </c>
      <c r="AZ20">
        <f t="shared" si="12"/>
        <v>8.406288</v>
      </c>
      <c r="BA20">
        <f t="shared" si="13"/>
        <v>19.139604000000002</v>
      </c>
      <c r="BB20">
        <f t="shared" si="14"/>
        <v>2.6840000000000002E-3</v>
      </c>
      <c r="BC20">
        <f t="shared" si="15"/>
        <v>2.6840000000000002E-3</v>
      </c>
      <c r="BD20">
        <f t="shared" si="16"/>
        <v>0.740784</v>
      </c>
      <c r="BE20">
        <f t="shared" si="17"/>
        <v>0</v>
      </c>
      <c r="BF20">
        <f t="shared" si="18"/>
        <v>4.4286000000000003</v>
      </c>
      <c r="BG20">
        <f t="shared" si="19"/>
        <v>1.084336</v>
      </c>
      <c r="BH20">
        <f t="shared" si="20"/>
        <v>0</v>
      </c>
      <c r="BI20">
        <f t="shared" si="21"/>
        <v>0</v>
      </c>
      <c r="BJ20">
        <f t="shared" si="22"/>
        <v>0.28450400000000003</v>
      </c>
      <c r="BK20">
        <f t="shared" si="23"/>
        <v>14.654640000000001</v>
      </c>
      <c r="BL20">
        <f t="shared" si="24"/>
        <v>26.627964000000002</v>
      </c>
      <c r="BM20">
        <f t="shared" si="25"/>
        <v>25.387956000000003</v>
      </c>
      <c r="BN20">
        <f t="shared" si="26"/>
        <v>33.794243999999999</v>
      </c>
      <c r="BO20">
        <f t="shared" si="27"/>
        <v>7.4829920000000003</v>
      </c>
      <c r="BP20">
        <f t="shared" si="28"/>
        <v>7.4883600000000001</v>
      </c>
    </row>
    <row r="21" spans="1:68">
      <c r="A21">
        <v>41014</v>
      </c>
      <c r="B21" s="1">
        <v>9</v>
      </c>
      <c r="C21" s="1">
        <v>0</v>
      </c>
      <c r="D21" s="1">
        <v>1</v>
      </c>
      <c r="E21" s="1">
        <v>1</v>
      </c>
      <c r="F21" s="1">
        <v>0</v>
      </c>
      <c r="G21" s="1">
        <v>3</v>
      </c>
      <c r="H21" s="8">
        <v>40</v>
      </c>
      <c r="I21" t="s">
        <v>575</v>
      </c>
      <c r="J21" s="8">
        <v>83</v>
      </c>
      <c r="K21" s="1">
        <v>1</v>
      </c>
      <c r="L21" s="1">
        <v>1</v>
      </c>
      <c r="M21" s="1">
        <v>1</v>
      </c>
      <c r="N21" s="1">
        <v>0</v>
      </c>
      <c r="O21" s="1">
        <v>0</v>
      </c>
      <c r="P21" s="90">
        <v>2.6840000000000002E-3</v>
      </c>
      <c r="Q21" s="1">
        <v>0</v>
      </c>
      <c r="R21" s="1">
        <v>0</v>
      </c>
      <c r="S21" s="1">
        <v>0</v>
      </c>
      <c r="T21" s="1">
        <v>191</v>
      </c>
      <c r="U21" s="1">
        <v>0</v>
      </c>
      <c r="V21" s="1">
        <v>0</v>
      </c>
      <c r="W21" s="1">
        <v>255</v>
      </c>
      <c r="X21" s="1">
        <v>0</v>
      </c>
      <c r="Y21" s="1">
        <v>202</v>
      </c>
      <c r="Z21" s="1">
        <v>2351</v>
      </c>
      <c r="AA21" s="1">
        <v>1</v>
      </c>
      <c r="AB21" s="1">
        <v>1</v>
      </c>
      <c r="AC21" s="1">
        <v>0</v>
      </c>
      <c r="AD21" s="1">
        <v>0</v>
      </c>
      <c r="AE21" s="1">
        <v>141</v>
      </c>
      <c r="AF21" s="1">
        <v>49</v>
      </c>
      <c r="AG21" s="1">
        <v>0</v>
      </c>
      <c r="AH21" s="1">
        <v>0</v>
      </c>
      <c r="AI21" s="1">
        <v>48</v>
      </c>
      <c r="AJ21" s="1">
        <v>447</v>
      </c>
      <c r="AK21" s="1">
        <v>2798</v>
      </c>
      <c r="AL21" s="1">
        <v>2595</v>
      </c>
      <c r="AM21" s="1">
        <v>2798</v>
      </c>
      <c r="AN21" s="1">
        <f t="shared" si="0"/>
        <v>446</v>
      </c>
      <c r="AO21" s="1">
        <f t="shared" si="1"/>
        <v>447</v>
      </c>
      <c r="AP21" s="1" t="str">
        <f t="shared" si="2"/>
        <v/>
      </c>
      <c r="AR21">
        <f t="shared" si="4"/>
        <v>0</v>
      </c>
      <c r="AS21">
        <f t="shared" si="5"/>
        <v>0</v>
      </c>
      <c r="AT21">
        <f t="shared" si="6"/>
        <v>0</v>
      </c>
      <c r="AU21">
        <f t="shared" si="7"/>
        <v>0.51264399999999999</v>
      </c>
      <c r="AV21">
        <f t="shared" si="8"/>
        <v>0</v>
      </c>
      <c r="AW21">
        <f t="shared" si="9"/>
        <v>0</v>
      </c>
      <c r="AX21">
        <f t="shared" si="10"/>
        <v>0.68442000000000003</v>
      </c>
      <c r="AY21">
        <f t="shared" si="11"/>
        <v>0</v>
      </c>
      <c r="AZ21">
        <f t="shared" si="12"/>
        <v>0.54216799999999998</v>
      </c>
      <c r="BA21">
        <f t="shared" si="13"/>
        <v>6.3100840000000007</v>
      </c>
      <c r="BB21">
        <f t="shared" si="14"/>
        <v>2.6840000000000002E-3</v>
      </c>
      <c r="BC21">
        <f t="shared" si="15"/>
        <v>2.6840000000000002E-3</v>
      </c>
      <c r="BD21">
        <f t="shared" si="16"/>
        <v>0</v>
      </c>
      <c r="BE21">
        <f t="shared" si="17"/>
        <v>0</v>
      </c>
      <c r="BF21">
        <f t="shared" si="18"/>
        <v>0.378444</v>
      </c>
      <c r="BG21">
        <f t="shared" si="19"/>
        <v>0.13151600000000002</v>
      </c>
      <c r="BH21">
        <f t="shared" si="20"/>
        <v>0</v>
      </c>
      <c r="BI21">
        <f t="shared" si="21"/>
        <v>0</v>
      </c>
      <c r="BJ21">
        <f t="shared" si="22"/>
        <v>0.128832</v>
      </c>
      <c r="BK21">
        <f t="shared" si="23"/>
        <v>1.199748</v>
      </c>
      <c r="BL21">
        <f t="shared" si="24"/>
        <v>7.5098320000000003</v>
      </c>
      <c r="BM21">
        <f t="shared" si="25"/>
        <v>6.9649800000000006</v>
      </c>
      <c r="BN21">
        <f t="shared" si="26"/>
        <v>7.5098320000000003</v>
      </c>
      <c r="BO21">
        <f t="shared" si="27"/>
        <v>1.1970640000000001</v>
      </c>
      <c r="BP21">
        <f t="shared" si="28"/>
        <v>1.199748</v>
      </c>
    </row>
    <row r="22" spans="1:68">
      <c r="A22">
        <v>41015</v>
      </c>
      <c r="B22" s="1">
        <v>9</v>
      </c>
      <c r="C22" s="1">
        <v>0</v>
      </c>
      <c r="D22" s="1">
        <v>1</v>
      </c>
      <c r="E22" s="1">
        <v>1</v>
      </c>
      <c r="F22" s="1">
        <v>0</v>
      </c>
      <c r="G22" s="1">
        <v>2</v>
      </c>
      <c r="H22" s="8">
        <v>40</v>
      </c>
      <c r="I22" t="s">
        <v>575</v>
      </c>
      <c r="J22" s="8">
        <v>83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90">
        <v>7.2329999999999998E-3</v>
      </c>
      <c r="Q22" s="1">
        <v>151</v>
      </c>
      <c r="R22" s="1">
        <v>0</v>
      </c>
      <c r="S22" s="1">
        <v>0</v>
      </c>
      <c r="T22" s="1">
        <v>447</v>
      </c>
      <c r="U22" s="1">
        <v>175</v>
      </c>
      <c r="V22" s="1">
        <v>0</v>
      </c>
      <c r="W22" s="1">
        <v>169</v>
      </c>
      <c r="X22" s="1">
        <v>11</v>
      </c>
      <c r="Y22" s="1">
        <v>1083</v>
      </c>
      <c r="Z22" s="1">
        <v>2167</v>
      </c>
      <c r="AA22" s="1">
        <v>1</v>
      </c>
      <c r="AB22" s="1">
        <v>1</v>
      </c>
      <c r="AC22" s="1">
        <v>0</v>
      </c>
      <c r="AD22" s="1">
        <v>0</v>
      </c>
      <c r="AE22" s="1">
        <v>339</v>
      </c>
      <c r="AF22" s="1">
        <v>108</v>
      </c>
      <c r="AG22" s="1">
        <v>0</v>
      </c>
      <c r="AH22" s="1">
        <v>9</v>
      </c>
      <c r="AI22" s="1">
        <v>51</v>
      </c>
      <c r="AJ22" s="1">
        <v>954</v>
      </c>
      <c r="AK22" s="1">
        <v>2970</v>
      </c>
      <c r="AL22" s="1">
        <v>2039</v>
      </c>
      <c r="AM22" s="1">
        <v>3121</v>
      </c>
      <c r="AN22" s="1">
        <f t="shared" si="0"/>
        <v>802</v>
      </c>
      <c r="AO22" s="1">
        <f t="shared" si="1"/>
        <v>803</v>
      </c>
      <c r="AP22" s="1" t="str">
        <f t="shared" si="2"/>
        <v/>
      </c>
      <c r="AR22">
        <f t="shared" si="4"/>
        <v>1.0921829999999999</v>
      </c>
      <c r="AS22">
        <f t="shared" si="5"/>
        <v>0</v>
      </c>
      <c r="AT22">
        <f t="shared" si="6"/>
        <v>0</v>
      </c>
      <c r="AU22">
        <f t="shared" si="7"/>
        <v>3.2331509999999999</v>
      </c>
      <c r="AV22">
        <f t="shared" si="8"/>
        <v>1.2657749999999999</v>
      </c>
      <c r="AW22">
        <f t="shared" si="9"/>
        <v>0</v>
      </c>
      <c r="AX22">
        <f t="shared" si="10"/>
        <v>1.222377</v>
      </c>
      <c r="AY22">
        <f t="shared" si="11"/>
        <v>7.9562999999999995E-2</v>
      </c>
      <c r="AZ22">
        <f t="shared" si="12"/>
        <v>7.8333389999999996</v>
      </c>
      <c r="BA22">
        <f t="shared" si="13"/>
        <v>15.673911</v>
      </c>
      <c r="BB22">
        <f t="shared" si="14"/>
        <v>7.2329999999999998E-3</v>
      </c>
      <c r="BC22">
        <f t="shared" si="15"/>
        <v>7.2329999999999998E-3</v>
      </c>
      <c r="BD22">
        <f t="shared" si="16"/>
        <v>0</v>
      </c>
      <c r="BE22">
        <f t="shared" si="17"/>
        <v>0</v>
      </c>
      <c r="BF22">
        <f t="shared" si="18"/>
        <v>2.4519869999999999</v>
      </c>
      <c r="BG22">
        <f t="shared" si="19"/>
        <v>0.78116399999999997</v>
      </c>
      <c r="BH22">
        <f t="shared" si="20"/>
        <v>0</v>
      </c>
      <c r="BI22">
        <f t="shared" si="21"/>
        <v>6.5097000000000002E-2</v>
      </c>
      <c r="BJ22">
        <f t="shared" si="22"/>
        <v>0.36888300000000002</v>
      </c>
      <c r="BK22">
        <f t="shared" si="23"/>
        <v>6.9002819999999998</v>
      </c>
      <c r="BL22">
        <f t="shared" si="24"/>
        <v>21.482009999999999</v>
      </c>
      <c r="BM22">
        <f t="shared" si="25"/>
        <v>14.748087</v>
      </c>
      <c r="BN22">
        <f t="shared" si="26"/>
        <v>22.574193000000001</v>
      </c>
      <c r="BO22">
        <f t="shared" si="27"/>
        <v>5.8008660000000001</v>
      </c>
      <c r="BP22">
        <f t="shared" si="28"/>
        <v>5.8080989999999995</v>
      </c>
    </row>
    <row r="23" spans="1:68">
      <c r="A23">
        <v>41016</v>
      </c>
      <c r="B23" s="1">
        <v>9</v>
      </c>
      <c r="C23" s="1">
        <v>0</v>
      </c>
      <c r="D23" s="1">
        <v>1</v>
      </c>
      <c r="E23" s="1">
        <v>1</v>
      </c>
      <c r="F23" s="1">
        <v>0</v>
      </c>
      <c r="G23" s="1">
        <v>3</v>
      </c>
      <c r="H23" s="8">
        <v>40</v>
      </c>
      <c r="I23" t="s">
        <v>575</v>
      </c>
      <c r="J23" s="8">
        <v>83</v>
      </c>
      <c r="K23" s="1">
        <v>1</v>
      </c>
      <c r="L23" s="1">
        <v>1</v>
      </c>
      <c r="M23" s="1">
        <v>0</v>
      </c>
      <c r="N23" s="1">
        <v>0</v>
      </c>
      <c r="O23" s="1">
        <v>0</v>
      </c>
      <c r="P23" s="90">
        <v>2.6840000000000002E-3</v>
      </c>
      <c r="Q23" s="1">
        <v>0</v>
      </c>
      <c r="R23" s="1">
        <v>0</v>
      </c>
      <c r="S23" s="1">
        <v>0</v>
      </c>
      <c r="T23" s="1">
        <v>285</v>
      </c>
      <c r="U23" s="1">
        <v>0</v>
      </c>
      <c r="V23" s="1">
        <v>0</v>
      </c>
      <c r="W23" s="1">
        <v>147</v>
      </c>
      <c r="X23" s="1">
        <v>0</v>
      </c>
      <c r="Y23" s="1">
        <v>737</v>
      </c>
      <c r="Z23" s="1">
        <v>2081</v>
      </c>
      <c r="AA23" s="1">
        <v>1</v>
      </c>
      <c r="AB23" s="1">
        <v>1</v>
      </c>
      <c r="AC23" s="1">
        <v>0</v>
      </c>
      <c r="AD23" s="1">
        <v>0</v>
      </c>
      <c r="AE23" s="1">
        <v>196</v>
      </c>
      <c r="AF23" s="1">
        <v>89</v>
      </c>
      <c r="AG23" s="1">
        <v>0</v>
      </c>
      <c r="AH23" s="1">
        <v>0</v>
      </c>
      <c r="AI23" s="1">
        <v>21</v>
      </c>
      <c r="AJ23" s="1">
        <v>433</v>
      </c>
      <c r="AK23" s="1">
        <v>2514</v>
      </c>
      <c r="AL23" s="1">
        <v>1777</v>
      </c>
      <c r="AM23" s="1">
        <v>2514</v>
      </c>
      <c r="AN23" s="1">
        <f t="shared" si="0"/>
        <v>432</v>
      </c>
      <c r="AO23" s="1">
        <f t="shared" si="1"/>
        <v>433</v>
      </c>
      <c r="AP23" s="1" t="str">
        <f t="shared" si="2"/>
        <v/>
      </c>
      <c r="AR23">
        <f t="shared" si="4"/>
        <v>0</v>
      </c>
      <c r="AS23">
        <f t="shared" si="5"/>
        <v>0</v>
      </c>
      <c r="AT23">
        <f t="shared" si="6"/>
        <v>0</v>
      </c>
      <c r="AU23">
        <f t="shared" si="7"/>
        <v>0.76494000000000006</v>
      </c>
      <c r="AV23">
        <f t="shared" si="8"/>
        <v>0</v>
      </c>
      <c r="AW23">
        <f t="shared" si="9"/>
        <v>0</v>
      </c>
      <c r="AX23">
        <f t="shared" si="10"/>
        <v>0.39454800000000001</v>
      </c>
      <c r="AY23">
        <f t="shared" si="11"/>
        <v>0</v>
      </c>
      <c r="AZ23">
        <f t="shared" si="12"/>
        <v>1.9781080000000002</v>
      </c>
      <c r="BA23">
        <f t="shared" si="13"/>
        <v>5.5854040000000005</v>
      </c>
      <c r="BB23">
        <f t="shared" si="14"/>
        <v>2.6840000000000002E-3</v>
      </c>
      <c r="BC23">
        <f t="shared" si="15"/>
        <v>2.6840000000000002E-3</v>
      </c>
      <c r="BD23">
        <f t="shared" si="16"/>
        <v>0</v>
      </c>
      <c r="BE23">
        <f t="shared" si="17"/>
        <v>0</v>
      </c>
      <c r="BF23">
        <f t="shared" si="18"/>
        <v>0.52606400000000009</v>
      </c>
      <c r="BG23">
        <f t="shared" si="19"/>
        <v>0.238876</v>
      </c>
      <c r="BH23">
        <f t="shared" si="20"/>
        <v>0</v>
      </c>
      <c r="BI23">
        <f t="shared" si="21"/>
        <v>0</v>
      </c>
      <c r="BJ23">
        <f t="shared" si="22"/>
        <v>5.6364000000000004E-2</v>
      </c>
      <c r="BK23">
        <f t="shared" si="23"/>
        <v>1.162172</v>
      </c>
      <c r="BL23">
        <f t="shared" si="24"/>
        <v>6.7475760000000005</v>
      </c>
      <c r="BM23">
        <f t="shared" si="25"/>
        <v>4.7694680000000007</v>
      </c>
      <c r="BN23">
        <f t="shared" si="26"/>
        <v>6.7475760000000005</v>
      </c>
      <c r="BO23">
        <f t="shared" si="27"/>
        <v>1.1594880000000001</v>
      </c>
      <c r="BP23">
        <f t="shared" si="28"/>
        <v>1.162172</v>
      </c>
    </row>
    <row r="24" spans="1:68">
      <c r="A24">
        <v>41017</v>
      </c>
      <c r="B24" s="1">
        <v>9</v>
      </c>
      <c r="C24" s="1">
        <v>0</v>
      </c>
      <c r="D24" s="1">
        <v>1</v>
      </c>
      <c r="E24" s="1">
        <v>1</v>
      </c>
      <c r="F24" s="1">
        <v>0</v>
      </c>
      <c r="G24" s="1">
        <v>1</v>
      </c>
      <c r="H24" s="8">
        <v>40</v>
      </c>
      <c r="I24" t="s">
        <v>575</v>
      </c>
      <c r="J24" s="8">
        <v>83</v>
      </c>
      <c r="K24" s="1">
        <v>4</v>
      </c>
      <c r="L24" s="1">
        <v>2</v>
      </c>
      <c r="M24" s="1">
        <v>1</v>
      </c>
      <c r="N24" s="1">
        <v>0</v>
      </c>
      <c r="O24" s="1">
        <v>0</v>
      </c>
      <c r="P24" s="90">
        <v>7.2329999999999998E-3</v>
      </c>
      <c r="Q24" s="1">
        <v>0</v>
      </c>
      <c r="R24" s="1">
        <v>0</v>
      </c>
      <c r="S24" s="1">
        <v>0</v>
      </c>
      <c r="T24" s="1">
        <v>30</v>
      </c>
      <c r="U24" s="1">
        <v>0</v>
      </c>
      <c r="V24" s="1">
        <v>0</v>
      </c>
      <c r="W24" s="1">
        <v>45</v>
      </c>
      <c r="X24" s="1">
        <v>0</v>
      </c>
      <c r="Y24" s="1">
        <v>109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9</v>
      </c>
      <c r="AF24" s="1">
        <v>22</v>
      </c>
      <c r="AG24" s="1">
        <v>0</v>
      </c>
      <c r="AH24" s="1">
        <v>0</v>
      </c>
      <c r="AI24" s="1">
        <v>36</v>
      </c>
      <c r="AJ24" s="1">
        <v>76</v>
      </c>
      <c r="AK24" s="1">
        <v>76</v>
      </c>
      <c r="AL24" s="1">
        <v>-33</v>
      </c>
      <c r="AM24" s="1">
        <v>76</v>
      </c>
      <c r="AN24" s="1">
        <f t="shared" si="0"/>
        <v>75</v>
      </c>
      <c r="AO24" s="1">
        <f t="shared" si="1"/>
        <v>76</v>
      </c>
      <c r="AP24" s="1" t="str">
        <f t="shared" si="2"/>
        <v/>
      </c>
      <c r="AR24">
        <f t="shared" si="4"/>
        <v>0</v>
      </c>
      <c r="AS24">
        <f t="shared" si="5"/>
        <v>0</v>
      </c>
      <c r="AT24">
        <f t="shared" si="6"/>
        <v>0</v>
      </c>
      <c r="AU24">
        <f t="shared" si="7"/>
        <v>0.21698999999999999</v>
      </c>
      <c r="AV24">
        <f t="shared" si="8"/>
        <v>0</v>
      </c>
      <c r="AW24">
        <f t="shared" si="9"/>
        <v>0</v>
      </c>
      <c r="AX24">
        <f t="shared" si="10"/>
        <v>0.32548499999999997</v>
      </c>
      <c r="AY24">
        <f t="shared" si="11"/>
        <v>0</v>
      </c>
      <c r="AZ24">
        <f t="shared" si="12"/>
        <v>0.78839700000000001</v>
      </c>
      <c r="BA24">
        <f t="shared" si="13"/>
        <v>0</v>
      </c>
      <c r="BB24">
        <f t="shared" si="14"/>
        <v>0</v>
      </c>
      <c r="BC24">
        <f t="shared" si="15"/>
        <v>0</v>
      </c>
      <c r="BD24">
        <f t="shared" si="16"/>
        <v>0</v>
      </c>
      <c r="BE24">
        <f t="shared" si="17"/>
        <v>0</v>
      </c>
      <c r="BF24">
        <f t="shared" si="18"/>
        <v>6.5097000000000002E-2</v>
      </c>
      <c r="BG24">
        <f t="shared" si="19"/>
        <v>0.15912599999999999</v>
      </c>
      <c r="BH24">
        <f t="shared" si="20"/>
        <v>0</v>
      </c>
      <c r="BI24">
        <f t="shared" si="21"/>
        <v>0</v>
      </c>
      <c r="BJ24">
        <f t="shared" si="22"/>
        <v>0.26038800000000001</v>
      </c>
      <c r="BK24">
        <f t="shared" si="23"/>
        <v>0.54970799999999997</v>
      </c>
      <c r="BL24">
        <f t="shared" si="24"/>
        <v>0.54970799999999997</v>
      </c>
      <c r="BM24">
        <f t="shared" si="25"/>
        <v>-0.23868899999999998</v>
      </c>
      <c r="BN24">
        <f t="shared" si="26"/>
        <v>0.54970799999999997</v>
      </c>
      <c r="BO24">
        <f t="shared" si="27"/>
        <v>0.54247500000000004</v>
      </c>
      <c r="BP24">
        <f t="shared" si="28"/>
        <v>0.54970799999999997</v>
      </c>
    </row>
    <row r="25" spans="1:68">
      <c r="A25">
        <v>41018</v>
      </c>
      <c r="B25" s="1">
        <v>9</v>
      </c>
      <c r="C25" s="1">
        <v>0</v>
      </c>
      <c r="D25" s="1">
        <v>1</v>
      </c>
      <c r="E25" s="1">
        <v>1</v>
      </c>
      <c r="F25" s="1">
        <v>0</v>
      </c>
      <c r="G25" s="1">
        <v>3</v>
      </c>
      <c r="H25" s="8">
        <v>40</v>
      </c>
      <c r="I25" t="s">
        <v>575</v>
      </c>
      <c r="J25" s="8">
        <v>83</v>
      </c>
      <c r="K25" s="1">
        <v>1</v>
      </c>
      <c r="L25" s="1">
        <v>2</v>
      </c>
      <c r="M25" s="1">
        <v>0</v>
      </c>
      <c r="N25" s="1">
        <v>0</v>
      </c>
      <c r="O25" s="1">
        <v>0</v>
      </c>
      <c r="P25" s="90">
        <v>2.6840000000000002E-3</v>
      </c>
      <c r="Q25" s="1">
        <v>0</v>
      </c>
      <c r="R25" s="1">
        <v>0</v>
      </c>
      <c r="S25" s="1">
        <v>0</v>
      </c>
      <c r="T25" s="1">
        <v>6</v>
      </c>
      <c r="U25" s="1">
        <v>3</v>
      </c>
      <c r="V25" s="1">
        <v>0</v>
      </c>
      <c r="W25" s="1">
        <v>90</v>
      </c>
      <c r="X25" s="1">
        <v>0</v>
      </c>
      <c r="Y25" s="1">
        <v>94</v>
      </c>
      <c r="Z25" s="1">
        <v>187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6</v>
      </c>
      <c r="AG25" s="1">
        <v>0</v>
      </c>
      <c r="AH25" s="1">
        <v>0</v>
      </c>
      <c r="AI25" s="1">
        <v>41</v>
      </c>
      <c r="AJ25" s="1">
        <v>99</v>
      </c>
      <c r="AK25" s="1">
        <v>287</v>
      </c>
      <c r="AL25" s="1">
        <v>192</v>
      </c>
      <c r="AM25" s="1">
        <v>287</v>
      </c>
      <c r="AN25" s="1">
        <f t="shared" si="0"/>
        <v>99</v>
      </c>
      <c r="AO25" s="1">
        <f t="shared" si="1"/>
        <v>99</v>
      </c>
      <c r="AP25" s="1" t="str">
        <f t="shared" si="2"/>
        <v/>
      </c>
      <c r="AR25">
        <f t="shared" si="4"/>
        <v>0</v>
      </c>
      <c r="AS25">
        <f t="shared" si="5"/>
        <v>0</v>
      </c>
      <c r="AT25">
        <f t="shared" si="6"/>
        <v>0</v>
      </c>
      <c r="AU25">
        <f t="shared" si="7"/>
        <v>1.6104E-2</v>
      </c>
      <c r="AV25">
        <f t="shared" si="8"/>
        <v>8.0520000000000001E-3</v>
      </c>
      <c r="AW25">
        <f t="shared" si="9"/>
        <v>0</v>
      </c>
      <c r="AX25">
        <f t="shared" si="10"/>
        <v>0.24156000000000002</v>
      </c>
      <c r="AY25">
        <f t="shared" si="11"/>
        <v>0</v>
      </c>
      <c r="AZ25">
        <f t="shared" si="12"/>
        <v>0.25229600000000002</v>
      </c>
      <c r="BA25">
        <f t="shared" si="13"/>
        <v>0.50190800000000002</v>
      </c>
      <c r="BB25">
        <f t="shared" si="14"/>
        <v>2.6840000000000002E-3</v>
      </c>
      <c r="BC25">
        <f t="shared" si="15"/>
        <v>2.6840000000000002E-3</v>
      </c>
      <c r="BD25">
        <f t="shared" si="16"/>
        <v>0</v>
      </c>
      <c r="BE25">
        <f t="shared" si="17"/>
        <v>0</v>
      </c>
      <c r="BF25">
        <f t="shared" si="18"/>
        <v>0</v>
      </c>
      <c r="BG25">
        <f t="shared" si="19"/>
        <v>1.6104E-2</v>
      </c>
      <c r="BH25">
        <f t="shared" si="20"/>
        <v>0</v>
      </c>
      <c r="BI25">
        <f t="shared" si="21"/>
        <v>0</v>
      </c>
      <c r="BJ25">
        <f t="shared" si="22"/>
        <v>0.110044</v>
      </c>
      <c r="BK25">
        <f t="shared" si="23"/>
        <v>0.26571600000000001</v>
      </c>
      <c r="BL25">
        <f t="shared" si="24"/>
        <v>0.7703080000000001</v>
      </c>
      <c r="BM25">
        <f t="shared" si="25"/>
        <v>0.51532800000000001</v>
      </c>
      <c r="BN25">
        <f t="shared" si="26"/>
        <v>0.7703080000000001</v>
      </c>
      <c r="BO25">
        <f t="shared" si="27"/>
        <v>0.26571600000000001</v>
      </c>
      <c r="BP25">
        <f t="shared" si="28"/>
        <v>0.26571600000000001</v>
      </c>
    </row>
    <row r="26" spans="1:68">
      <c r="A26">
        <v>41019</v>
      </c>
      <c r="B26" s="1">
        <v>9</v>
      </c>
      <c r="C26" s="1">
        <v>0</v>
      </c>
      <c r="D26" s="1">
        <v>1</v>
      </c>
      <c r="E26" s="1">
        <v>1</v>
      </c>
      <c r="F26" s="1">
        <v>0</v>
      </c>
      <c r="G26" s="1">
        <v>2</v>
      </c>
      <c r="H26" s="8">
        <v>41</v>
      </c>
      <c r="I26" t="s">
        <v>752</v>
      </c>
      <c r="J26" s="8">
        <v>82</v>
      </c>
      <c r="K26" s="1">
        <v>1</v>
      </c>
      <c r="L26" s="1">
        <v>2</v>
      </c>
      <c r="M26" s="1">
        <v>1</v>
      </c>
      <c r="N26" s="1">
        <v>0</v>
      </c>
      <c r="O26" s="1">
        <v>0</v>
      </c>
      <c r="P26" s="90">
        <v>7.2329999999999998E-3</v>
      </c>
      <c r="Q26" s="1">
        <v>114</v>
      </c>
      <c r="R26" s="1">
        <v>0</v>
      </c>
      <c r="S26" s="1">
        <v>0</v>
      </c>
      <c r="T26" s="1">
        <v>266</v>
      </c>
      <c r="U26" s="1">
        <v>17</v>
      </c>
      <c r="V26" s="1">
        <v>0</v>
      </c>
      <c r="W26" s="1">
        <v>188</v>
      </c>
      <c r="X26" s="1">
        <v>11</v>
      </c>
      <c r="Y26" s="1">
        <v>567</v>
      </c>
      <c r="Z26" s="1">
        <v>1160</v>
      </c>
      <c r="AA26" s="1">
        <v>1</v>
      </c>
      <c r="AB26" s="1">
        <v>1</v>
      </c>
      <c r="AC26" s="1">
        <v>0</v>
      </c>
      <c r="AD26" s="1">
        <v>0</v>
      </c>
      <c r="AE26" s="1">
        <v>36</v>
      </c>
      <c r="AF26" s="1">
        <v>230</v>
      </c>
      <c r="AG26" s="1">
        <v>0</v>
      </c>
      <c r="AH26" s="1">
        <v>0</v>
      </c>
      <c r="AI26" s="1">
        <v>39</v>
      </c>
      <c r="AJ26" s="1">
        <v>597</v>
      </c>
      <c r="AK26" s="1">
        <v>1643</v>
      </c>
      <c r="AL26" s="1">
        <v>1190</v>
      </c>
      <c r="AM26" s="1">
        <v>1757</v>
      </c>
      <c r="AN26" s="1">
        <f t="shared" si="0"/>
        <v>482</v>
      </c>
      <c r="AO26" s="1">
        <f t="shared" si="1"/>
        <v>483</v>
      </c>
      <c r="AP26" s="1" t="str">
        <f t="shared" si="2"/>
        <v/>
      </c>
      <c r="AR26">
        <f t="shared" si="4"/>
        <v>0.82456200000000002</v>
      </c>
      <c r="AS26">
        <f t="shared" si="5"/>
        <v>0</v>
      </c>
      <c r="AT26">
        <f t="shared" si="6"/>
        <v>0</v>
      </c>
      <c r="AU26">
        <f t="shared" si="7"/>
        <v>1.923978</v>
      </c>
      <c r="AV26">
        <f t="shared" si="8"/>
        <v>0.122961</v>
      </c>
      <c r="AW26">
        <f t="shared" si="9"/>
        <v>0</v>
      </c>
      <c r="AX26">
        <f t="shared" si="10"/>
        <v>1.359804</v>
      </c>
      <c r="AY26">
        <f t="shared" si="11"/>
        <v>7.9562999999999995E-2</v>
      </c>
      <c r="AZ26">
        <f t="shared" si="12"/>
        <v>4.1011109999999995</v>
      </c>
      <c r="BA26">
        <f t="shared" si="13"/>
        <v>8.3902800000000006</v>
      </c>
      <c r="BB26">
        <f t="shared" si="14"/>
        <v>7.2329999999999998E-3</v>
      </c>
      <c r="BC26">
        <f t="shared" si="15"/>
        <v>7.2329999999999998E-3</v>
      </c>
      <c r="BD26">
        <f t="shared" si="16"/>
        <v>0</v>
      </c>
      <c r="BE26">
        <f t="shared" si="17"/>
        <v>0</v>
      </c>
      <c r="BF26">
        <f t="shared" si="18"/>
        <v>0.26038800000000001</v>
      </c>
      <c r="BG26">
        <f t="shared" si="19"/>
        <v>1.6635899999999999</v>
      </c>
      <c r="BH26">
        <f t="shared" si="20"/>
        <v>0</v>
      </c>
      <c r="BI26">
        <f t="shared" si="21"/>
        <v>0</v>
      </c>
      <c r="BJ26">
        <f t="shared" si="22"/>
        <v>0.28208699999999998</v>
      </c>
      <c r="BK26">
        <f t="shared" si="23"/>
        <v>4.3181009999999995</v>
      </c>
      <c r="BL26">
        <f t="shared" si="24"/>
        <v>11.883818999999999</v>
      </c>
      <c r="BM26">
        <f t="shared" si="25"/>
        <v>8.6072699999999998</v>
      </c>
      <c r="BN26">
        <f t="shared" si="26"/>
        <v>12.708380999999999</v>
      </c>
      <c r="BO26">
        <f t="shared" si="27"/>
        <v>3.4863059999999999</v>
      </c>
      <c r="BP26">
        <f t="shared" si="28"/>
        <v>3.4935389999999997</v>
      </c>
    </row>
    <row r="27" spans="1:68">
      <c r="A27">
        <v>41020</v>
      </c>
      <c r="B27" s="1">
        <v>9</v>
      </c>
      <c r="C27" s="1">
        <v>0</v>
      </c>
      <c r="D27" s="1">
        <v>1</v>
      </c>
      <c r="E27" s="1">
        <v>1</v>
      </c>
      <c r="F27" s="1">
        <v>0</v>
      </c>
      <c r="G27" s="1">
        <v>2</v>
      </c>
      <c r="H27" s="8">
        <v>40</v>
      </c>
      <c r="I27" t="s">
        <v>575</v>
      </c>
      <c r="J27" s="8">
        <v>83</v>
      </c>
      <c r="K27" s="1">
        <v>1</v>
      </c>
      <c r="L27" s="1">
        <v>2</v>
      </c>
      <c r="M27" s="1">
        <v>1</v>
      </c>
      <c r="N27" s="1">
        <v>0</v>
      </c>
      <c r="O27" s="1">
        <v>0</v>
      </c>
      <c r="P27" s="90">
        <v>7.2329999999999998E-3</v>
      </c>
      <c r="Q27" s="1">
        <v>173</v>
      </c>
      <c r="R27" s="1">
        <v>0</v>
      </c>
      <c r="S27" s="1">
        <v>0</v>
      </c>
      <c r="T27" s="1">
        <v>49</v>
      </c>
      <c r="U27" s="1">
        <v>60</v>
      </c>
      <c r="V27" s="1">
        <v>0</v>
      </c>
      <c r="W27" s="1">
        <v>71</v>
      </c>
      <c r="X27" s="1">
        <v>0</v>
      </c>
      <c r="Y27" s="1">
        <v>559</v>
      </c>
      <c r="Z27" s="1">
        <v>562</v>
      </c>
      <c r="AA27" s="1">
        <v>1</v>
      </c>
      <c r="AB27" s="1">
        <v>1</v>
      </c>
      <c r="AC27" s="1">
        <v>0</v>
      </c>
      <c r="AD27" s="1">
        <v>0</v>
      </c>
      <c r="AE27" s="1">
        <v>30</v>
      </c>
      <c r="AF27" s="1">
        <v>19</v>
      </c>
      <c r="AG27" s="1">
        <v>0</v>
      </c>
      <c r="AH27" s="1">
        <v>0</v>
      </c>
      <c r="AI27" s="1">
        <v>28</v>
      </c>
      <c r="AJ27" s="1">
        <v>354</v>
      </c>
      <c r="AK27" s="1">
        <v>744</v>
      </c>
      <c r="AL27" s="1">
        <v>357</v>
      </c>
      <c r="AM27" s="1">
        <v>917</v>
      </c>
      <c r="AN27" s="1">
        <f t="shared" si="0"/>
        <v>180</v>
      </c>
      <c r="AO27" s="1">
        <f t="shared" si="1"/>
        <v>181</v>
      </c>
      <c r="AP27" s="1" t="str">
        <f t="shared" si="2"/>
        <v/>
      </c>
      <c r="AR27">
        <f t="shared" si="4"/>
        <v>1.251309</v>
      </c>
      <c r="AS27">
        <f t="shared" si="5"/>
        <v>0</v>
      </c>
      <c r="AT27">
        <f t="shared" si="6"/>
        <v>0</v>
      </c>
      <c r="AU27">
        <f t="shared" si="7"/>
        <v>0.35441699999999998</v>
      </c>
      <c r="AV27">
        <f t="shared" si="8"/>
        <v>0.43397999999999998</v>
      </c>
      <c r="AW27">
        <f t="shared" si="9"/>
        <v>0</v>
      </c>
      <c r="AX27">
        <f t="shared" si="10"/>
        <v>0.51354299999999997</v>
      </c>
      <c r="AY27">
        <f t="shared" si="11"/>
        <v>0</v>
      </c>
      <c r="AZ27">
        <f t="shared" si="12"/>
        <v>4.043247</v>
      </c>
      <c r="BA27">
        <f t="shared" si="13"/>
        <v>4.0649459999999999</v>
      </c>
      <c r="BB27">
        <f t="shared" si="14"/>
        <v>7.2329999999999998E-3</v>
      </c>
      <c r="BC27">
        <f t="shared" si="15"/>
        <v>7.2329999999999998E-3</v>
      </c>
      <c r="BD27">
        <f t="shared" si="16"/>
        <v>0</v>
      </c>
      <c r="BE27">
        <f t="shared" si="17"/>
        <v>0</v>
      </c>
      <c r="BF27">
        <f t="shared" si="18"/>
        <v>0.21698999999999999</v>
      </c>
      <c r="BG27">
        <f t="shared" si="19"/>
        <v>0.13742699999999999</v>
      </c>
      <c r="BH27">
        <f t="shared" si="20"/>
        <v>0</v>
      </c>
      <c r="BI27">
        <f t="shared" si="21"/>
        <v>0</v>
      </c>
      <c r="BJ27">
        <f t="shared" si="22"/>
        <v>0.20252399999999998</v>
      </c>
      <c r="BK27">
        <f t="shared" si="23"/>
        <v>2.5604819999999999</v>
      </c>
      <c r="BL27">
        <f t="shared" si="24"/>
        <v>5.3813519999999997</v>
      </c>
      <c r="BM27">
        <f t="shared" si="25"/>
        <v>2.5821809999999998</v>
      </c>
      <c r="BN27">
        <f t="shared" si="26"/>
        <v>6.6326609999999997</v>
      </c>
      <c r="BO27">
        <f t="shared" si="27"/>
        <v>1.3019399999999999</v>
      </c>
      <c r="BP27">
        <f t="shared" si="28"/>
        <v>1.3091729999999999</v>
      </c>
    </row>
    <row r="28" spans="1:68">
      <c r="A28">
        <v>41021</v>
      </c>
      <c r="B28" s="1">
        <v>9</v>
      </c>
      <c r="C28" s="1">
        <v>0</v>
      </c>
      <c r="D28" s="1">
        <v>1</v>
      </c>
      <c r="E28" s="1">
        <v>1</v>
      </c>
      <c r="F28" s="1">
        <v>0</v>
      </c>
      <c r="G28" s="1">
        <v>2</v>
      </c>
      <c r="H28" s="8">
        <v>3</v>
      </c>
      <c r="I28" t="s">
        <v>512</v>
      </c>
      <c r="J28" s="8">
        <v>12</v>
      </c>
      <c r="K28" s="1">
        <v>4</v>
      </c>
      <c r="L28" s="1">
        <v>2</v>
      </c>
      <c r="M28" s="1">
        <v>1</v>
      </c>
      <c r="N28" s="1">
        <v>0</v>
      </c>
      <c r="O28" s="1">
        <v>0</v>
      </c>
      <c r="P28" s="90">
        <v>7.2329999999999998E-3</v>
      </c>
      <c r="Q28" s="1">
        <v>24</v>
      </c>
      <c r="R28" s="1">
        <v>0</v>
      </c>
      <c r="S28" s="1">
        <v>0</v>
      </c>
      <c r="T28" s="1">
        <v>6</v>
      </c>
      <c r="U28" s="1">
        <v>0</v>
      </c>
      <c r="V28" s="1">
        <v>0</v>
      </c>
      <c r="W28" s="1">
        <v>69</v>
      </c>
      <c r="X28" s="1">
        <v>0</v>
      </c>
      <c r="Y28" s="1">
        <v>92</v>
      </c>
      <c r="Z28" s="1">
        <v>0</v>
      </c>
      <c r="AA28" s="1">
        <v>0</v>
      </c>
      <c r="AB28" s="1">
        <v>0</v>
      </c>
      <c r="AC28" s="1">
        <v>5</v>
      </c>
      <c r="AD28" s="1">
        <v>0</v>
      </c>
      <c r="AE28" s="1">
        <v>0</v>
      </c>
      <c r="AF28" s="1">
        <v>6</v>
      </c>
      <c r="AG28" s="1">
        <v>0</v>
      </c>
      <c r="AH28" s="1">
        <v>0</v>
      </c>
      <c r="AI28" s="1">
        <v>66</v>
      </c>
      <c r="AJ28" s="1">
        <v>99</v>
      </c>
      <c r="AK28" s="1">
        <v>75</v>
      </c>
      <c r="AL28" s="1">
        <v>7</v>
      </c>
      <c r="AM28" s="1">
        <v>99</v>
      </c>
      <c r="AN28" s="1">
        <f t="shared" si="0"/>
        <v>75</v>
      </c>
      <c r="AO28" s="1">
        <f t="shared" si="1"/>
        <v>75</v>
      </c>
      <c r="AP28" s="1" t="str">
        <f t="shared" si="2"/>
        <v/>
      </c>
      <c r="AR28">
        <f t="shared" si="4"/>
        <v>0.173592</v>
      </c>
      <c r="AS28">
        <f t="shared" si="5"/>
        <v>0</v>
      </c>
      <c r="AT28">
        <f t="shared" si="6"/>
        <v>0</v>
      </c>
      <c r="AU28">
        <f t="shared" si="7"/>
        <v>4.3397999999999999E-2</v>
      </c>
      <c r="AV28">
        <f t="shared" si="8"/>
        <v>0</v>
      </c>
      <c r="AW28">
        <f t="shared" si="9"/>
        <v>0</v>
      </c>
      <c r="AX28">
        <f t="shared" si="10"/>
        <v>0.49907699999999999</v>
      </c>
      <c r="AY28">
        <f t="shared" si="11"/>
        <v>0</v>
      </c>
      <c r="AZ28">
        <f t="shared" si="12"/>
        <v>0.66543600000000003</v>
      </c>
      <c r="BA28">
        <f t="shared" si="13"/>
        <v>0</v>
      </c>
      <c r="BB28">
        <f t="shared" si="14"/>
        <v>0</v>
      </c>
      <c r="BC28">
        <f t="shared" si="15"/>
        <v>0</v>
      </c>
      <c r="BD28">
        <f t="shared" si="16"/>
        <v>3.6165000000000003E-2</v>
      </c>
      <c r="BE28">
        <f t="shared" si="17"/>
        <v>0</v>
      </c>
      <c r="BF28">
        <f t="shared" si="18"/>
        <v>0</v>
      </c>
      <c r="BG28">
        <f t="shared" si="19"/>
        <v>4.3397999999999999E-2</v>
      </c>
      <c r="BH28">
        <f t="shared" si="20"/>
        <v>0</v>
      </c>
      <c r="BI28">
        <f t="shared" si="21"/>
        <v>0</v>
      </c>
      <c r="BJ28">
        <f t="shared" si="22"/>
        <v>0.47737799999999997</v>
      </c>
      <c r="BK28">
        <f t="shared" si="23"/>
        <v>0.71606700000000001</v>
      </c>
      <c r="BL28">
        <f t="shared" si="24"/>
        <v>0.54247500000000004</v>
      </c>
      <c r="BM28">
        <f t="shared" si="25"/>
        <v>5.0630999999999995E-2</v>
      </c>
      <c r="BN28">
        <f t="shared" si="26"/>
        <v>0.71606700000000001</v>
      </c>
      <c r="BO28">
        <f t="shared" si="27"/>
        <v>0.54247500000000004</v>
      </c>
      <c r="BP28">
        <f t="shared" si="28"/>
        <v>0.54247500000000004</v>
      </c>
    </row>
    <row r="29" spans="1:68">
      <c r="A29">
        <v>41022</v>
      </c>
      <c r="B29" s="1">
        <v>9</v>
      </c>
      <c r="C29" s="1">
        <v>0</v>
      </c>
      <c r="D29" s="1">
        <v>1</v>
      </c>
      <c r="E29" s="1">
        <v>1</v>
      </c>
      <c r="F29" s="1">
        <v>0</v>
      </c>
      <c r="G29" s="1">
        <v>2</v>
      </c>
      <c r="H29" s="8">
        <v>40</v>
      </c>
      <c r="I29" t="s">
        <v>575</v>
      </c>
      <c r="J29" s="8">
        <v>83</v>
      </c>
      <c r="K29" s="1">
        <v>1</v>
      </c>
      <c r="L29" s="1">
        <v>1</v>
      </c>
      <c r="M29" s="1">
        <v>0</v>
      </c>
      <c r="N29" s="1">
        <v>0</v>
      </c>
      <c r="O29" s="1">
        <v>0</v>
      </c>
      <c r="P29" s="90">
        <v>7.2329999999999998E-3</v>
      </c>
      <c r="Q29" s="1">
        <v>92</v>
      </c>
      <c r="R29" s="1">
        <v>0</v>
      </c>
      <c r="S29" s="1">
        <v>0</v>
      </c>
      <c r="T29" s="1">
        <v>356</v>
      </c>
      <c r="U29" s="1">
        <v>0</v>
      </c>
      <c r="V29" s="1">
        <v>0</v>
      </c>
      <c r="W29" s="1">
        <v>146</v>
      </c>
      <c r="X29" s="1">
        <v>0</v>
      </c>
      <c r="Y29" s="1">
        <v>783</v>
      </c>
      <c r="Z29" s="1">
        <v>1936</v>
      </c>
      <c r="AA29" s="1">
        <v>1</v>
      </c>
      <c r="AB29" s="1">
        <v>1</v>
      </c>
      <c r="AC29" s="1">
        <v>0</v>
      </c>
      <c r="AD29" s="1">
        <v>0</v>
      </c>
      <c r="AE29" s="1">
        <v>300</v>
      </c>
      <c r="AF29" s="1">
        <v>55</v>
      </c>
      <c r="AG29" s="1">
        <v>0</v>
      </c>
      <c r="AH29" s="1">
        <v>0</v>
      </c>
      <c r="AI29" s="1">
        <v>22</v>
      </c>
      <c r="AJ29" s="1">
        <v>594</v>
      </c>
      <c r="AK29" s="1">
        <v>2439</v>
      </c>
      <c r="AL29" s="1">
        <v>1748</v>
      </c>
      <c r="AM29" s="1">
        <v>2531</v>
      </c>
      <c r="AN29" s="1">
        <f t="shared" si="0"/>
        <v>502</v>
      </c>
      <c r="AO29" s="1">
        <f t="shared" si="1"/>
        <v>502</v>
      </c>
      <c r="AP29" s="1" t="str">
        <f t="shared" si="2"/>
        <v/>
      </c>
      <c r="AR29">
        <f t="shared" si="4"/>
        <v>0.66543600000000003</v>
      </c>
      <c r="AS29">
        <f t="shared" si="5"/>
        <v>0</v>
      </c>
      <c r="AT29">
        <f t="shared" si="6"/>
        <v>0</v>
      </c>
      <c r="AU29">
        <f t="shared" si="7"/>
        <v>2.574948</v>
      </c>
      <c r="AV29">
        <f t="shared" si="8"/>
        <v>0</v>
      </c>
      <c r="AW29">
        <f t="shared" si="9"/>
        <v>0</v>
      </c>
      <c r="AX29">
        <f t="shared" si="10"/>
        <v>1.0560179999999999</v>
      </c>
      <c r="AY29">
        <f t="shared" si="11"/>
        <v>0</v>
      </c>
      <c r="AZ29">
        <f t="shared" si="12"/>
        <v>5.6634389999999994</v>
      </c>
      <c r="BA29">
        <f t="shared" si="13"/>
        <v>14.003088</v>
      </c>
      <c r="BB29">
        <f t="shared" si="14"/>
        <v>7.2329999999999998E-3</v>
      </c>
      <c r="BC29">
        <f t="shared" si="15"/>
        <v>7.2329999999999998E-3</v>
      </c>
      <c r="BD29">
        <f t="shared" si="16"/>
        <v>0</v>
      </c>
      <c r="BE29">
        <f t="shared" si="17"/>
        <v>0</v>
      </c>
      <c r="BF29">
        <f t="shared" si="18"/>
        <v>2.1699000000000002</v>
      </c>
      <c r="BG29">
        <f t="shared" si="19"/>
        <v>0.39781499999999997</v>
      </c>
      <c r="BH29">
        <f t="shared" si="20"/>
        <v>0</v>
      </c>
      <c r="BI29">
        <f t="shared" si="21"/>
        <v>0</v>
      </c>
      <c r="BJ29">
        <f t="shared" si="22"/>
        <v>0.15912599999999999</v>
      </c>
      <c r="BK29">
        <f t="shared" si="23"/>
        <v>4.2964019999999996</v>
      </c>
      <c r="BL29">
        <f t="shared" si="24"/>
        <v>17.641286999999998</v>
      </c>
      <c r="BM29">
        <f t="shared" si="25"/>
        <v>12.643284</v>
      </c>
      <c r="BN29">
        <f t="shared" si="26"/>
        <v>18.306722999999998</v>
      </c>
      <c r="BO29">
        <f t="shared" si="27"/>
        <v>3.6309659999999999</v>
      </c>
      <c r="BP29">
        <f t="shared" si="28"/>
        <v>3.6309659999999999</v>
      </c>
    </row>
    <row r="30" spans="1:68">
      <c r="A30">
        <v>41023</v>
      </c>
      <c r="B30" s="1">
        <v>9</v>
      </c>
      <c r="C30" s="1">
        <v>0</v>
      </c>
      <c r="D30" s="1">
        <v>1</v>
      </c>
      <c r="E30" s="1">
        <v>1</v>
      </c>
      <c r="F30" s="1">
        <v>0</v>
      </c>
      <c r="G30" s="1">
        <v>1</v>
      </c>
      <c r="H30" s="8">
        <v>40</v>
      </c>
      <c r="I30" t="s">
        <v>575</v>
      </c>
      <c r="J30" s="8">
        <v>83</v>
      </c>
      <c r="K30" s="1">
        <v>1</v>
      </c>
      <c r="L30" s="1">
        <v>2</v>
      </c>
      <c r="M30" s="1">
        <v>1</v>
      </c>
      <c r="N30" s="1">
        <v>0</v>
      </c>
      <c r="O30" s="1">
        <v>0</v>
      </c>
      <c r="P30" s="90">
        <v>7.2329999999999998E-3</v>
      </c>
      <c r="Q30" s="1">
        <v>6</v>
      </c>
      <c r="R30" s="1">
        <v>0</v>
      </c>
      <c r="S30" s="1">
        <v>0</v>
      </c>
      <c r="T30" s="1">
        <v>304</v>
      </c>
      <c r="U30" s="1">
        <v>6</v>
      </c>
      <c r="V30" s="1">
        <v>0</v>
      </c>
      <c r="W30" s="1">
        <v>171</v>
      </c>
      <c r="X30" s="1">
        <v>0</v>
      </c>
      <c r="Y30" s="1">
        <v>63</v>
      </c>
      <c r="Z30" s="1">
        <v>1425</v>
      </c>
      <c r="AA30" s="1">
        <v>1</v>
      </c>
      <c r="AB30" s="1">
        <v>1</v>
      </c>
      <c r="AC30" s="1">
        <v>0</v>
      </c>
      <c r="AD30" s="1">
        <v>0</v>
      </c>
      <c r="AE30" s="1">
        <v>273</v>
      </c>
      <c r="AF30" s="1">
        <v>30</v>
      </c>
      <c r="AG30" s="1">
        <v>0</v>
      </c>
      <c r="AH30" s="1">
        <v>0</v>
      </c>
      <c r="AI30" s="1">
        <v>99</v>
      </c>
      <c r="AJ30" s="1">
        <v>488</v>
      </c>
      <c r="AK30" s="1">
        <v>1907</v>
      </c>
      <c r="AL30" s="1">
        <v>1850</v>
      </c>
      <c r="AM30" s="1">
        <v>1913</v>
      </c>
      <c r="AN30" s="1">
        <f t="shared" si="0"/>
        <v>481</v>
      </c>
      <c r="AO30" s="1">
        <f t="shared" si="1"/>
        <v>482</v>
      </c>
      <c r="AP30" s="1" t="str">
        <f t="shared" si="2"/>
        <v/>
      </c>
      <c r="AR30">
        <f t="shared" si="4"/>
        <v>4.3397999999999999E-2</v>
      </c>
      <c r="AS30">
        <f t="shared" si="5"/>
        <v>0</v>
      </c>
      <c r="AT30">
        <f t="shared" si="6"/>
        <v>0</v>
      </c>
      <c r="AU30">
        <f t="shared" si="7"/>
        <v>2.1988319999999999</v>
      </c>
      <c r="AV30">
        <f t="shared" si="8"/>
        <v>4.3397999999999999E-2</v>
      </c>
      <c r="AW30">
        <f t="shared" si="9"/>
        <v>0</v>
      </c>
      <c r="AX30">
        <f t="shared" si="10"/>
        <v>1.2368429999999999</v>
      </c>
      <c r="AY30">
        <f t="shared" si="11"/>
        <v>0</v>
      </c>
      <c r="AZ30">
        <f t="shared" si="12"/>
        <v>0.455679</v>
      </c>
      <c r="BA30">
        <f t="shared" si="13"/>
        <v>10.307024999999999</v>
      </c>
      <c r="BB30">
        <f t="shared" si="14"/>
        <v>7.2329999999999998E-3</v>
      </c>
      <c r="BC30">
        <f t="shared" si="15"/>
        <v>7.2329999999999998E-3</v>
      </c>
      <c r="BD30">
        <f t="shared" si="16"/>
        <v>0</v>
      </c>
      <c r="BE30">
        <f t="shared" si="17"/>
        <v>0</v>
      </c>
      <c r="BF30">
        <f t="shared" si="18"/>
        <v>1.9746090000000001</v>
      </c>
      <c r="BG30">
        <f t="shared" si="19"/>
        <v>0.21698999999999999</v>
      </c>
      <c r="BH30">
        <f t="shared" si="20"/>
        <v>0</v>
      </c>
      <c r="BI30">
        <f t="shared" si="21"/>
        <v>0</v>
      </c>
      <c r="BJ30">
        <f t="shared" si="22"/>
        <v>0.71606700000000001</v>
      </c>
      <c r="BK30">
        <f t="shared" si="23"/>
        <v>3.5297039999999997</v>
      </c>
      <c r="BL30">
        <f t="shared" si="24"/>
        <v>13.793331</v>
      </c>
      <c r="BM30">
        <f t="shared" si="25"/>
        <v>13.38105</v>
      </c>
      <c r="BN30">
        <f t="shared" si="26"/>
        <v>13.836729</v>
      </c>
      <c r="BO30">
        <f t="shared" si="27"/>
        <v>3.4790730000000001</v>
      </c>
      <c r="BP30">
        <f t="shared" si="28"/>
        <v>3.4863059999999999</v>
      </c>
    </row>
    <row r="31" spans="1:68">
      <c r="A31">
        <v>41024</v>
      </c>
      <c r="B31" s="1">
        <v>9</v>
      </c>
      <c r="C31" s="1">
        <v>0</v>
      </c>
      <c r="D31" s="1">
        <v>1</v>
      </c>
      <c r="E31" s="1">
        <v>1</v>
      </c>
      <c r="F31" s="1">
        <v>0</v>
      </c>
      <c r="G31" s="1">
        <v>2</v>
      </c>
      <c r="H31" s="8">
        <v>40</v>
      </c>
      <c r="I31" t="s">
        <v>575</v>
      </c>
      <c r="J31" s="8">
        <v>83</v>
      </c>
      <c r="K31" s="1">
        <v>1</v>
      </c>
      <c r="L31" s="1">
        <v>2</v>
      </c>
      <c r="M31" s="1">
        <v>1</v>
      </c>
      <c r="N31" s="1">
        <v>0</v>
      </c>
      <c r="O31" s="1">
        <v>0</v>
      </c>
      <c r="P31" s="90">
        <v>7.2329999999999998E-3</v>
      </c>
      <c r="Q31" s="1">
        <v>19</v>
      </c>
      <c r="R31" s="1">
        <v>0</v>
      </c>
      <c r="S31" s="1">
        <v>0</v>
      </c>
      <c r="T31" s="1">
        <v>162</v>
      </c>
      <c r="U31" s="1">
        <v>95</v>
      </c>
      <c r="V31" s="1">
        <v>0</v>
      </c>
      <c r="W31" s="1">
        <v>112</v>
      </c>
      <c r="X31" s="1">
        <v>0</v>
      </c>
      <c r="Y31" s="1">
        <v>543</v>
      </c>
      <c r="Z31" s="1">
        <v>375</v>
      </c>
      <c r="AA31" s="1">
        <v>1</v>
      </c>
      <c r="AB31" s="1">
        <v>1</v>
      </c>
      <c r="AC31" s="1">
        <v>0</v>
      </c>
      <c r="AD31" s="1">
        <v>0</v>
      </c>
      <c r="AE31" s="1">
        <v>162</v>
      </c>
      <c r="AF31" s="1">
        <v>0</v>
      </c>
      <c r="AG31" s="1">
        <v>0</v>
      </c>
      <c r="AH31" s="1">
        <v>0</v>
      </c>
      <c r="AI31" s="1">
        <v>111</v>
      </c>
      <c r="AJ31" s="1">
        <v>390</v>
      </c>
      <c r="AK31" s="1">
        <v>745</v>
      </c>
      <c r="AL31" s="1">
        <v>222</v>
      </c>
      <c r="AM31" s="1">
        <v>764</v>
      </c>
      <c r="AN31" s="1">
        <f t="shared" si="0"/>
        <v>369</v>
      </c>
      <c r="AO31" s="1">
        <f t="shared" si="1"/>
        <v>371</v>
      </c>
      <c r="AP31" s="1" t="str">
        <f t="shared" si="2"/>
        <v/>
      </c>
      <c r="AR31">
        <f t="shared" si="4"/>
        <v>0.13742699999999999</v>
      </c>
      <c r="AS31">
        <f t="shared" si="5"/>
        <v>0</v>
      </c>
      <c r="AT31">
        <f t="shared" si="6"/>
        <v>0</v>
      </c>
      <c r="AU31">
        <f t="shared" si="7"/>
        <v>1.171746</v>
      </c>
      <c r="AV31">
        <f t="shared" si="8"/>
        <v>0.68713499999999994</v>
      </c>
      <c r="AW31">
        <f t="shared" si="9"/>
        <v>0</v>
      </c>
      <c r="AX31">
        <f t="shared" si="10"/>
        <v>0.81009599999999993</v>
      </c>
      <c r="AY31">
        <f t="shared" si="11"/>
        <v>0</v>
      </c>
      <c r="AZ31">
        <f t="shared" si="12"/>
        <v>3.9275189999999998</v>
      </c>
      <c r="BA31">
        <f t="shared" si="13"/>
        <v>2.7123749999999998</v>
      </c>
      <c r="BB31">
        <f t="shared" si="14"/>
        <v>7.2329999999999998E-3</v>
      </c>
      <c r="BC31">
        <f t="shared" si="15"/>
        <v>7.2329999999999998E-3</v>
      </c>
      <c r="BD31">
        <f t="shared" si="16"/>
        <v>0</v>
      </c>
      <c r="BE31">
        <f t="shared" si="17"/>
        <v>0</v>
      </c>
      <c r="BF31">
        <f t="shared" si="18"/>
        <v>1.171746</v>
      </c>
      <c r="BG31">
        <f t="shared" si="19"/>
        <v>0</v>
      </c>
      <c r="BH31">
        <f t="shared" si="20"/>
        <v>0</v>
      </c>
      <c r="BI31">
        <f t="shared" si="21"/>
        <v>0</v>
      </c>
      <c r="BJ31">
        <f t="shared" si="22"/>
        <v>0.80286299999999999</v>
      </c>
      <c r="BK31">
        <f t="shared" si="23"/>
        <v>2.8208699999999998</v>
      </c>
      <c r="BL31">
        <f t="shared" si="24"/>
        <v>5.388585</v>
      </c>
      <c r="BM31">
        <f t="shared" si="25"/>
        <v>1.605726</v>
      </c>
      <c r="BN31">
        <f t="shared" si="26"/>
        <v>5.5260119999999997</v>
      </c>
      <c r="BO31">
        <f t="shared" si="27"/>
        <v>2.6689769999999999</v>
      </c>
      <c r="BP31">
        <f t="shared" si="28"/>
        <v>2.683443</v>
      </c>
    </row>
    <row r="32" spans="1:68">
      <c r="A32">
        <v>41025</v>
      </c>
      <c r="B32" s="1">
        <v>9</v>
      </c>
      <c r="C32" s="1">
        <v>0</v>
      </c>
      <c r="D32" s="1">
        <v>1</v>
      </c>
      <c r="E32" s="1">
        <v>1</v>
      </c>
      <c r="F32" s="1">
        <v>0</v>
      </c>
      <c r="G32" s="1">
        <v>3</v>
      </c>
      <c r="H32" s="8">
        <v>40</v>
      </c>
      <c r="I32" t="s">
        <v>575</v>
      </c>
      <c r="J32" s="8">
        <v>83</v>
      </c>
      <c r="K32" s="1">
        <v>1</v>
      </c>
      <c r="L32" s="1">
        <v>1</v>
      </c>
      <c r="M32" s="1">
        <v>0</v>
      </c>
      <c r="N32" s="1">
        <v>0</v>
      </c>
      <c r="O32" s="1">
        <v>0</v>
      </c>
      <c r="P32" s="90">
        <v>2.6840000000000002E-3</v>
      </c>
      <c r="Q32" s="1">
        <v>154</v>
      </c>
      <c r="R32" s="1">
        <v>0</v>
      </c>
      <c r="S32" s="1">
        <v>0</v>
      </c>
      <c r="T32" s="1">
        <v>1174</v>
      </c>
      <c r="U32" s="1">
        <v>97</v>
      </c>
      <c r="V32" s="1">
        <v>0</v>
      </c>
      <c r="W32" s="1">
        <v>507</v>
      </c>
      <c r="X32" s="1">
        <v>0</v>
      </c>
      <c r="Y32" s="1">
        <v>2181</v>
      </c>
      <c r="Z32" s="1">
        <v>6090</v>
      </c>
      <c r="AA32" s="1">
        <v>1</v>
      </c>
      <c r="AB32" s="1">
        <v>1</v>
      </c>
      <c r="AC32" s="1">
        <v>27</v>
      </c>
      <c r="AD32" s="1">
        <v>0</v>
      </c>
      <c r="AE32" s="1">
        <v>930</v>
      </c>
      <c r="AF32" s="1">
        <v>243</v>
      </c>
      <c r="AG32" s="1">
        <v>0</v>
      </c>
      <c r="AH32" s="1">
        <v>0</v>
      </c>
      <c r="AI32" s="1">
        <v>114</v>
      </c>
      <c r="AJ32" s="1">
        <v>1933</v>
      </c>
      <c r="AK32" s="1">
        <v>7869</v>
      </c>
      <c r="AL32" s="1">
        <v>5842</v>
      </c>
      <c r="AM32" s="1">
        <v>8023</v>
      </c>
      <c r="AN32" s="1">
        <f t="shared" si="0"/>
        <v>1778</v>
      </c>
      <c r="AO32" s="1">
        <f t="shared" si="1"/>
        <v>1779</v>
      </c>
      <c r="AP32" s="1" t="str">
        <f t="shared" si="2"/>
        <v/>
      </c>
      <c r="AR32">
        <f t="shared" si="4"/>
        <v>0.41333600000000004</v>
      </c>
      <c r="AS32">
        <f t="shared" si="5"/>
        <v>0</v>
      </c>
      <c r="AT32">
        <f t="shared" si="6"/>
        <v>0</v>
      </c>
      <c r="AU32">
        <f t="shared" si="7"/>
        <v>3.1510160000000003</v>
      </c>
      <c r="AV32">
        <f t="shared" si="8"/>
        <v>0.26034800000000002</v>
      </c>
      <c r="AW32">
        <f t="shared" si="9"/>
        <v>0</v>
      </c>
      <c r="AX32">
        <f t="shared" si="10"/>
        <v>1.3607880000000001</v>
      </c>
      <c r="AY32">
        <f t="shared" si="11"/>
        <v>0</v>
      </c>
      <c r="AZ32">
        <f t="shared" si="12"/>
        <v>5.8538040000000002</v>
      </c>
      <c r="BA32">
        <f t="shared" si="13"/>
        <v>16.345560000000003</v>
      </c>
      <c r="BB32">
        <f t="shared" si="14"/>
        <v>2.6840000000000002E-3</v>
      </c>
      <c r="BC32">
        <f t="shared" si="15"/>
        <v>2.6840000000000002E-3</v>
      </c>
      <c r="BD32">
        <f t="shared" si="16"/>
        <v>7.2468000000000005E-2</v>
      </c>
      <c r="BE32">
        <f t="shared" si="17"/>
        <v>0</v>
      </c>
      <c r="BF32">
        <f t="shared" si="18"/>
        <v>2.4961200000000003</v>
      </c>
      <c r="BG32">
        <f t="shared" si="19"/>
        <v>0.65221200000000001</v>
      </c>
      <c r="BH32">
        <f t="shared" si="20"/>
        <v>0</v>
      </c>
      <c r="BI32">
        <f t="shared" si="21"/>
        <v>0</v>
      </c>
      <c r="BJ32">
        <f t="shared" si="22"/>
        <v>0.30597600000000003</v>
      </c>
      <c r="BK32">
        <f t="shared" si="23"/>
        <v>5.1881720000000007</v>
      </c>
      <c r="BL32">
        <f t="shared" si="24"/>
        <v>21.120396000000003</v>
      </c>
      <c r="BM32">
        <f t="shared" si="25"/>
        <v>15.679928</v>
      </c>
      <c r="BN32">
        <f t="shared" si="26"/>
        <v>21.533732000000001</v>
      </c>
      <c r="BO32">
        <f t="shared" si="27"/>
        <v>4.7721520000000002</v>
      </c>
      <c r="BP32">
        <f t="shared" si="28"/>
        <v>4.7748360000000005</v>
      </c>
    </row>
    <row r="33" spans="1:68">
      <c r="A33">
        <v>41026</v>
      </c>
      <c r="B33" s="1">
        <v>9</v>
      </c>
      <c r="C33" s="1">
        <v>0</v>
      </c>
      <c r="D33" s="1">
        <v>1</v>
      </c>
      <c r="E33" s="1">
        <v>1</v>
      </c>
      <c r="F33" s="1">
        <v>0</v>
      </c>
      <c r="G33" s="1">
        <v>3</v>
      </c>
      <c r="H33" s="8">
        <v>46</v>
      </c>
      <c r="I33" t="s">
        <v>140</v>
      </c>
      <c r="J33" s="8">
        <v>82</v>
      </c>
      <c r="K33" s="1">
        <v>1</v>
      </c>
      <c r="L33" s="1">
        <v>2</v>
      </c>
      <c r="M33" s="1">
        <v>1</v>
      </c>
      <c r="N33" s="1">
        <v>0</v>
      </c>
      <c r="O33" s="1">
        <v>0</v>
      </c>
      <c r="P33" s="90">
        <v>2.6840000000000002E-3</v>
      </c>
      <c r="Q33" s="1">
        <v>45</v>
      </c>
      <c r="R33" s="1">
        <v>0</v>
      </c>
      <c r="S33" s="1">
        <v>0</v>
      </c>
      <c r="T33" s="1">
        <v>482</v>
      </c>
      <c r="U33" s="1">
        <v>120</v>
      </c>
      <c r="V33" s="1">
        <v>0</v>
      </c>
      <c r="W33" s="1">
        <v>91</v>
      </c>
      <c r="X33" s="1">
        <v>0</v>
      </c>
      <c r="Y33" s="1">
        <v>449</v>
      </c>
      <c r="Z33" s="1">
        <v>1275</v>
      </c>
      <c r="AA33" s="1">
        <v>1</v>
      </c>
      <c r="AB33" s="1">
        <v>1</v>
      </c>
      <c r="AC33" s="1">
        <v>22</v>
      </c>
      <c r="AD33" s="1">
        <v>0</v>
      </c>
      <c r="AE33" s="1">
        <v>268</v>
      </c>
      <c r="AF33" s="1">
        <v>214</v>
      </c>
      <c r="AG33" s="1">
        <v>0</v>
      </c>
      <c r="AH33" s="1">
        <v>33</v>
      </c>
      <c r="AI33" s="1">
        <v>82</v>
      </c>
      <c r="AJ33" s="1">
        <v>740</v>
      </c>
      <c r="AK33" s="1">
        <v>1969</v>
      </c>
      <c r="AL33" s="1">
        <v>1566</v>
      </c>
      <c r="AM33" s="1">
        <v>2014</v>
      </c>
      <c r="AN33" s="1">
        <f t="shared" si="0"/>
        <v>693</v>
      </c>
      <c r="AO33" s="1">
        <f t="shared" si="1"/>
        <v>695</v>
      </c>
      <c r="AP33" s="1" t="str">
        <f t="shared" si="2"/>
        <v/>
      </c>
      <c r="AR33">
        <f t="shared" si="4"/>
        <v>0.12078000000000001</v>
      </c>
      <c r="AS33">
        <f t="shared" si="5"/>
        <v>0</v>
      </c>
      <c r="AT33">
        <f t="shared" si="6"/>
        <v>0</v>
      </c>
      <c r="AU33">
        <f t="shared" si="7"/>
        <v>1.2936880000000002</v>
      </c>
      <c r="AV33">
        <f t="shared" si="8"/>
        <v>0.32208000000000003</v>
      </c>
      <c r="AW33">
        <f t="shared" si="9"/>
        <v>0</v>
      </c>
      <c r="AX33">
        <f t="shared" si="10"/>
        <v>0.24424400000000002</v>
      </c>
      <c r="AY33">
        <f t="shared" si="11"/>
        <v>0</v>
      </c>
      <c r="AZ33">
        <f t="shared" si="12"/>
        <v>1.2051160000000001</v>
      </c>
      <c r="BA33">
        <f t="shared" si="13"/>
        <v>3.4221000000000004</v>
      </c>
      <c r="BB33">
        <f t="shared" si="14"/>
        <v>2.6840000000000002E-3</v>
      </c>
      <c r="BC33">
        <f t="shared" si="15"/>
        <v>2.6840000000000002E-3</v>
      </c>
      <c r="BD33">
        <f t="shared" si="16"/>
        <v>5.9048000000000003E-2</v>
      </c>
      <c r="BE33">
        <f t="shared" si="17"/>
        <v>0</v>
      </c>
      <c r="BF33">
        <f t="shared" si="18"/>
        <v>0.71931200000000006</v>
      </c>
      <c r="BG33">
        <f t="shared" si="19"/>
        <v>0.574376</v>
      </c>
      <c r="BH33">
        <f t="shared" si="20"/>
        <v>0</v>
      </c>
      <c r="BI33">
        <f t="shared" si="21"/>
        <v>8.8572000000000012E-2</v>
      </c>
      <c r="BJ33">
        <f t="shared" si="22"/>
        <v>0.22008800000000001</v>
      </c>
      <c r="BK33">
        <f t="shared" si="23"/>
        <v>1.9861600000000001</v>
      </c>
      <c r="BL33">
        <f t="shared" si="24"/>
        <v>5.284796</v>
      </c>
      <c r="BM33">
        <f t="shared" si="25"/>
        <v>4.203144</v>
      </c>
      <c r="BN33">
        <f t="shared" si="26"/>
        <v>5.4055759999999999</v>
      </c>
      <c r="BO33">
        <f t="shared" si="27"/>
        <v>1.8600120000000002</v>
      </c>
      <c r="BP33">
        <f t="shared" si="28"/>
        <v>1.86538</v>
      </c>
    </row>
    <row r="34" spans="1:68">
      <c r="A34">
        <v>41027</v>
      </c>
      <c r="B34" s="1">
        <v>9</v>
      </c>
      <c r="C34" s="1">
        <v>0</v>
      </c>
      <c r="D34" s="1">
        <v>1</v>
      </c>
      <c r="E34" s="1">
        <v>1</v>
      </c>
      <c r="F34" s="1">
        <v>0</v>
      </c>
      <c r="G34" s="1">
        <v>2</v>
      </c>
      <c r="H34" s="8">
        <v>40</v>
      </c>
      <c r="I34" t="s">
        <v>575</v>
      </c>
      <c r="J34" s="8">
        <v>83</v>
      </c>
      <c r="K34" s="1">
        <v>1</v>
      </c>
      <c r="L34" s="1">
        <v>1</v>
      </c>
      <c r="M34" s="1">
        <v>1</v>
      </c>
      <c r="N34" s="1">
        <v>0</v>
      </c>
      <c r="O34" s="1">
        <v>0</v>
      </c>
      <c r="P34" s="90">
        <v>7.2329999999999998E-3</v>
      </c>
      <c r="Q34" s="1">
        <v>279</v>
      </c>
      <c r="R34" s="1">
        <v>0</v>
      </c>
      <c r="S34" s="1">
        <v>0</v>
      </c>
      <c r="T34" s="1">
        <v>894</v>
      </c>
      <c r="U34" s="1">
        <v>271</v>
      </c>
      <c r="V34" s="1">
        <v>0</v>
      </c>
      <c r="W34" s="1">
        <v>449</v>
      </c>
      <c r="X34" s="1">
        <v>26</v>
      </c>
      <c r="Y34" s="1">
        <v>381</v>
      </c>
      <c r="Z34" s="1">
        <v>3225</v>
      </c>
      <c r="AA34" s="1">
        <v>1</v>
      </c>
      <c r="AB34" s="1">
        <v>1</v>
      </c>
      <c r="AC34" s="1">
        <v>44</v>
      </c>
      <c r="AD34" s="1">
        <v>0</v>
      </c>
      <c r="AE34" s="1">
        <v>693</v>
      </c>
      <c r="AF34" s="1">
        <v>201</v>
      </c>
      <c r="AG34" s="1">
        <v>0</v>
      </c>
      <c r="AH34" s="1">
        <v>67</v>
      </c>
      <c r="AI34" s="1">
        <v>78</v>
      </c>
      <c r="AJ34" s="1">
        <v>1920</v>
      </c>
      <c r="AK34" s="1">
        <v>4866</v>
      </c>
      <c r="AL34" s="1">
        <v>4764</v>
      </c>
      <c r="AM34" s="1">
        <v>5145</v>
      </c>
      <c r="AN34" s="1">
        <f t="shared" si="0"/>
        <v>1640</v>
      </c>
      <c r="AO34" s="1">
        <f t="shared" si="1"/>
        <v>1641</v>
      </c>
      <c r="AP34" s="1" t="str">
        <f t="shared" si="2"/>
        <v/>
      </c>
      <c r="AR34">
        <f t="shared" si="4"/>
        <v>2.0180069999999999</v>
      </c>
      <c r="AS34">
        <f t="shared" si="5"/>
        <v>0</v>
      </c>
      <c r="AT34">
        <f t="shared" si="6"/>
        <v>0</v>
      </c>
      <c r="AU34">
        <f t="shared" si="7"/>
        <v>6.4663019999999998</v>
      </c>
      <c r="AV34">
        <f t="shared" si="8"/>
        <v>1.960143</v>
      </c>
      <c r="AW34">
        <f t="shared" si="9"/>
        <v>0</v>
      </c>
      <c r="AX34">
        <f t="shared" si="10"/>
        <v>3.247617</v>
      </c>
      <c r="AY34">
        <f t="shared" si="11"/>
        <v>0.188058</v>
      </c>
      <c r="AZ34">
        <f t="shared" si="12"/>
        <v>2.755773</v>
      </c>
      <c r="BA34">
        <f t="shared" si="13"/>
        <v>23.326425</v>
      </c>
      <c r="BB34">
        <f t="shared" si="14"/>
        <v>7.2329999999999998E-3</v>
      </c>
      <c r="BC34">
        <f t="shared" si="15"/>
        <v>7.2329999999999998E-3</v>
      </c>
      <c r="BD34">
        <f t="shared" si="16"/>
        <v>0.31825199999999998</v>
      </c>
      <c r="BE34">
        <f t="shared" si="17"/>
        <v>0</v>
      </c>
      <c r="BF34">
        <f t="shared" si="18"/>
        <v>5.0124690000000003</v>
      </c>
      <c r="BG34">
        <f t="shared" si="19"/>
        <v>1.4538329999999999</v>
      </c>
      <c r="BH34">
        <f t="shared" si="20"/>
        <v>0</v>
      </c>
      <c r="BI34">
        <f t="shared" si="21"/>
        <v>0.48461100000000001</v>
      </c>
      <c r="BJ34">
        <f t="shared" si="22"/>
        <v>0.56417399999999995</v>
      </c>
      <c r="BK34">
        <f t="shared" si="23"/>
        <v>13.887359999999999</v>
      </c>
      <c r="BL34">
        <f t="shared" si="24"/>
        <v>35.195777999999997</v>
      </c>
      <c r="BM34">
        <f t="shared" si="25"/>
        <v>34.458011999999997</v>
      </c>
      <c r="BN34">
        <f t="shared" si="26"/>
        <v>37.213785000000001</v>
      </c>
      <c r="BO34">
        <f t="shared" si="27"/>
        <v>11.862119999999999</v>
      </c>
      <c r="BP34">
        <f t="shared" si="28"/>
        <v>11.869353</v>
      </c>
    </row>
    <row r="35" spans="1:68">
      <c r="A35">
        <v>41028</v>
      </c>
      <c r="B35" s="1">
        <v>9</v>
      </c>
      <c r="C35" s="1">
        <v>0</v>
      </c>
      <c r="D35" s="1">
        <v>1</v>
      </c>
      <c r="E35" s="1">
        <v>2</v>
      </c>
      <c r="F35" s="1">
        <v>1</v>
      </c>
      <c r="G35" s="1">
        <v>4</v>
      </c>
      <c r="H35" s="8">
        <v>98</v>
      </c>
      <c r="I35" t="s">
        <v>803</v>
      </c>
      <c r="J35" s="8">
        <v>98</v>
      </c>
      <c r="K35" s="1">
        <v>4</v>
      </c>
      <c r="L35" s="1">
        <v>2</v>
      </c>
      <c r="M35" s="1">
        <v>0</v>
      </c>
      <c r="N35" s="1">
        <v>0</v>
      </c>
      <c r="O35" s="1">
        <v>0</v>
      </c>
      <c r="P35" s="90">
        <v>4.6080000000000001E-3</v>
      </c>
      <c r="Q35" s="1">
        <v>66</v>
      </c>
      <c r="R35" s="1">
        <v>0</v>
      </c>
      <c r="S35" s="1">
        <v>0</v>
      </c>
      <c r="T35" s="1">
        <v>17</v>
      </c>
      <c r="U35" s="1">
        <v>3</v>
      </c>
      <c r="V35" s="1">
        <v>0</v>
      </c>
      <c r="W35" s="1">
        <v>342</v>
      </c>
      <c r="X35" s="1">
        <v>0</v>
      </c>
      <c r="Y35" s="1">
        <v>293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17</v>
      </c>
      <c r="AG35" s="1">
        <v>0</v>
      </c>
      <c r="AH35" s="1">
        <v>0</v>
      </c>
      <c r="AI35" s="1">
        <v>173</v>
      </c>
      <c r="AJ35" s="1">
        <v>429</v>
      </c>
      <c r="AK35" s="1">
        <v>363</v>
      </c>
      <c r="AL35" s="1">
        <v>136</v>
      </c>
      <c r="AM35" s="1">
        <v>429</v>
      </c>
      <c r="AN35" s="1">
        <f t="shared" si="0"/>
        <v>362</v>
      </c>
      <c r="AO35" s="1">
        <f t="shared" si="1"/>
        <v>363</v>
      </c>
      <c r="AP35" s="1" t="str">
        <f t="shared" si="2"/>
        <v/>
      </c>
      <c r="AR35">
        <f t="shared" si="4"/>
        <v>0.30412800000000001</v>
      </c>
      <c r="AS35">
        <f t="shared" si="5"/>
        <v>0</v>
      </c>
      <c r="AT35">
        <f t="shared" si="6"/>
        <v>0</v>
      </c>
      <c r="AU35">
        <f t="shared" si="7"/>
        <v>7.8336000000000003E-2</v>
      </c>
      <c r="AV35">
        <f t="shared" si="8"/>
        <v>1.3823999999999999E-2</v>
      </c>
      <c r="AW35">
        <f t="shared" si="9"/>
        <v>0</v>
      </c>
      <c r="AX35">
        <f t="shared" si="10"/>
        <v>1.575936</v>
      </c>
      <c r="AY35">
        <f t="shared" si="11"/>
        <v>0</v>
      </c>
      <c r="AZ35">
        <f t="shared" si="12"/>
        <v>1.350144</v>
      </c>
      <c r="BA35">
        <f t="shared" si="13"/>
        <v>0</v>
      </c>
      <c r="BB35">
        <f t="shared" si="14"/>
        <v>0</v>
      </c>
      <c r="BC35">
        <f t="shared" si="15"/>
        <v>0</v>
      </c>
      <c r="BD35">
        <f t="shared" si="16"/>
        <v>0</v>
      </c>
      <c r="BE35">
        <f t="shared" si="17"/>
        <v>0</v>
      </c>
      <c r="BF35">
        <f t="shared" si="18"/>
        <v>0</v>
      </c>
      <c r="BG35">
        <f t="shared" si="19"/>
        <v>7.8336000000000003E-2</v>
      </c>
      <c r="BH35">
        <f t="shared" si="20"/>
        <v>0</v>
      </c>
      <c r="BI35">
        <f t="shared" si="21"/>
        <v>0</v>
      </c>
      <c r="BJ35">
        <f t="shared" si="22"/>
        <v>0.797184</v>
      </c>
      <c r="BK35">
        <f t="shared" si="23"/>
        <v>1.9768320000000001</v>
      </c>
      <c r="BL35">
        <f t="shared" si="24"/>
        <v>1.672704</v>
      </c>
      <c r="BM35">
        <f t="shared" si="25"/>
        <v>0.62668800000000002</v>
      </c>
      <c r="BN35">
        <f t="shared" si="26"/>
        <v>1.9768320000000001</v>
      </c>
      <c r="BO35">
        <f t="shared" si="27"/>
        <v>1.668096</v>
      </c>
      <c r="BP35">
        <f t="shared" si="28"/>
        <v>1.672704</v>
      </c>
    </row>
    <row r="36" spans="1:68">
      <c r="A36">
        <v>41029</v>
      </c>
      <c r="B36" s="1">
        <v>9</v>
      </c>
      <c r="C36" s="1">
        <v>0</v>
      </c>
      <c r="D36" s="1">
        <v>1</v>
      </c>
      <c r="E36" s="1">
        <v>1</v>
      </c>
      <c r="F36" s="1">
        <v>0</v>
      </c>
      <c r="G36" s="1">
        <v>3</v>
      </c>
      <c r="H36" s="8">
        <v>40</v>
      </c>
      <c r="I36" t="s">
        <v>575</v>
      </c>
      <c r="J36" s="8">
        <v>83</v>
      </c>
      <c r="K36" s="1">
        <v>1</v>
      </c>
      <c r="L36" s="1">
        <v>2</v>
      </c>
      <c r="M36" s="1">
        <v>1</v>
      </c>
      <c r="N36" s="1">
        <v>0</v>
      </c>
      <c r="O36" s="1">
        <v>0</v>
      </c>
      <c r="P36" s="90">
        <v>2.6840000000000002E-3</v>
      </c>
      <c r="Q36" s="1">
        <v>0</v>
      </c>
      <c r="R36" s="1">
        <v>0</v>
      </c>
      <c r="S36" s="1">
        <v>0</v>
      </c>
      <c r="T36" s="1">
        <v>210</v>
      </c>
      <c r="U36" s="1">
        <v>39</v>
      </c>
      <c r="V36" s="1">
        <v>0</v>
      </c>
      <c r="W36" s="1">
        <v>137</v>
      </c>
      <c r="X36" s="1">
        <v>0</v>
      </c>
      <c r="Y36" s="1">
        <v>351</v>
      </c>
      <c r="Z36" s="1">
        <v>892</v>
      </c>
      <c r="AA36" s="1">
        <v>1</v>
      </c>
      <c r="AB36" s="1">
        <v>1</v>
      </c>
      <c r="AC36" s="1">
        <v>0</v>
      </c>
      <c r="AD36" s="1">
        <v>0</v>
      </c>
      <c r="AE36" s="1">
        <v>172</v>
      </c>
      <c r="AF36" s="1">
        <v>38</v>
      </c>
      <c r="AG36" s="1">
        <v>0</v>
      </c>
      <c r="AH36" s="1">
        <v>39</v>
      </c>
      <c r="AI36" s="1">
        <v>31</v>
      </c>
      <c r="AJ36" s="1">
        <v>387</v>
      </c>
      <c r="AK36" s="1">
        <v>1279</v>
      </c>
      <c r="AL36" s="1">
        <v>927</v>
      </c>
      <c r="AM36" s="1">
        <v>1279</v>
      </c>
      <c r="AN36" s="1">
        <f t="shared" si="0"/>
        <v>386</v>
      </c>
      <c r="AO36" s="1">
        <f t="shared" si="1"/>
        <v>387</v>
      </c>
      <c r="AP36" s="1" t="str">
        <f t="shared" si="2"/>
        <v/>
      </c>
      <c r="AR36">
        <f t="shared" si="4"/>
        <v>0</v>
      </c>
      <c r="AS36">
        <f t="shared" si="5"/>
        <v>0</v>
      </c>
      <c r="AT36">
        <f t="shared" si="6"/>
        <v>0</v>
      </c>
      <c r="AU36">
        <f t="shared" si="7"/>
        <v>0.56364000000000003</v>
      </c>
      <c r="AV36">
        <f t="shared" si="8"/>
        <v>0.10467600000000001</v>
      </c>
      <c r="AW36">
        <f t="shared" si="9"/>
        <v>0</v>
      </c>
      <c r="AX36">
        <f t="shared" si="10"/>
        <v>0.36770800000000003</v>
      </c>
      <c r="AY36">
        <f t="shared" si="11"/>
        <v>0</v>
      </c>
      <c r="AZ36">
        <f t="shared" si="12"/>
        <v>0.94208400000000003</v>
      </c>
      <c r="BA36">
        <f t="shared" si="13"/>
        <v>2.3941280000000003</v>
      </c>
      <c r="BB36">
        <f t="shared" si="14"/>
        <v>2.6840000000000002E-3</v>
      </c>
      <c r="BC36">
        <f t="shared" si="15"/>
        <v>2.6840000000000002E-3</v>
      </c>
      <c r="BD36">
        <f t="shared" si="16"/>
        <v>0</v>
      </c>
      <c r="BE36">
        <f t="shared" si="17"/>
        <v>0</v>
      </c>
      <c r="BF36">
        <f t="shared" si="18"/>
        <v>0.46164800000000006</v>
      </c>
      <c r="BG36">
        <f t="shared" si="19"/>
        <v>0.10199200000000001</v>
      </c>
      <c r="BH36">
        <f t="shared" si="20"/>
        <v>0</v>
      </c>
      <c r="BI36">
        <f t="shared" si="21"/>
        <v>0.10467600000000001</v>
      </c>
      <c r="BJ36">
        <f t="shared" si="22"/>
        <v>8.3204E-2</v>
      </c>
      <c r="BK36">
        <f t="shared" si="23"/>
        <v>1.038708</v>
      </c>
      <c r="BL36">
        <f t="shared" si="24"/>
        <v>3.4328360000000004</v>
      </c>
      <c r="BM36">
        <f t="shared" si="25"/>
        <v>2.4880680000000002</v>
      </c>
      <c r="BN36">
        <f t="shared" si="26"/>
        <v>3.4328360000000004</v>
      </c>
      <c r="BO36">
        <f t="shared" si="27"/>
        <v>1.0360240000000001</v>
      </c>
      <c r="BP36">
        <f t="shared" si="28"/>
        <v>1.038708</v>
      </c>
    </row>
    <row r="37" spans="1:68">
      <c r="A37">
        <v>41030</v>
      </c>
      <c r="B37" s="1">
        <v>9</v>
      </c>
      <c r="C37" s="1">
        <v>0</v>
      </c>
      <c r="D37" s="1">
        <v>1</v>
      </c>
      <c r="E37" s="1">
        <v>1</v>
      </c>
      <c r="F37" s="1">
        <v>0</v>
      </c>
      <c r="G37" s="1">
        <v>3</v>
      </c>
      <c r="H37" s="8">
        <v>8</v>
      </c>
      <c r="I37" t="s">
        <v>606</v>
      </c>
      <c r="J37" s="8">
        <v>11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90">
        <v>2.6840000000000002E-3</v>
      </c>
      <c r="Q37" s="1">
        <v>351</v>
      </c>
      <c r="R37" s="1">
        <v>0</v>
      </c>
      <c r="S37" s="1">
        <v>0</v>
      </c>
      <c r="T37" s="1">
        <v>676</v>
      </c>
      <c r="U37" s="1">
        <v>301</v>
      </c>
      <c r="V37" s="1">
        <v>0</v>
      </c>
      <c r="W37" s="1">
        <v>555</v>
      </c>
      <c r="X37" s="1">
        <v>0</v>
      </c>
      <c r="Y37" s="1">
        <v>1922</v>
      </c>
      <c r="Z37" s="1">
        <v>8190</v>
      </c>
      <c r="AA37" s="1">
        <v>1</v>
      </c>
      <c r="AB37" s="1">
        <v>1</v>
      </c>
      <c r="AC37" s="1">
        <v>21</v>
      </c>
      <c r="AD37" s="1">
        <v>0</v>
      </c>
      <c r="AE37" s="1">
        <v>538</v>
      </c>
      <c r="AF37" s="1">
        <v>138</v>
      </c>
      <c r="AG37" s="1">
        <v>0</v>
      </c>
      <c r="AH37" s="1">
        <v>58</v>
      </c>
      <c r="AI37" s="1">
        <v>115</v>
      </c>
      <c r="AJ37" s="1">
        <v>1884</v>
      </c>
      <c r="AK37" s="1">
        <v>9724</v>
      </c>
      <c r="AL37" s="1">
        <v>8153</v>
      </c>
      <c r="AM37" s="1">
        <v>10075</v>
      </c>
      <c r="AN37" s="1">
        <f t="shared" si="0"/>
        <v>1532</v>
      </c>
      <c r="AO37" s="1">
        <f t="shared" si="1"/>
        <v>1533</v>
      </c>
      <c r="AP37" s="1" t="str">
        <f t="shared" si="2"/>
        <v/>
      </c>
      <c r="AR37">
        <f t="shared" si="4"/>
        <v>0.94208400000000003</v>
      </c>
      <c r="AS37">
        <f t="shared" si="5"/>
        <v>0</v>
      </c>
      <c r="AT37">
        <f t="shared" si="6"/>
        <v>0</v>
      </c>
      <c r="AU37">
        <f t="shared" si="7"/>
        <v>1.8143840000000002</v>
      </c>
      <c r="AV37">
        <f t="shared" si="8"/>
        <v>0.80788400000000005</v>
      </c>
      <c r="AW37">
        <f t="shared" si="9"/>
        <v>0</v>
      </c>
      <c r="AX37">
        <f t="shared" si="10"/>
        <v>1.4896200000000002</v>
      </c>
      <c r="AY37">
        <f t="shared" si="11"/>
        <v>0</v>
      </c>
      <c r="AZ37">
        <f t="shared" si="12"/>
        <v>5.1586480000000003</v>
      </c>
      <c r="BA37">
        <f t="shared" si="13"/>
        <v>21.981960000000001</v>
      </c>
      <c r="BB37">
        <f t="shared" si="14"/>
        <v>2.6840000000000002E-3</v>
      </c>
      <c r="BC37">
        <f t="shared" si="15"/>
        <v>2.6840000000000002E-3</v>
      </c>
      <c r="BD37">
        <f t="shared" si="16"/>
        <v>5.6364000000000004E-2</v>
      </c>
      <c r="BE37">
        <f t="shared" si="17"/>
        <v>0</v>
      </c>
      <c r="BF37">
        <f t="shared" si="18"/>
        <v>1.4439920000000002</v>
      </c>
      <c r="BG37">
        <f t="shared" si="19"/>
        <v>0.370392</v>
      </c>
      <c r="BH37">
        <f t="shared" si="20"/>
        <v>0</v>
      </c>
      <c r="BI37">
        <f t="shared" si="21"/>
        <v>0.155672</v>
      </c>
      <c r="BJ37">
        <f t="shared" si="22"/>
        <v>0.30866000000000005</v>
      </c>
      <c r="BK37">
        <f t="shared" si="23"/>
        <v>5.0566560000000003</v>
      </c>
      <c r="BL37">
        <f t="shared" si="24"/>
        <v>26.099216000000002</v>
      </c>
      <c r="BM37">
        <f t="shared" si="25"/>
        <v>21.882652</v>
      </c>
      <c r="BN37">
        <f t="shared" si="26"/>
        <v>27.041300000000003</v>
      </c>
      <c r="BO37">
        <f t="shared" si="27"/>
        <v>4.1118880000000004</v>
      </c>
      <c r="BP37">
        <f t="shared" si="28"/>
        <v>4.1145719999999999</v>
      </c>
    </row>
    <row r="38" spans="1:68">
      <c r="A38">
        <v>41031</v>
      </c>
      <c r="B38" s="1">
        <v>9</v>
      </c>
      <c r="C38" s="1">
        <v>0</v>
      </c>
      <c r="D38" s="1">
        <v>1</v>
      </c>
      <c r="E38" s="1">
        <v>1</v>
      </c>
      <c r="F38" s="1">
        <v>0</v>
      </c>
      <c r="G38" s="1">
        <v>3</v>
      </c>
      <c r="H38" s="8">
        <v>40</v>
      </c>
      <c r="I38" t="s">
        <v>575</v>
      </c>
      <c r="J38" s="8">
        <v>83</v>
      </c>
      <c r="K38" s="1">
        <v>1</v>
      </c>
      <c r="L38" s="1">
        <v>1</v>
      </c>
      <c r="M38" s="1">
        <v>1</v>
      </c>
      <c r="N38" s="1">
        <v>0</v>
      </c>
      <c r="O38" s="1">
        <v>0</v>
      </c>
      <c r="P38" s="90">
        <v>2.6840000000000002E-3</v>
      </c>
      <c r="Q38" s="1">
        <v>45</v>
      </c>
      <c r="R38" s="1">
        <v>0</v>
      </c>
      <c r="S38" s="1">
        <v>0</v>
      </c>
      <c r="T38" s="1">
        <v>641</v>
      </c>
      <c r="U38" s="1">
        <v>111</v>
      </c>
      <c r="V38" s="1">
        <v>0</v>
      </c>
      <c r="W38" s="1">
        <v>392</v>
      </c>
      <c r="X38" s="1">
        <v>0</v>
      </c>
      <c r="Y38" s="1">
        <v>450</v>
      </c>
      <c r="Z38" s="1">
        <v>988</v>
      </c>
      <c r="AA38" s="1">
        <v>1</v>
      </c>
      <c r="AB38" s="1">
        <v>1</v>
      </c>
      <c r="AC38" s="1">
        <v>0</v>
      </c>
      <c r="AD38" s="1">
        <v>0</v>
      </c>
      <c r="AE38" s="1">
        <v>465</v>
      </c>
      <c r="AF38" s="1">
        <v>175</v>
      </c>
      <c r="AG38" s="1">
        <v>0</v>
      </c>
      <c r="AH38" s="1">
        <v>111</v>
      </c>
      <c r="AI38" s="1">
        <v>17</v>
      </c>
      <c r="AJ38" s="1">
        <v>1189</v>
      </c>
      <c r="AK38" s="1">
        <v>2133</v>
      </c>
      <c r="AL38" s="1">
        <v>1727</v>
      </c>
      <c r="AM38" s="1">
        <v>2178</v>
      </c>
      <c r="AN38" s="1">
        <f t="shared" si="0"/>
        <v>1144</v>
      </c>
      <c r="AO38" s="1">
        <f t="shared" si="1"/>
        <v>1144</v>
      </c>
      <c r="AP38" s="1" t="str">
        <f t="shared" si="2"/>
        <v/>
      </c>
      <c r="AR38">
        <f t="shared" si="4"/>
        <v>0.12078000000000001</v>
      </c>
      <c r="AS38">
        <f t="shared" si="5"/>
        <v>0</v>
      </c>
      <c r="AT38">
        <f t="shared" si="6"/>
        <v>0</v>
      </c>
      <c r="AU38">
        <f t="shared" si="7"/>
        <v>1.7204440000000001</v>
      </c>
      <c r="AV38">
        <f t="shared" si="8"/>
        <v>0.29792400000000002</v>
      </c>
      <c r="AW38">
        <f t="shared" si="9"/>
        <v>0</v>
      </c>
      <c r="AX38">
        <f t="shared" si="10"/>
        <v>1.0521280000000002</v>
      </c>
      <c r="AY38">
        <f t="shared" si="11"/>
        <v>0</v>
      </c>
      <c r="AZ38">
        <f t="shared" si="12"/>
        <v>1.2078</v>
      </c>
      <c r="BA38">
        <f t="shared" si="13"/>
        <v>2.6517920000000004</v>
      </c>
      <c r="BB38">
        <f t="shared" si="14"/>
        <v>2.6840000000000002E-3</v>
      </c>
      <c r="BC38">
        <f t="shared" si="15"/>
        <v>2.6840000000000002E-3</v>
      </c>
      <c r="BD38">
        <f t="shared" si="16"/>
        <v>0</v>
      </c>
      <c r="BE38">
        <f t="shared" si="17"/>
        <v>0</v>
      </c>
      <c r="BF38">
        <f t="shared" si="18"/>
        <v>1.2480600000000002</v>
      </c>
      <c r="BG38">
        <f t="shared" si="19"/>
        <v>0.46970000000000001</v>
      </c>
      <c r="BH38">
        <f t="shared" si="20"/>
        <v>0</v>
      </c>
      <c r="BI38">
        <f t="shared" si="21"/>
        <v>0.29792400000000002</v>
      </c>
      <c r="BJ38">
        <f t="shared" si="22"/>
        <v>4.5628000000000002E-2</v>
      </c>
      <c r="BK38">
        <f t="shared" si="23"/>
        <v>3.1912760000000002</v>
      </c>
      <c r="BL38">
        <f t="shared" si="24"/>
        <v>5.7249720000000002</v>
      </c>
      <c r="BM38">
        <f t="shared" si="25"/>
        <v>4.6352679999999999</v>
      </c>
      <c r="BN38">
        <f t="shared" si="26"/>
        <v>5.8457520000000001</v>
      </c>
      <c r="BO38">
        <f t="shared" si="27"/>
        <v>3.0704960000000003</v>
      </c>
      <c r="BP38">
        <f t="shared" si="28"/>
        <v>3.0704960000000003</v>
      </c>
    </row>
    <row r="39" spans="1:68">
      <c r="A39">
        <v>42001</v>
      </c>
      <c r="B39" s="1">
        <v>9</v>
      </c>
      <c r="C39" s="1">
        <v>0</v>
      </c>
      <c r="D39" s="1">
        <v>1</v>
      </c>
      <c r="E39" s="1">
        <v>1</v>
      </c>
      <c r="F39" s="1">
        <v>0</v>
      </c>
      <c r="G39" s="1">
        <v>2</v>
      </c>
      <c r="H39" s="8">
        <v>40</v>
      </c>
      <c r="I39" t="s">
        <v>575</v>
      </c>
      <c r="J39" s="8">
        <v>83</v>
      </c>
      <c r="K39" s="1">
        <v>1</v>
      </c>
      <c r="L39" s="1">
        <v>2</v>
      </c>
      <c r="M39" s="1">
        <v>1</v>
      </c>
      <c r="N39" s="1">
        <v>0</v>
      </c>
      <c r="O39" s="1">
        <v>0</v>
      </c>
      <c r="P39" s="90">
        <v>1.2819000000000001E-2</v>
      </c>
      <c r="Q39" s="1">
        <v>140</v>
      </c>
      <c r="R39" s="1">
        <v>0</v>
      </c>
      <c r="S39" s="1">
        <v>0</v>
      </c>
      <c r="T39" s="1">
        <v>256</v>
      </c>
      <c r="U39" s="1">
        <v>0</v>
      </c>
      <c r="V39" s="1">
        <v>0</v>
      </c>
      <c r="W39" s="1">
        <v>327</v>
      </c>
      <c r="X39" s="1">
        <v>0</v>
      </c>
      <c r="Y39" s="1">
        <v>136</v>
      </c>
      <c r="Z39" s="1">
        <v>639</v>
      </c>
      <c r="AA39" s="1">
        <v>1</v>
      </c>
      <c r="AB39" s="1">
        <v>1</v>
      </c>
      <c r="AC39" s="1">
        <v>0</v>
      </c>
      <c r="AD39" s="1">
        <v>0</v>
      </c>
      <c r="AE39" s="1">
        <v>194</v>
      </c>
      <c r="AF39" s="1">
        <v>63</v>
      </c>
      <c r="AG39" s="1">
        <v>0</v>
      </c>
      <c r="AH39" s="1">
        <v>0</v>
      </c>
      <c r="AI39" s="1">
        <v>56</v>
      </c>
      <c r="AJ39" s="1">
        <v>723</v>
      </c>
      <c r="AK39" s="1">
        <v>1222</v>
      </c>
      <c r="AL39" s="1">
        <v>1226</v>
      </c>
      <c r="AM39" s="1">
        <v>1362</v>
      </c>
      <c r="AN39" s="1">
        <f t="shared" si="0"/>
        <v>583</v>
      </c>
      <c r="AO39" s="1">
        <f t="shared" si="1"/>
        <v>583</v>
      </c>
      <c r="AP39" s="1" t="str">
        <f t="shared" si="2"/>
        <v/>
      </c>
      <c r="AR39">
        <f t="shared" si="4"/>
        <v>1.7946600000000001</v>
      </c>
      <c r="AS39">
        <f t="shared" si="5"/>
        <v>0</v>
      </c>
      <c r="AT39">
        <f t="shared" si="6"/>
        <v>0</v>
      </c>
      <c r="AU39">
        <f t="shared" si="7"/>
        <v>3.2816640000000001</v>
      </c>
      <c r="AV39">
        <f t="shared" si="8"/>
        <v>0</v>
      </c>
      <c r="AW39">
        <f t="shared" si="9"/>
        <v>0</v>
      </c>
      <c r="AX39">
        <f t="shared" si="10"/>
        <v>4.1918129999999998</v>
      </c>
      <c r="AY39">
        <f t="shared" si="11"/>
        <v>0</v>
      </c>
      <c r="AZ39">
        <f t="shared" si="12"/>
        <v>1.743384</v>
      </c>
      <c r="BA39">
        <f t="shared" si="13"/>
        <v>8.1913409999999995</v>
      </c>
      <c r="BB39">
        <f t="shared" si="14"/>
        <v>1.2819000000000001E-2</v>
      </c>
      <c r="BC39">
        <f t="shared" si="15"/>
        <v>1.2819000000000001E-2</v>
      </c>
      <c r="BD39">
        <f t="shared" si="16"/>
        <v>0</v>
      </c>
      <c r="BE39">
        <f t="shared" si="17"/>
        <v>0</v>
      </c>
      <c r="BF39">
        <f t="shared" si="18"/>
        <v>2.4868860000000002</v>
      </c>
      <c r="BG39">
        <f t="shared" si="19"/>
        <v>0.80759700000000001</v>
      </c>
      <c r="BH39">
        <f t="shared" si="20"/>
        <v>0</v>
      </c>
      <c r="BI39">
        <f t="shared" si="21"/>
        <v>0</v>
      </c>
      <c r="BJ39">
        <f t="shared" si="22"/>
        <v>0.71786400000000006</v>
      </c>
      <c r="BK39">
        <f t="shared" si="23"/>
        <v>9.2681370000000012</v>
      </c>
      <c r="BL39">
        <f t="shared" si="24"/>
        <v>15.664818</v>
      </c>
      <c r="BM39">
        <f t="shared" si="25"/>
        <v>15.716094</v>
      </c>
      <c r="BN39">
        <f t="shared" si="26"/>
        <v>17.459478000000001</v>
      </c>
      <c r="BO39">
        <f t="shared" si="27"/>
        <v>7.4734769999999999</v>
      </c>
      <c r="BP39">
        <f t="shared" si="28"/>
        <v>7.4734769999999999</v>
      </c>
    </row>
    <row r="40" spans="1:68">
      <c r="A40">
        <v>42002</v>
      </c>
      <c r="B40" s="1">
        <v>9</v>
      </c>
      <c r="C40" s="1">
        <v>0</v>
      </c>
      <c r="D40" s="1">
        <v>1</v>
      </c>
      <c r="E40" s="1">
        <v>1</v>
      </c>
      <c r="F40" s="1">
        <v>0</v>
      </c>
      <c r="G40" s="1">
        <v>3</v>
      </c>
      <c r="H40" s="8">
        <v>40</v>
      </c>
      <c r="I40" t="s">
        <v>575</v>
      </c>
      <c r="J40" s="8">
        <v>83</v>
      </c>
      <c r="K40" s="1">
        <v>1</v>
      </c>
      <c r="L40" s="1">
        <v>2</v>
      </c>
      <c r="M40" s="1">
        <v>0</v>
      </c>
      <c r="N40" s="1">
        <v>0</v>
      </c>
      <c r="O40" s="1">
        <v>0</v>
      </c>
      <c r="P40" s="90">
        <v>1.622E-3</v>
      </c>
      <c r="Q40" s="1">
        <v>78</v>
      </c>
      <c r="R40" s="1">
        <v>0</v>
      </c>
      <c r="S40" s="1">
        <v>0</v>
      </c>
      <c r="T40" s="1">
        <v>258</v>
      </c>
      <c r="U40" s="1">
        <v>118</v>
      </c>
      <c r="V40" s="1">
        <v>0</v>
      </c>
      <c r="W40" s="1">
        <v>265</v>
      </c>
      <c r="X40" s="1">
        <v>49</v>
      </c>
      <c r="Y40" s="1">
        <v>1219</v>
      </c>
      <c r="Z40" s="1">
        <v>4488</v>
      </c>
      <c r="AA40" s="1">
        <v>1</v>
      </c>
      <c r="AB40" s="1">
        <v>1</v>
      </c>
      <c r="AC40" s="1">
        <v>78</v>
      </c>
      <c r="AD40" s="1">
        <v>0</v>
      </c>
      <c r="AE40" s="1">
        <v>175</v>
      </c>
      <c r="AF40" s="1">
        <v>83</v>
      </c>
      <c r="AG40" s="1">
        <v>0</v>
      </c>
      <c r="AH40" s="1">
        <v>48</v>
      </c>
      <c r="AI40" s="1">
        <v>19</v>
      </c>
      <c r="AJ40" s="1">
        <v>769</v>
      </c>
      <c r="AK40" s="1">
        <v>5180</v>
      </c>
      <c r="AL40" s="1">
        <v>4038</v>
      </c>
      <c r="AM40" s="1">
        <v>5258</v>
      </c>
      <c r="AN40" s="1">
        <f t="shared" si="0"/>
        <v>690</v>
      </c>
      <c r="AO40" s="1">
        <f t="shared" si="1"/>
        <v>691</v>
      </c>
      <c r="AP40" s="1" t="str">
        <f t="shared" si="2"/>
        <v/>
      </c>
      <c r="AR40">
        <f t="shared" si="4"/>
        <v>0.12651599999999999</v>
      </c>
      <c r="AS40">
        <f t="shared" si="5"/>
        <v>0</v>
      </c>
      <c r="AT40">
        <f t="shared" si="6"/>
        <v>0</v>
      </c>
      <c r="AU40">
        <f t="shared" si="7"/>
        <v>0.41847600000000001</v>
      </c>
      <c r="AV40">
        <f t="shared" si="8"/>
        <v>0.19139599999999998</v>
      </c>
      <c r="AW40">
        <f t="shared" si="9"/>
        <v>0</v>
      </c>
      <c r="AX40">
        <f t="shared" si="10"/>
        <v>0.42982999999999999</v>
      </c>
      <c r="AY40">
        <f t="shared" si="11"/>
        <v>7.9477999999999993E-2</v>
      </c>
      <c r="AZ40">
        <f t="shared" si="12"/>
        <v>1.9772179999999999</v>
      </c>
      <c r="BA40">
        <f t="shared" si="13"/>
        <v>7.2795360000000002</v>
      </c>
      <c r="BB40">
        <f t="shared" si="14"/>
        <v>1.622E-3</v>
      </c>
      <c r="BC40">
        <f t="shared" si="15"/>
        <v>1.622E-3</v>
      </c>
      <c r="BD40">
        <f t="shared" si="16"/>
        <v>0.12651599999999999</v>
      </c>
      <c r="BE40">
        <f t="shared" si="17"/>
        <v>0</v>
      </c>
      <c r="BF40">
        <f t="shared" si="18"/>
        <v>0.28384999999999999</v>
      </c>
      <c r="BG40">
        <f t="shared" si="19"/>
        <v>0.134626</v>
      </c>
      <c r="BH40">
        <f t="shared" si="20"/>
        <v>0</v>
      </c>
      <c r="BI40">
        <f t="shared" si="21"/>
        <v>7.7855999999999995E-2</v>
      </c>
      <c r="BJ40">
        <f t="shared" si="22"/>
        <v>3.0817999999999998E-2</v>
      </c>
      <c r="BK40">
        <f t="shared" si="23"/>
        <v>1.2473179999999999</v>
      </c>
      <c r="BL40">
        <f t="shared" si="24"/>
        <v>8.401959999999999</v>
      </c>
      <c r="BM40">
        <f t="shared" si="25"/>
        <v>6.5496359999999996</v>
      </c>
      <c r="BN40">
        <f t="shared" si="26"/>
        <v>8.5284759999999995</v>
      </c>
      <c r="BO40">
        <f t="shared" si="27"/>
        <v>1.1191800000000001</v>
      </c>
      <c r="BP40">
        <f t="shared" si="28"/>
        <v>1.1208020000000001</v>
      </c>
    </row>
    <row r="41" spans="1:68">
      <c r="A41">
        <v>42003</v>
      </c>
      <c r="B41" s="1">
        <v>9</v>
      </c>
      <c r="C41" s="1">
        <v>0</v>
      </c>
      <c r="D41" s="1">
        <v>1</v>
      </c>
      <c r="E41" s="1">
        <v>2</v>
      </c>
      <c r="F41" s="1">
        <v>1</v>
      </c>
      <c r="G41" s="1">
        <v>3</v>
      </c>
      <c r="H41" s="8">
        <v>98</v>
      </c>
      <c r="I41" t="s">
        <v>803</v>
      </c>
      <c r="J41" s="8">
        <v>98</v>
      </c>
      <c r="K41" s="1">
        <v>4</v>
      </c>
      <c r="L41" s="1">
        <v>1</v>
      </c>
      <c r="M41" s="1">
        <v>0</v>
      </c>
      <c r="N41" s="1">
        <v>0</v>
      </c>
      <c r="O41" s="1">
        <v>0</v>
      </c>
      <c r="P41" s="90">
        <v>1.622E-3</v>
      </c>
      <c r="Q41" s="1">
        <v>0</v>
      </c>
      <c r="R41" s="1">
        <v>0</v>
      </c>
      <c r="S41" s="1">
        <v>0</v>
      </c>
      <c r="T41" s="1">
        <v>20</v>
      </c>
      <c r="U41" s="1">
        <v>0</v>
      </c>
      <c r="V41" s="1">
        <v>0</v>
      </c>
      <c r="W41" s="1">
        <v>153</v>
      </c>
      <c r="X41" s="1">
        <v>0</v>
      </c>
      <c r="Y41" s="1">
        <v>119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15</v>
      </c>
      <c r="AF41" s="1">
        <v>4</v>
      </c>
      <c r="AG41" s="1">
        <v>0</v>
      </c>
      <c r="AH41" s="1">
        <v>0</v>
      </c>
      <c r="AI41" s="1">
        <v>66</v>
      </c>
      <c r="AJ41" s="1">
        <v>173</v>
      </c>
      <c r="AK41" s="1">
        <v>173</v>
      </c>
      <c r="AL41" s="1">
        <v>54</v>
      </c>
      <c r="AM41" s="1">
        <v>173</v>
      </c>
      <c r="AN41" s="1">
        <f t="shared" si="0"/>
        <v>173</v>
      </c>
      <c r="AO41" s="1">
        <f t="shared" si="1"/>
        <v>173</v>
      </c>
      <c r="AP41" s="1" t="str">
        <f t="shared" si="2"/>
        <v/>
      </c>
      <c r="AR41">
        <f t="shared" si="4"/>
        <v>0</v>
      </c>
      <c r="AS41">
        <f t="shared" si="5"/>
        <v>0</v>
      </c>
      <c r="AT41">
        <f t="shared" si="6"/>
        <v>0</v>
      </c>
      <c r="AU41">
        <f t="shared" si="7"/>
        <v>3.2439999999999997E-2</v>
      </c>
      <c r="AV41">
        <f t="shared" si="8"/>
        <v>0</v>
      </c>
      <c r="AW41">
        <f t="shared" si="9"/>
        <v>0</v>
      </c>
      <c r="AX41">
        <f t="shared" si="10"/>
        <v>0.248166</v>
      </c>
      <c r="AY41">
        <f t="shared" si="11"/>
        <v>0</v>
      </c>
      <c r="AZ41">
        <f t="shared" si="12"/>
        <v>0.193018</v>
      </c>
      <c r="BA41">
        <f t="shared" si="13"/>
        <v>0</v>
      </c>
      <c r="BB41">
        <f t="shared" si="14"/>
        <v>0</v>
      </c>
      <c r="BC41">
        <f t="shared" si="15"/>
        <v>0</v>
      </c>
      <c r="BD41">
        <f t="shared" si="16"/>
        <v>0</v>
      </c>
      <c r="BE41">
        <f t="shared" si="17"/>
        <v>0</v>
      </c>
      <c r="BF41">
        <f t="shared" si="18"/>
        <v>2.4330000000000001E-2</v>
      </c>
      <c r="BG41">
        <f t="shared" si="19"/>
        <v>6.4879999999999998E-3</v>
      </c>
      <c r="BH41">
        <f t="shared" si="20"/>
        <v>0</v>
      </c>
      <c r="BI41">
        <f t="shared" si="21"/>
        <v>0</v>
      </c>
      <c r="BJ41">
        <f t="shared" si="22"/>
        <v>0.10705199999999999</v>
      </c>
      <c r="BK41">
        <f t="shared" si="23"/>
        <v>0.28060599999999997</v>
      </c>
      <c r="BL41">
        <f t="shared" si="24"/>
        <v>0.28060599999999997</v>
      </c>
      <c r="BM41">
        <f t="shared" si="25"/>
        <v>8.7587999999999999E-2</v>
      </c>
      <c r="BN41">
        <f t="shared" si="26"/>
        <v>0.28060599999999997</v>
      </c>
      <c r="BO41">
        <f t="shared" si="27"/>
        <v>0.28060599999999997</v>
      </c>
      <c r="BP41">
        <f t="shared" si="28"/>
        <v>0.28060599999999997</v>
      </c>
    </row>
    <row r="42" spans="1:68">
      <c r="A42">
        <v>42004</v>
      </c>
      <c r="B42" s="1">
        <v>9</v>
      </c>
      <c r="C42" s="1">
        <v>0</v>
      </c>
      <c r="D42" s="1">
        <v>1</v>
      </c>
      <c r="E42" s="1">
        <v>1</v>
      </c>
      <c r="F42" s="1">
        <v>0</v>
      </c>
      <c r="G42" s="1">
        <v>4</v>
      </c>
      <c r="H42" s="8">
        <v>40</v>
      </c>
      <c r="I42" t="s">
        <v>575</v>
      </c>
      <c r="J42" s="8">
        <v>83</v>
      </c>
      <c r="K42" s="1">
        <v>1</v>
      </c>
      <c r="L42" s="1">
        <v>2</v>
      </c>
      <c r="M42" s="1">
        <v>0</v>
      </c>
      <c r="N42" s="1">
        <v>0</v>
      </c>
      <c r="O42" s="1">
        <v>0</v>
      </c>
      <c r="P42" s="90">
        <v>3.8609999999999998E-3</v>
      </c>
      <c r="Q42" s="1">
        <v>0</v>
      </c>
      <c r="R42" s="1">
        <v>0</v>
      </c>
      <c r="S42" s="1">
        <v>0</v>
      </c>
      <c r="T42" s="1">
        <v>29</v>
      </c>
      <c r="U42" s="1">
        <v>0</v>
      </c>
      <c r="V42" s="1">
        <v>0</v>
      </c>
      <c r="W42" s="1">
        <v>153</v>
      </c>
      <c r="X42" s="1">
        <v>0</v>
      </c>
      <c r="Y42" s="1">
        <v>143</v>
      </c>
      <c r="Z42" s="1">
        <v>70</v>
      </c>
      <c r="AA42" s="1">
        <v>1</v>
      </c>
      <c r="AB42" s="1">
        <v>1</v>
      </c>
      <c r="AC42" s="1">
        <v>0</v>
      </c>
      <c r="AD42" s="1">
        <v>0</v>
      </c>
      <c r="AE42" s="1">
        <v>0</v>
      </c>
      <c r="AF42" s="1">
        <v>29</v>
      </c>
      <c r="AG42" s="1">
        <v>0</v>
      </c>
      <c r="AH42" s="1">
        <v>0</v>
      </c>
      <c r="AI42" s="1">
        <v>19</v>
      </c>
      <c r="AJ42" s="1">
        <v>182</v>
      </c>
      <c r="AK42" s="1">
        <v>252</v>
      </c>
      <c r="AL42" s="1">
        <v>109</v>
      </c>
      <c r="AM42" s="1">
        <v>252</v>
      </c>
      <c r="AN42" s="1">
        <f t="shared" si="0"/>
        <v>182</v>
      </c>
      <c r="AO42" s="1">
        <f t="shared" si="1"/>
        <v>182</v>
      </c>
      <c r="AP42" s="1" t="str">
        <f t="shared" si="2"/>
        <v/>
      </c>
      <c r="AR42">
        <f t="shared" si="4"/>
        <v>0</v>
      </c>
      <c r="AS42">
        <f t="shared" si="5"/>
        <v>0</v>
      </c>
      <c r="AT42">
        <f t="shared" si="6"/>
        <v>0</v>
      </c>
      <c r="AU42">
        <f t="shared" si="7"/>
        <v>0.111969</v>
      </c>
      <c r="AV42">
        <f t="shared" si="8"/>
        <v>0</v>
      </c>
      <c r="AW42">
        <f t="shared" si="9"/>
        <v>0</v>
      </c>
      <c r="AX42">
        <f t="shared" si="10"/>
        <v>0.59073299999999995</v>
      </c>
      <c r="AY42">
        <f t="shared" si="11"/>
        <v>0</v>
      </c>
      <c r="AZ42">
        <f t="shared" si="12"/>
        <v>0.55212300000000003</v>
      </c>
      <c r="BA42">
        <f t="shared" si="13"/>
        <v>0.27027000000000001</v>
      </c>
      <c r="BB42">
        <f t="shared" si="14"/>
        <v>3.8609999999999998E-3</v>
      </c>
      <c r="BC42">
        <f t="shared" si="15"/>
        <v>3.8609999999999998E-3</v>
      </c>
      <c r="BD42">
        <f t="shared" si="16"/>
        <v>0</v>
      </c>
      <c r="BE42">
        <f t="shared" si="17"/>
        <v>0</v>
      </c>
      <c r="BF42">
        <f t="shared" si="18"/>
        <v>0</v>
      </c>
      <c r="BG42">
        <f t="shared" si="19"/>
        <v>0.111969</v>
      </c>
      <c r="BH42">
        <f t="shared" si="20"/>
        <v>0</v>
      </c>
      <c r="BI42">
        <f t="shared" si="21"/>
        <v>0</v>
      </c>
      <c r="BJ42">
        <f t="shared" si="22"/>
        <v>7.3358999999999994E-2</v>
      </c>
      <c r="BK42">
        <f t="shared" si="23"/>
        <v>0.70270199999999994</v>
      </c>
      <c r="BL42">
        <f t="shared" si="24"/>
        <v>0.97297199999999995</v>
      </c>
      <c r="BM42">
        <f t="shared" si="25"/>
        <v>0.42084899999999997</v>
      </c>
      <c r="BN42">
        <f t="shared" si="26"/>
        <v>0.97297199999999995</v>
      </c>
      <c r="BO42">
        <f t="shared" si="27"/>
        <v>0.70270199999999994</v>
      </c>
      <c r="BP42">
        <f t="shared" si="28"/>
        <v>0.70270199999999994</v>
      </c>
    </row>
    <row r="43" spans="1:68">
      <c r="A43">
        <v>42005</v>
      </c>
      <c r="B43" s="1">
        <v>9</v>
      </c>
      <c r="C43" s="1">
        <v>0</v>
      </c>
      <c r="D43" s="1">
        <v>1</v>
      </c>
      <c r="E43" s="1">
        <v>1</v>
      </c>
      <c r="F43" s="1">
        <v>0</v>
      </c>
      <c r="G43" s="1">
        <v>3</v>
      </c>
      <c r="H43" s="8">
        <v>40</v>
      </c>
      <c r="I43" t="s">
        <v>575</v>
      </c>
      <c r="J43" s="8">
        <v>83</v>
      </c>
      <c r="K43" s="1">
        <v>1</v>
      </c>
      <c r="L43" s="1">
        <v>1</v>
      </c>
      <c r="M43" s="1">
        <v>1</v>
      </c>
      <c r="N43" s="1">
        <v>0</v>
      </c>
      <c r="O43" s="1">
        <v>0</v>
      </c>
      <c r="P43" s="90">
        <v>1.622E-3</v>
      </c>
      <c r="Q43" s="1">
        <v>161</v>
      </c>
      <c r="R43" s="1">
        <v>592</v>
      </c>
      <c r="S43" s="1">
        <v>1</v>
      </c>
      <c r="T43" s="1">
        <v>1051</v>
      </c>
      <c r="U43" s="1">
        <v>39</v>
      </c>
      <c r="V43" s="1">
        <v>0</v>
      </c>
      <c r="W43" s="1">
        <v>201</v>
      </c>
      <c r="X43" s="1">
        <v>0</v>
      </c>
      <c r="Y43" s="1">
        <v>783</v>
      </c>
      <c r="Z43" s="1">
        <v>5791</v>
      </c>
      <c r="AA43" s="1">
        <v>1</v>
      </c>
      <c r="AB43" s="1">
        <v>1</v>
      </c>
      <c r="AC43" s="1">
        <v>7</v>
      </c>
      <c r="AD43" s="1">
        <v>0</v>
      </c>
      <c r="AE43" s="1">
        <v>823</v>
      </c>
      <c r="AF43" s="1">
        <v>228</v>
      </c>
      <c r="AG43" s="1">
        <v>0</v>
      </c>
      <c r="AH43" s="1">
        <v>0</v>
      </c>
      <c r="AI43" s="1">
        <v>52</v>
      </c>
      <c r="AJ43" s="1">
        <v>2046</v>
      </c>
      <c r="AK43" s="1">
        <v>7676</v>
      </c>
      <c r="AL43" s="1">
        <v>7054</v>
      </c>
      <c r="AM43" s="1">
        <v>7837</v>
      </c>
      <c r="AN43" s="1">
        <f t="shared" si="0"/>
        <v>1884</v>
      </c>
      <c r="AO43" s="1">
        <f t="shared" si="1"/>
        <v>1885</v>
      </c>
      <c r="AP43" s="1" t="str">
        <f t="shared" si="2"/>
        <v/>
      </c>
      <c r="AR43">
        <f t="shared" si="4"/>
        <v>0.26114199999999999</v>
      </c>
      <c r="AS43">
        <f t="shared" si="5"/>
        <v>0.96022399999999997</v>
      </c>
      <c r="AT43">
        <f t="shared" si="6"/>
        <v>1.622E-3</v>
      </c>
      <c r="AU43">
        <f t="shared" si="7"/>
        <v>1.7047219999999998</v>
      </c>
      <c r="AV43">
        <f t="shared" si="8"/>
        <v>6.3257999999999995E-2</v>
      </c>
      <c r="AW43">
        <f t="shared" si="9"/>
        <v>0</v>
      </c>
      <c r="AX43">
        <f t="shared" si="10"/>
        <v>0.32602199999999998</v>
      </c>
      <c r="AY43">
        <f t="shared" si="11"/>
        <v>0</v>
      </c>
      <c r="AZ43">
        <f t="shared" si="12"/>
        <v>1.2700259999999999</v>
      </c>
      <c r="BA43">
        <f t="shared" si="13"/>
        <v>9.3930019999999992</v>
      </c>
      <c r="BB43">
        <f t="shared" si="14"/>
        <v>1.622E-3</v>
      </c>
      <c r="BC43">
        <f t="shared" si="15"/>
        <v>1.622E-3</v>
      </c>
      <c r="BD43">
        <f t="shared" si="16"/>
        <v>1.1354E-2</v>
      </c>
      <c r="BE43">
        <f t="shared" si="17"/>
        <v>0</v>
      </c>
      <c r="BF43">
        <f t="shared" si="18"/>
        <v>1.3349059999999999</v>
      </c>
      <c r="BG43">
        <f t="shared" si="19"/>
        <v>0.36981599999999998</v>
      </c>
      <c r="BH43">
        <f t="shared" si="20"/>
        <v>0</v>
      </c>
      <c r="BI43">
        <f t="shared" si="21"/>
        <v>0</v>
      </c>
      <c r="BJ43">
        <f t="shared" si="22"/>
        <v>8.4344000000000002E-2</v>
      </c>
      <c r="BK43">
        <f t="shared" si="23"/>
        <v>3.3186119999999999</v>
      </c>
      <c r="BL43">
        <f t="shared" si="24"/>
        <v>12.450472</v>
      </c>
      <c r="BM43">
        <f t="shared" si="25"/>
        <v>11.441587999999999</v>
      </c>
      <c r="BN43">
        <f t="shared" si="26"/>
        <v>12.711613999999999</v>
      </c>
      <c r="BO43">
        <f t="shared" si="27"/>
        <v>3.0558480000000001</v>
      </c>
      <c r="BP43">
        <f t="shared" si="28"/>
        <v>3.0574699999999999</v>
      </c>
    </row>
    <row r="44" spans="1:68">
      <c r="A44">
        <v>42006</v>
      </c>
      <c r="B44" s="1">
        <v>9</v>
      </c>
      <c r="C44" s="1">
        <v>0</v>
      </c>
      <c r="D44" s="1">
        <v>1</v>
      </c>
      <c r="E44" s="1">
        <v>2</v>
      </c>
      <c r="F44" s="1">
        <v>1</v>
      </c>
      <c r="G44" s="1">
        <v>3</v>
      </c>
      <c r="H44" s="8">
        <v>98</v>
      </c>
      <c r="I44" t="s">
        <v>803</v>
      </c>
      <c r="J44" s="8">
        <v>98</v>
      </c>
      <c r="K44" s="1">
        <v>1</v>
      </c>
      <c r="L44" s="1">
        <v>2</v>
      </c>
      <c r="M44" s="1">
        <v>0</v>
      </c>
      <c r="N44" s="1">
        <v>0</v>
      </c>
      <c r="O44" s="1">
        <v>0</v>
      </c>
      <c r="P44" s="90">
        <v>1.622E-3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331</v>
      </c>
      <c r="Z44" s="1">
        <v>1956</v>
      </c>
      <c r="AA44" s="1">
        <v>1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1956</v>
      </c>
      <c r="AL44" s="1">
        <v>1625</v>
      </c>
      <c r="AM44" s="1">
        <v>1956</v>
      </c>
      <c r="AN44" s="1">
        <f t="shared" si="0"/>
        <v>0</v>
      </c>
      <c r="AO44" s="1">
        <f t="shared" si="1"/>
        <v>0</v>
      </c>
      <c r="AP44" s="1" t="str">
        <f t="shared" si="2"/>
        <v/>
      </c>
      <c r="AR44">
        <f t="shared" si="4"/>
        <v>0</v>
      </c>
      <c r="AS44">
        <f t="shared" si="5"/>
        <v>0</v>
      </c>
      <c r="AT44">
        <f t="shared" si="6"/>
        <v>0</v>
      </c>
      <c r="AU44">
        <f t="shared" si="7"/>
        <v>0</v>
      </c>
      <c r="AV44">
        <f t="shared" si="8"/>
        <v>0</v>
      </c>
      <c r="AW44">
        <f t="shared" si="9"/>
        <v>0</v>
      </c>
      <c r="AX44">
        <f t="shared" si="10"/>
        <v>0</v>
      </c>
      <c r="AY44">
        <f t="shared" si="11"/>
        <v>0</v>
      </c>
      <c r="AZ44">
        <f t="shared" si="12"/>
        <v>0.53688199999999997</v>
      </c>
      <c r="BA44">
        <f t="shared" si="13"/>
        <v>3.1726320000000001</v>
      </c>
      <c r="BB44">
        <f t="shared" si="14"/>
        <v>1.622E-3</v>
      </c>
      <c r="BC44">
        <f t="shared" si="15"/>
        <v>1.622E-3</v>
      </c>
      <c r="BD44">
        <f t="shared" si="16"/>
        <v>0</v>
      </c>
      <c r="BE44">
        <f t="shared" si="17"/>
        <v>0</v>
      </c>
      <c r="BF44">
        <f t="shared" si="18"/>
        <v>0</v>
      </c>
      <c r="BG44">
        <f t="shared" si="19"/>
        <v>0</v>
      </c>
      <c r="BH44">
        <f t="shared" si="20"/>
        <v>0</v>
      </c>
      <c r="BI44">
        <f t="shared" si="21"/>
        <v>0</v>
      </c>
      <c r="BJ44">
        <f t="shared" si="22"/>
        <v>0</v>
      </c>
      <c r="BK44">
        <f t="shared" si="23"/>
        <v>0</v>
      </c>
      <c r="BL44">
        <f t="shared" si="24"/>
        <v>3.1726320000000001</v>
      </c>
      <c r="BM44">
        <f t="shared" si="25"/>
        <v>2.6357499999999998</v>
      </c>
      <c r="BN44">
        <f t="shared" si="26"/>
        <v>3.1726320000000001</v>
      </c>
      <c r="BO44">
        <f t="shared" si="27"/>
        <v>0</v>
      </c>
      <c r="BP44">
        <f t="shared" si="28"/>
        <v>0</v>
      </c>
    </row>
    <row r="45" spans="1:68">
      <c r="A45">
        <v>42007</v>
      </c>
      <c r="B45" s="1">
        <v>9</v>
      </c>
      <c r="C45" s="1">
        <v>0</v>
      </c>
      <c r="D45" s="1">
        <v>1</v>
      </c>
      <c r="E45" s="1">
        <v>1</v>
      </c>
      <c r="F45" s="1">
        <v>0</v>
      </c>
      <c r="G45" s="1">
        <v>3</v>
      </c>
      <c r="H45" s="8">
        <v>40</v>
      </c>
      <c r="I45" t="s">
        <v>575</v>
      </c>
      <c r="J45" s="8">
        <v>83</v>
      </c>
      <c r="K45" s="1">
        <v>1</v>
      </c>
      <c r="L45" s="1">
        <v>1</v>
      </c>
      <c r="M45" s="1">
        <v>0</v>
      </c>
      <c r="N45" s="1">
        <v>0</v>
      </c>
      <c r="O45" s="1">
        <v>0</v>
      </c>
      <c r="P45" s="90">
        <v>1.622E-3</v>
      </c>
      <c r="Q45" s="1">
        <v>0</v>
      </c>
      <c r="R45" s="1">
        <v>0</v>
      </c>
      <c r="S45" s="1">
        <v>0</v>
      </c>
      <c r="T45" s="1">
        <v>355</v>
      </c>
      <c r="U45" s="1">
        <v>0</v>
      </c>
      <c r="V45" s="1">
        <v>0</v>
      </c>
      <c r="W45" s="1">
        <v>203</v>
      </c>
      <c r="X45" s="1">
        <v>0</v>
      </c>
      <c r="Y45" s="1">
        <v>1137</v>
      </c>
      <c r="Z45" s="1">
        <v>5385</v>
      </c>
      <c r="AA45" s="1">
        <v>1</v>
      </c>
      <c r="AB45" s="1">
        <v>1</v>
      </c>
      <c r="AC45" s="1">
        <v>0</v>
      </c>
      <c r="AD45" s="1">
        <v>0</v>
      </c>
      <c r="AE45" s="1">
        <v>318</v>
      </c>
      <c r="AF45" s="1">
        <v>37</v>
      </c>
      <c r="AG45" s="1">
        <v>0</v>
      </c>
      <c r="AH45" s="1">
        <v>0</v>
      </c>
      <c r="AI45" s="1">
        <v>37</v>
      </c>
      <c r="AJ45" s="1">
        <v>558</v>
      </c>
      <c r="AK45" s="1">
        <v>5943</v>
      </c>
      <c r="AL45" s="1">
        <v>4806</v>
      </c>
      <c r="AM45" s="1">
        <v>5943</v>
      </c>
      <c r="AN45" s="1">
        <f t="shared" si="0"/>
        <v>558</v>
      </c>
      <c r="AO45" s="1">
        <f t="shared" si="1"/>
        <v>558</v>
      </c>
      <c r="AP45" s="1" t="str">
        <f t="shared" si="2"/>
        <v/>
      </c>
      <c r="AR45">
        <f t="shared" si="4"/>
        <v>0</v>
      </c>
      <c r="AS45">
        <f t="shared" si="5"/>
        <v>0</v>
      </c>
      <c r="AT45">
        <f t="shared" si="6"/>
        <v>0</v>
      </c>
      <c r="AU45">
        <f t="shared" si="7"/>
        <v>0.57580999999999993</v>
      </c>
      <c r="AV45">
        <f t="shared" si="8"/>
        <v>0</v>
      </c>
      <c r="AW45">
        <f t="shared" si="9"/>
        <v>0</v>
      </c>
      <c r="AX45">
        <f t="shared" si="10"/>
        <v>0.329266</v>
      </c>
      <c r="AY45">
        <f t="shared" si="11"/>
        <v>0</v>
      </c>
      <c r="AZ45">
        <f t="shared" si="12"/>
        <v>1.844214</v>
      </c>
      <c r="BA45">
        <f t="shared" si="13"/>
        <v>8.73447</v>
      </c>
      <c r="BB45">
        <f t="shared" si="14"/>
        <v>1.622E-3</v>
      </c>
      <c r="BC45">
        <f t="shared" si="15"/>
        <v>1.622E-3</v>
      </c>
      <c r="BD45">
        <f t="shared" si="16"/>
        <v>0</v>
      </c>
      <c r="BE45">
        <f t="shared" si="17"/>
        <v>0</v>
      </c>
      <c r="BF45">
        <f t="shared" si="18"/>
        <v>0.51579600000000003</v>
      </c>
      <c r="BG45">
        <f t="shared" si="19"/>
        <v>6.0013999999999998E-2</v>
      </c>
      <c r="BH45">
        <f t="shared" si="20"/>
        <v>0</v>
      </c>
      <c r="BI45">
        <f t="shared" si="21"/>
        <v>0</v>
      </c>
      <c r="BJ45">
        <f t="shared" si="22"/>
        <v>6.0013999999999998E-2</v>
      </c>
      <c r="BK45">
        <f t="shared" si="23"/>
        <v>0.90507599999999999</v>
      </c>
      <c r="BL45">
        <f t="shared" si="24"/>
        <v>9.6395459999999993</v>
      </c>
      <c r="BM45">
        <f t="shared" si="25"/>
        <v>7.7953320000000001</v>
      </c>
      <c r="BN45">
        <f t="shared" si="26"/>
        <v>9.6395459999999993</v>
      </c>
      <c r="BO45">
        <f t="shared" si="27"/>
        <v>0.90507599999999999</v>
      </c>
      <c r="BP45">
        <f t="shared" si="28"/>
        <v>0.90507599999999999</v>
      </c>
    </row>
    <row r="46" spans="1:68">
      <c r="A46">
        <v>42008</v>
      </c>
      <c r="B46" s="1">
        <v>9</v>
      </c>
      <c r="C46" s="1">
        <v>0</v>
      </c>
      <c r="D46" s="1">
        <v>1</v>
      </c>
      <c r="E46" s="1">
        <v>2</v>
      </c>
      <c r="F46" s="1">
        <v>1</v>
      </c>
      <c r="G46" s="1">
        <v>3</v>
      </c>
      <c r="H46" s="8">
        <v>98</v>
      </c>
      <c r="I46" t="s">
        <v>803</v>
      </c>
      <c r="J46" s="8">
        <v>98</v>
      </c>
      <c r="K46" s="1">
        <v>1</v>
      </c>
      <c r="L46" s="1">
        <v>1</v>
      </c>
      <c r="M46" s="1">
        <v>0</v>
      </c>
      <c r="N46" s="1">
        <v>0</v>
      </c>
      <c r="O46" s="1">
        <v>0</v>
      </c>
      <c r="P46" s="90">
        <v>1.622E-3</v>
      </c>
      <c r="Q46" s="1">
        <v>588</v>
      </c>
      <c r="R46" s="1">
        <v>0</v>
      </c>
      <c r="S46" s="1">
        <v>0</v>
      </c>
      <c r="T46" s="1">
        <v>145</v>
      </c>
      <c r="U46" s="1">
        <v>0</v>
      </c>
      <c r="V46" s="1">
        <v>0</v>
      </c>
      <c r="W46" s="1">
        <v>647</v>
      </c>
      <c r="X46" s="1">
        <v>0</v>
      </c>
      <c r="Y46" s="1">
        <v>1161</v>
      </c>
      <c r="Z46" s="1">
        <v>2560</v>
      </c>
      <c r="AA46" s="1">
        <v>1</v>
      </c>
      <c r="AB46" s="1">
        <v>1</v>
      </c>
      <c r="AC46" s="1">
        <v>9</v>
      </c>
      <c r="AD46" s="1">
        <v>0</v>
      </c>
      <c r="AE46" s="1">
        <v>105</v>
      </c>
      <c r="AF46" s="1">
        <v>40</v>
      </c>
      <c r="AG46" s="1">
        <v>0</v>
      </c>
      <c r="AH46" s="1">
        <v>0</v>
      </c>
      <c r="AI46" s="1">
        <v>160</v>
      </c>
      <c r="AJ46" s="1">
        <v>1381</v>
      </c>
      <c r="AK46" s="1">
        <v>3353</v>
      </c>
      <c r="AL46" s="1">
        <v>2780</v>
      </c>
      <c r="AM46" s="1">
        <v>3941</v>
      </c>
      <c r="AN46" s="1">
        <f t="shared" si="0"/>
        <v>792</v>
      </c>
      <c r="AO46" s="1">
        <f t="shared" si="1"/>
        <v>793</v>
      </c>
      <c r="AP46" s="1" t="str">
        <f t="shared" si="2"/>
        <v/>
      </c>
      <c r="AR46">
        <f t="shared" si="4"/>
        <v>0.95373600000000003</v>
      </c>
      <c r="AS46">
        <f t="shared" si="5"/>
        <v>0</v>
      </c>
      <c r="AT46">
        <f t="shared" si="6"/>
        <v>0</v>
      </c>
      <c r="AU46">
        <f t="shared" si="7"/>
        <v>0.23518999999999998</v>
      </c>
      <c r="AV46">
        <f t="shared" si="8"/>
        <v>0</v>
      </c>
      <c r="AW46">
        <f t="shared" si="9"/>
        <v>0</v>
      </c>
      <c r="AX46">
        <f t="shared" si="10"/>
        <v>1.049434</v>
      </c>
      <c r="AY46">
        <f t="shared" si="11"/>
        <v>0</v>
      </c>
      <c r="AZ46">
        <f t="shared" si="12"/>
        <v>1.8831419999999999</v>
      </c>
      <c r="BA46">
        <f t="shared" si="13"/>
        <v>4.1523199999999996</v>
      </c>
      <c r="BB46">
        <f t="shared" si="14"/>
        <v>1.622E-3</v>
      </c>
      <c r="BC46">
        <f t="shared" si="15"/>
        <v>1.622E-3</v>
      </c>
      <c r="BD46">
        <f t="shared" si="16"/>
        <v>1.4598E-2</v>
      </c>
      <c r="BE46">
        <f t="shared" si="17"/>
        <v>0</v>
      </c>
      <c r="BF46">
        <f t="shared" si="18"/>
        <v>0.17030999999999999</v>
      </c>
      <c r="BG46">
        <f t="shared" si="19"/>
        <v>6.4879999999999993E-2</v>
      </c>
      <c r="BH46">
        <f t="shared" si="20"/>
        <v>0</v>
      </c>
      <c r="BI46">
        <f t="shared" si="21"/>
        <v>0</v>
      </c>
      <c r="BJ46">
        <f t="shared" si="22"/>
        <v>0.25951999999999997</v>
      </c>
      <c r="BK46">
        <f t="shared" si="23"/>
        <v>2.2399819999999999</v>
      </c>
      <c r="BL46">
        <f t="shared" si="24"/>
        <v>5.4385659999999998</v>
      </c>
      <c r="BM46">
        <f t="shared" si="25"/>
        <v>4.5091599999999996</v>
      </c>
      <c r="BN46">
        <f t="shared" si="26"/>
        <v>6.3923019999999999</v>
      </c>
      <c r="BO46">
        <f t="shared" si="27"/>
        <v>1.284624</v>
      </c>
      <c r="BP46">
        <f t="shared" si="28"/>
        <v>1.286246</v>
      </c>
    </row>
    <row r="47" spans="1:68">
      <c r="A47">
        <v>42009</v>
      </c>
      <c r="B47" s="1">
        <v>9</v>
      </c>
      <c r="C47" s="1">
        <v>0</v>
      </c>
      <c r="D47" s="1">
        <v>1</v>
      </c>
      <c r="E47" s="1">
        <v>1</v>
      </c>
      <c r="F47" s="1">
        <v>0</v>
      </c>
      <c r="G47" s="1">
        <v>3</v>
      </c>
      <c r="H47" s="8">
        <v>40</v>
      </c>
      <c r="I47" t="s">
        <v>575</v>
      </c>
      <c r="J47" s="8">
        <v>83</v>
      </c>
      <c r="K47" s="1">
        <v>1</v>
      </c>
      <c r="L47" s="1">
        <v>1</v>
      </c>
      <c r="M47" s="1">
        <v>0</v>
      </c>
      <c r="N47" s="1">
        <v>0</v>
      </c>
      <c r="O47" s="1">
        <v>0</v>
      </c>
      <c r="P47" s="90">
        <v>1.622E-3</v>
      </c>
      <c r="Q47" s="1">
        <v>0</v>
      </c>
      <c r="R47" s="1">
        <v>0</v>
      </c>
      <c r="S47" s="1">
        <v>0</v>
      </c>
      <c r="T47" s="1">
        <v>90</v>
      </c>
      <c r="U47" s="1">
        <v>0</v>
      </c>
      <c r="V47" s="1">
        <v>0</v>
      </c>
      <c r="W47" s="1">
        <v>138</v>
      </c>
      <c r="X47" s="1">
        <v>0</v>
      </c>
      <c r="Y47" s="1">
        <v>404</v>
      </c>
      <c r="Z47" s="1">
        <v>1162</v>
      </c>
      <c r="AA47" s="1">
        <v>1</v>
      </c>
      <c r="AB47" s="1">
        <v>1</v>
      </c>
      <c r="AC47" s="1">
        <v>0</v>
      </c>
      <c r="AD47" s="1">
        <v>0</v>
      </c>
      <c r="AE47" s="1">
        <v>58</v>
      </c>
      <c r="AF47" s="1">
        <v>32</v>
      </c>
      <c r="AG47" s="1">
        <v>0</v>
      </c>
      <c r="AH47" s="1">
        <v>0</v>
      </c>
      <c r="AI47" s="1">
        <v>25</v>
      </c>
      <c r="AJ47" s="1">
        <v>228</v>
      </c>
      <c r="AK47" s="1">
        <v>1390</v>
      </c>
      <c r="AL47" s="1">
        <v>986</v>
      </c>
      <c r="AM47" s="1">
        <v>1390</v>
      </c>
      <c r="AN47" s="1">
        <f t="shared" si="0"/>
        <v>228</v>
      </c>
      <c r="AO47" s="1">
        <f t="shared" si="1"/>
        <v>228</v>
      </c>
      <c r="AP47" s="1" t="str">
        <f t="shared" si="2"/>
        <v/>
      </c>
      <c r="AR47">
        <f t="shared" si="4"/>
        <v>0</v>
      </c>
      <c r="AS47">
        <f t="shared" si="5"/>
        <v>0</v>
      </c>
      <c r="AT47">
        <f t="shared" si="6"/>
        <v>0</v>
      </c>
      <c r="AU47">
        <f t="shared" si="7"/>
        <v>0.14598</v>
      </c>
      <c r="AV47">
        <f t="shared" si="8"/>
        <v>0</v>
      </c>
      <c r="AW47">
        <f t="shared" si="9"/>
        <v>0</v>
      </c>
      <c r="AX47">
        <f t="shared" si="10"/>
        <v>0.22383600000000001</v>
      </c>
      <c r="AY47">
        <f t="shared" si="11"/>
        <v>0</v>
      </c>
      <c r="AZ47">
        <f t="shared" si="12"/>
        <v>0.65528799999999998</v>
      </c>
      <c r="BA47">
        <f t="shared" si="13"/>
        <v>1.8847639999999999</v>
      </c>
      <c r="BB47">
        <f t="shared" si="14"/>
        <v>1.622E-3</v>
      </c>
      <c r="BC47">
        <f t="shared" si="15"/>
        <v>1.622E-3</v>
      </c>
      <c r="BD47">
        <f t="shared" si="16"/>
        <v>0</v>
      </c>
      <c r="BE47">
        <f t="shared" si="17"/>
        <v>0</v>
      </c>
      <c r="BF47">
        <f t="shared" si="18"/>
        <v>9.4075999999999993E-2</v>
      </c>
      <c r="BG47">
        <f t="shared" si="19"/>
        <v>5.1903999999999999E-2</v>
      </c>
      <c r="BH47">
        <f t="shared" si="20"/>
        <v>0</v>
      </c>
      <c r="BI47">
        <f t="shared" si="21"/>
        <v>0</v>
      </c>
      <c r="BJ47">
        <f t="shared" si="22"/>
        <v>4.0549999999999996E-2</v>
      </c>
      <c r="BK47">
        <f t="shared" si="23"/>
        <v>0.36981599999999998</v>
      </c>
      <c r="BL47">
        <f t="shared" si="24"/>
        <v>2.2545799999999998</v>
      </c>
      <c r="BM47">
        <f t="shared" si="25"/>
        <v>1.5992919999999999</v>
      </c>
      <c r="BN47">
        <f t="shared" si="26"/>
        <v>2.2545799999999998</v>
      </c>
      <c r="BO47">
        <f t="shared" si="27"/>
        <v>0.36981599999999998</v>
      </c>
      <c r="BP47">
        <f t="shared" si="28"/>
        <v>0.36981599999999998</v>
      </c>
    </row>
    <row r="48" spans="1:68">
      <c r="A48">
        <v>42010</v>
      </c>
      <c r="B48" s="1">
        <v>9</v>
      </c>
      <c r="C48" s="1">
        <v>0</v>
      </c>
      <c r="D48" s="1">
        <v>1</v>
      </c>
      <c r="E48" s="1">
        <v>1</v>
      </c>
      <c r="F48" s="1">
        <v>0</v>
      </c>
      <c r="G48" s="1">
        <v>3</v>
      </c>
      <c r="H48" s="8">
        <v>20</v>
      </c>
      <c r="I48" t="s">
        <v>409</v>
      </c>
      <c r="J48" s="8">
        <v>4</v>
      </c>
      <c r="K48" s="1">
        <v>1</v>
      </c>
      <c r="L48" s="1">
        <v>2</v>
      </c>
      <c r="M48" s="1">
        <v>0</v>
      </c>
      <c r="N48" s="1">
        <v>0</v>
      </c>
      <c r="O48" s="1">
        <v>0</v>
      </c>
      <c r="P48" s="90">
        <v>1.622E-3</v>
      </c>
      <c r="Q48" s="1">
        <v>75</v>
      </c>
      <c r="R48" s="1">
        <v>0</v>
      </c>
      <c r="S48" s="1">
        <v>0</v>
      </c>
      <c r="T48" s="1">
        <v>411</v>
      </c>
      <c r="U48" s="1">
        <v>123</v>
      </c>
      <c r="V48" s="1">
        <v>0</v>
      </c>
      <c r="W48" s="1">
        <v>175</v>
      </c>
      <c r="X48" s="1">
        <v>40</v>
      </c>
      <c r="Y48" s="1">
        <v>644</v>
      </c>
      <c r="Z48" s="1">
        <v>52</v>
      </c>
      <c r="AA48" s="1">
        <v>1</v>
      </c>
      <c r="AB48" s="1">
        <v>1</v>
      </c>
      <c r="AC48" s="1">
        <v>75</v>
      </c>
      <c r="AD48" s="1">
        <v>0</v>
      </c>
      <c r="AE48" s="1">
        <v>273</v>
      </c>
      <c r="AF48" s="1">
        <v>137</v>
      </c>
      <c r="AG48" s="1">
        <v>0</v>
      </c>
      <c r="AH48" s="1">
        <v>123</v>
      </c>
      <c r="AI48" s="1">
        <v>61</v>
      </c>
      <c r="AJ48" s="1">
        <v>826</v>
      </c>
      <c r="AK48" s="1">
        <v>803</v>
      </c>
      <c r="AL48" s="1">
        <v>234</v>
      </c>
      <c r="AM48" s="1">
        <v>878</v>
      </c>
      <c r="AN48" s="1">
        <f t="shared" si="0"/>
        <v>749</v>
      </c>
      <c r="AO48" s="1">
        <f t="shared" si="1"/>
        <v>751</v>
      </c>
      <c r="AP48" s="1" t="str">
        <f t="shared" si="2"/>
        <v/>
      </c>
      <c r="AR48">
        <f t="shared" si="4"/>
        <v>0.12164999999999999</v>
      </c>
      <c r="AS48">
        <f t="shared" si="5"/>
        <v>0</v>
      </c>
      <c r="AT48">
        <f t="shared" si="6"/>
        <v>0</v>
      </c>
      <c r="AU48">
        <f t="shared" si="7"/>
        <v>0.66664199999999996</v>
      </c>
      <c r="AV48">
        <f t="shared" si="8"/>
        <v>0.19950599999999999</v>
      </c>
      <c r="AW48">
        <f t="shared" si="9"/>
        <v>0</v>
      </c>
      <c r="AX48">
        <f t="shared" si="10"/>
        <v>0.28384999999999999</v>
      </c>
      <c r="AY48">
        <f t="shared" si="11"/>
        <v>6.4879999999999993E-2</v>
      </c>
      <c r="AZ48">
        <f t="shared" si="12"/>
        <v>1.0445679999999999</v>
      </c>
      <c r="BA48">
        <f t="shared" si="13"/>
        <v>8.4344000000000002E-2</v>
      </c>
      <c r="BB48">
        <f t="shared" si="14"/>
        <v>1.622E-3</v>
      </c>
      <c r="BC48">
        <f t="shared" si="15"/>
        <v>1.622E-3</v>
      </c>
      <c r="BD48">
        <f t="shared" si="16"/>
        <v>0.12164999999999999</v>
      </c>
      <c r="BE48">
        <f t="shared" si="17"/>
        <v>0</v>
      </c>
      <c r="BF48">
        <f t="shared" si="18"/>
        <v>0.44280599999999998</v>
      </c>
      <c r="BG48">
        <f t="shared" si="19"/>
        <v>0.22221399999999999</v>
      </c>
      <c r="BH48">
        <f t="shared" si="20"/>
        <v>0</v>
      </c>
      <c r="BI48">
        <f t="shared" si="21"/>
        <v>0.19950599999999999</v>
      </c>
      <c r="BJ48">
        <f t="shared" si="22"/>
        <v>9.8942000000000002E-2</v>
      </c>
      <c r="BK48">
        <f t="shared" si="23"/>
        <v>1.339772</v>
      </c>
      <c r="BL48">
        <f t="shared" si="24"/>
        <v>1.3024659999999999</v>
      </c>
      <c r="BM48">
        <f t="shared" si="25"/>
        <v>0.379548</v>
      </c>
      <c r="BN48">
        <f t="shared" si="26"/>
        <v>1.4241159999999999</v>
      </c>
      <c r="BO48">
        <f t="shared" si="27"/>
        <v>1.2148779999999999</v>
      </c>
      <c r="BP48">
        <f t="shared" si="28"/>
        <v>1.2181219999999999</v>
      </c>
    </row>
    <row r="49" spans="1:68">
      <c r="A49">
        <v>42011</v>
      </c>
      <c r="B49" s="1">
        <v>9</v>
      </c>
      <c r="C49" s="1">
        <v>0</v>
      </c>
      <c r="D49" s="1">
        <v>1</v>
      </c>
      <c r="E49" s="1">
        <v>1</v>
      </c>
      <c r="F49" s="1">
        <v>0</v>
      </c>
      <c r="G49" s="1">
        <v>3</v>
      </c>
      <c r="H49" s="8">
        <v>99</v>
      </c>
      <c r="I49" t="s">
        <v>727</v>
      </c>
      <c r="J49" s="8">
        <v>99</v>
      </c>
      <c r="K49" s="1">
        <v>1</v>
      </c>
      <c r="L49" s="1">
        <v>2</v>
      </c>
      <c r="M49" s="1">
        <v>1</v>
      </c>
      <c r="N49" s="1">
        <v>0</v>
      </c>
      <c r="O49" s="1">
        <v>0</v>
      </c>
      <c r="P49" s="90">
        <v>1.622E-3</v>
      </c>
      <c r="Q49" s="1">
        <v>348</v>
      </c>
      <c r="R49" s="1">
        <v>0</v>
      </c>
      <c r="S49" s="1">
        <v>0</v>
      </c>
      <c r="T49" s="1">
        <v>90</v>
      </c>
      <c r="U49" s="1">
        <v>0</v>
      </c>
      <c r="V49" s="1">
        <v>0</v>
      </c>
      <c r="W49" s="1">
        <v>224</v>
      </c>
      <c r="X49" s="1">
        <v>0</v>
      </c>
      <c r="Y49" s="1">
        <v>157</v>
      </c>
      <c r="Z49" s="1">
        <v>712</v>
      </c>
      <c r="AA49" s="1">
        <v>1</v>
      </c>
      <c r="AB49" s="1">
        <v>1</v>
      </c>
      <c r="AC49" s="1">
        <v>0</v>
      </c>
      <c r="AD49" s="1">
        <v>0</v>
      </c>
      <c r="AE49" s="1">
        <v>60</v>
      </c>
      <c r="AF49" s="1">
        <v>31</v>
      </c>
      <c r="AG49" s="1">
        <v>0</v>
      </c>
      <c r="AH49" s="1">
        <v>0</v>
      </c>
      <c r="AI49" s="1">
        <v>34</v>
      </c>
      <c r="AJ49" s="1">
        <v>663</v>
      </c>
      <c r="AK49" s="1">
        <v>1027</v>
      </c>
      <c r="AL49" s="1">
        <v>1218</v>
      </c>
      <c r="AM49" s="1">
        <v>1375</v>
      </c>
      <c r="AN49" s="1">
        <f t="shared" si="0"/>
        <v>314</v>
      </c>
      <c r="AO49" s="1">
        <f t="shared" si="1"/>
        <v>315</v>
      </c>
      <c r="AP49" s="1" t="str">
        <f t="shared" si="2"/>
        <v/>
      </c>
      <c r="AR49">
        <f t="shared" si="4"/>
        <v>0.56445599999999996</v>
      </c>
      <c r="AS49">
        <f t="shared" si="5"/>
        <v>0</v>
      </c>
      <c r="AT49">
        <f t="shared" si="6"/>
        <v>0</v>
      </c>
      <c r="AU49">
        <f t="shared" si="7"/>
        <v>0.14598</v>
      </c>
      <c r="AV49">
        <f t="shared" si="8"/>
        <v>0</v>
      </c>
      <c r="AW49">
        <f t="shared" si="9"/>
        <v>0</v>
      </c>
      <c r="AX49">
        <f t="shared" si="10"/>
        <v>0.36332799999999998</v>
      </c>
      <c r="AY49">
        <f t="shared" si="11"/>
        <v>0</v>
      </c>
      <c r="AZ49">
        <f t="shared" si="12"/>
        <v>0.25465399999999999</v>
      </c>
      <c r="BA49">
        <f t="shared" si="13"/>
        <v>1.1548639999999999</v>
      </c>
      <c r="BB49">
        <f t="shared" si="14"/>
        <v>1.622E-3</v>
      </c>
      <c r="BC49">
        <f t="shared" si="15"/>
        <v>1.622E-3</v>
      </c>
      <c r="BD49">
        <f t="shared" si="16"/>
        <v>0</v>
      </c>
      <c r="BE49">
        <f t="shared" si="17"/>
        <v>0</v>
      </c>
      <c r="BF49">
        <f t="shared" si="18"/>
        <v>9.7320000000000004E-2</v>
      </c>
      <c r="BG49">
        <f t="shared" si="19"/>
        <v>5.0282E-2</v>
      </c>
      <c r="BH49">
        <f t="shared" si="20"/>
        <v>0</v>
      </c>
      <c r="BI49">
        <f t="shared" si="21"/>
        <v>0</v>
      </c>
      <c r="BJ49">
        <f t="shared" si="22"/>
        <v>5.5147999999999996E-2</v>
      </c>
      <c r="BK49">
        <f t="shared" si="23"/>
        <v>1.075386</v>
      </c>
      <c r="BL49">
        <f t="shared" si="24"/>
        <v>1.665794</v>
      </c>
      <c r="BM49">
        <f t="shared" si="25"/>
        <v>1.9755959999999999</v>
      </c>
      <c r="BN49">
        <f t="shared" si="26"/>
        <v>2.2302499999999998</v>
      </c>
      <c r="BO49">
        <f t="shared" si="27"/>
        <v>0.50930799999999998</v>
      </c>
      <c r="BP49">
        <f t="shared" si="28"/>
        <v>0.51093</v>
      </c>
    </row>
    <row r="50" spans="1:68">
      <c r="A50">
        <v>42012</v>
      </c>
      <c r="B50" s="1">
        <v>9</v>
      </c>
      <c r="C50" s="1">
        <v>0</v>
      </c>
      <c r="D50" s="1">
        <v>1</v>
      </c>
      <c r="E50" s="1">
        <v>1</v>
      </c>
      <c r="F50" s="1">
        <v>0</v>
      </c>
      <c r="G50" s="1">
        <v>3</v>
      </c>
      <c r="H50" s="8">
        <v>40</v>
      </c>
      <c r="I50" t="s">
        <v>575</v>
      </c>
      <c r="J50" s="8">
        <v>83</v>
      </c>
      <c r="K50" s="1">
        <v>1</v>
      </c>
      <c r="L50" s="1">
        <v>2</v>
      </c>
      <c r="M50" s="1">
        <v>1</v>
      </c>
      <c r="N50" s="1">
        <v>0</v>
      </c>
      <c r="O50" s="1">
        <v>0</v>
      </c>
      <c r="P50" s="90">
        <v>1.622E-3</v>
      </c>
      <c r="Q50" s="1">
        <v>307</v>
      </c>
      <c r="R50" s="1">
        <v>0</v>
      </c>
      <c r="S50" s="1">
        <v>0</v>
      </c>
      <c r="T50" s="1">
        <v>687</v>
      </c>
      <c r="U50" s="1">
        <v>51</v>
      </c>
      <c r="V50" s="1">
        <v>0</v>
      </c>
      <c r="W50" s="1">
        <v>186</v>
      </c>
      <c r="X50" s="1">
        <v>0</v>
      </c>
      <c r="Y50" s="1">
        <v>1020</v>
      </c>
      <c r="Z50" s="1">
        <v>5287</v>
      </c>
      <c r="AA50" s="1">
        <v>1</v>
      </c>
      <c r="AB50" s="1">
        <v>1</v>
      </c>
      <c r="AC50" s="1">
        <v>153</v>
      </c>
      <c r="AD50" s="1">
        <v>0</v>
      </c>
      <c r="AE50" s="1">
        <v>539</v>
      </c>
      <c r="AF50" s="1">
        <v>148</v>
      </c>
      <c r="AG50" s="1">
        <v>0</v>
      </c>
      <c r="AH50" s="1">
        <v>0</v>
      </c>
      <c r="AI50" s="1">
        <v>60</v>
      </c>
      <c r="AJ50" s="1">
        <v>1233</v>
      </c>
      <c r="AK50" s="1">
        <v>6213</v>
      </c>
      <c r="AL50" s="1">
        <v>5500</v>
      </c>
      <c r="AM50" s="1">
        <v>6520</v>
      </c>
      <c r="AN50" s="1">
        <f t="shared" si="0"/>
        <v>924</v>
      </c>
      <c r="AO50" s="1">
        <f t="shared" si="1"/>
        <v>926</v>
      </c>
      <c r="AP50" s="1" t="str">
        <f t="shared" si="2"/>
        <v/>
      </c>
      <c r="AR50">
        <f t="shared" si="4"/>
        <v>0.49795400000000001</v>
      </c>
      <c r="AS50">
        <f t="shared" si="5"/>
        <v>0</v>
      </c>
      <c r="AT50">
        <f t="shared" si="6"/>
        <v>0</v>
      </c>
      <c r="AU50">
        <f t="shared" si="7"/>
        <v>1.114314</v>
      </c>
      <c r="AV50">
        <f t="shared" si="8"/>
        <v>8.2722000000000004E-2</v>
      </c>
      <c r="AW50">
        <f t="shared" si="9"/>
        <v>0</v>
      </c>
      <c r="AX50">
        <f t="shared" si="10"/>
        <v>0.30169200000000002</v>
      </c>
      <c r="AY50">
        <f t="shared" si="11"/>
        <v>0</v>
      </c>
      <c r="AZ50">
        <f t="shared" si="12"/>
        <v>1.6544399999999999</v>
      </c>
      <c r="BA50">
        <f t="shared" si="13"/>
        <v>8.5755140000000001</v>
      </c>
      <c r="BB50">
        <f t="shared" si="14"/>
        <v>1.622E-3</v>
      </c>
      <c r="BC50">
        <f t="shared" si="15"/>
        <v>1.622E-3</v>
      </c>
      <c r="BD50">
        <f t="shared" si="16"/>
        <v>0.248166</v>
      </c>
      <c r="BE50">
        <f t="shared" si="17"/>
        <v>0</v>
      </c>
      <c r="BF50">
        <f t="shared" si="18"/>
        <v>0.87425799999999998</v>
      </c>
      <c r="BG50">
        <f t="shared" si="19"/>
        <v>0.24005599999999999</v>
      </c>
      <c r="BH50">
        <f t="shared" si="20"/>
        <v>0</v>
      </c>
      <c r="BI50">
        <f t="shared" si="21"/>
        <v>0</v>
      </c>
      <c r="BJ50">
        <f t="shared" si="22"/>
        <v>9.7320000000000004E-2</v>
      </c>
      <c r="BK50">
        <f t="shared" si="23"/>
        <v>1.9999259999999999</v>
      </c>
      <c r="BL50">
        <f t="shared" si="24"/>
        <v>10.077486</v>
      </c>
      <c r="BM50">
        <f t="shared" si="25"/>
        <v>8.9209999999999994</v>
      </c>
      <c r="BN50">
        <f t="shared" si="26"/>
        <v>10.57544</v>
      </c>
      <c r="BO50">
        <f t="shared" si="27"/>
        <v>1.4987280000000001</v>
      </c>
      <c r="BP50">
        <f t="shared" si="28"/>
        <v>1.5019719999999999</v>
      </c>
    </row>
    <row r="51" spans="1:68">
      <c r="A51">
        <v>42013</v>
      </c>
      <c r="B51" s="1">
        <v>9</v>
      </c>
      <c r="C51" s="1">
        <v>0</v>
      </c>
      <c r="D51" s="1">
        <v>1</v>
      </c>
      <c r="E51" s="1">
        <v>1</v>
      </c>
      <c r="F51" s="1">
        <v>0</v>
      </c>
      <c r="G51" s="1">
        <v>2</v>
      </c>
      <c r="H51" s="8">
        <v>40</v>
      </c>
      <c r="I51" t="s">
        <v>575</v>
      </c>
      <c r="J51" s="8">
        <v>83</v>
      </c>
      <c r="K51" s="1">
        <v>1</v>
      </c>
      <c r="L51" s="1">
        <v>2</v>
      </c>
      <c r="M51" s="1">
        <v>1</v>
      </c>
      <c r="N51" s="1">
        <v>0</v>
      </c>
      <c r="O51" s="1">
        <v>0</v>
      </c>
      <c r="P51" s="90">
        <v>1.2819000000000001E-2</v>
      </c>
      <c r="Q51" s="1">
        <v>0</v>
      </c>
      <c r="R51" s="1">
        <v>0</v>
      </c>
      <c r="S51" s="1">
        <v>0</v>
      </c>
      <c r="T51" s="1">
        <v>407</v>
      </c>
      <c r="U51" s="1">
        <v>41</v>
      </c>
      <c r="V51" s="1">
        <v>0</v>
      </c>
      <c r="W51" s="1">
        <v>354</v>
      </c>
      <c r="X51" s="1">
        <v>0</v>
      </c>
      <c r="Y51" s="1">
        <v>131</v>
      </c>
      <c r="Z51" s="1">
        <v>2122</v>
      </c>
      <c r="AA51" s="1">
        <v>1</v>
      </c>
      <c r="AB51" s="1">
        <v>1</v>
      </c>
      <c r="AC51" s="1">
        <v>0</v>
      </c>
      <c r="AD51" s="1">
        <v>0</v>
      </c>
      <c r="AE51" s="1">
        <v>273</v>
      </c>
      <c r="AF51" s="1">
        <v>133</v>
      </c>
      <c r="AG51" s="1">
        <v>0</v>
      </c>
      <c r="AH51" s="1">
        <v>0</v>
      </c>
      <c r="AI51" s="1">
        <v>120</v>
      </c>
      <c r="AJ51" s="1">
        <v>802</v>
      </c>
      <c r="AK51" s="1">
        <v>2925</v>
      </c>
      <c r="AL51" s="1">
        <v>2793</v>
      </c>
      <c r="AM51" s="1">
        <v>2925</v>
      </c>
      <c r="AN51" s="1">
        <f t="shared" si="0"/>
        <v>802</v>
      </c>
      <c r="AO51" s="1">
        <f t="shared" si="1"/>
        <v>802</v>
      </c>
      <c r="AP51" s="1" t="str">
        <f t="shared" si="2"/>
        <v/>
      </c>
      <c r="AR51">
        <f t="shared" si="4"/>
        <v>0</v>
      </c>
      <c r="AS51">
        <f t="shared" si="5"/>
        <v>0</v>
      </c>
      <c r="AT51">
        <f t="shared" si="6"/>
        <v>0</v>
      </c>
      <c r="AU51">
        <f t="shared" si="7"/>
        <v>5.217333</v>
      </c>
      <c r="AV51">
        <f t="shared" si="8"/>
        <v>0.52557900000000002</v>
      </c>
      <c r="AW51">
        <f t="shared" si="9"/>
        <v>0</v>
      </c>
      <c r="AX51">
        <f t="shared" si="10"/>
        <v>4.5379260000000006</v>
      </c>
      <c r="AY51">
        <f t="shared" si="11"/>
        <v>0</v>
      </c>
      <c r="AZ51">
        <f t="shared" si="12"/>
        <v>1.679289</v>
      </c>
      <c r="BA51">
        <f t="shared" si="13"/>
        <v>27.201918000000003</v>
      </c>
      <c r="BB51">
        <f t="shared" si="14"/>
        <v>1.2819000000000001E-2</v>
      </c>
      <c r="BC51">
        <f t="shared" si="15"/>
        <v>1.2819000000000001E-2</v>
      </c>
      <c r="BD51">
        <f t="shared" si="16"/>
        <v>0</v>
      </c>
      <c r="BE51">
        <f t="shared" si="17"/>
        <v>0</v>
      </c>
      <c r="BF51">
        <f t="shared" si="18"/>
        <v>3.499587</v>
      </c>
      <c r="BG51">
        <f t="shared" si="19"/>
        <v>1.7049270000000001</v>
      </c>
      <c r="BH51">
        <f t="shared" si="20"/>
        <v>0</v>
      </c>
      <c r="BI51">
        <f t="shared" si="21"/>
        <v>0</v>
      </c>
      <c r="BJ51">
        <f t="shared" si="22"/>
        <v>1.5382800000000001</v>
      </c>
      <c r="BK51">
        <f t="shared" si="23"/>
        <v>10.280838000000001</v>
      </c>
      <c r="BL51">
        <f t="shared" si="24"/>
        <v>37.495575000000002</v>
      </c>
      <c r="BM51">
        <f t="shared" si="25"/>
        <v>35.803467000000005</v>
      </c>
      <c r="BN51">
        <f t="shared" si="26"/>
        <v>37.495575000000002</v>
      </c>
      <c r="BO51">
        <f t="shared" si="27"/>
        <v>10.280838000000001</v>
      </c>
      <c r="BP51">
        <f t="shared" si="28"/>
        <v>10.280838000000001</v>
      </c>
    </row>
    <row r="52" spans="1:68">
      <c r="A52">
        <v>42014</v>
      </c>
      <c r="B52" s="1">
        <v>9</v>
      </c>
      <c r="C52" s="1">
        <v>0</v>
      </c>
      <c r="D52" s="1">
        <v>1</v>
      </c>
      <c r="E52" s="1">
        <v>2</v>
      </c>
      <c r="F52" s="1">
        <v>1</v>
      </c>
      <c r="G52" s="1">
        <v>3</v>
      </c>
      <c r="H52" s="8">
        <v>98</v>
      </c>
      <c r="I52" t="s">
        <v>803</v>
      </c>
      <c r="J52" s="8">
        <v>98</v>
      </c>
      <c r="K52" s="1">
        <v>4</v>
      </c>
      <c r="L52" s="1">
        <v>2</v>
      </c>
      <c r="M52" s="1">
        <v>0</v>
      </c>
      <c r="N52" s="1">
        <v>0</v>
      </c>
      <c r="O52" s="1">
        <v>0</v>
      </c>
      <c r="P52" s="90">
        <v>1.622E-3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189</v>
      </c>
      <c r="X52" s="1">
        <v>0</v>
      </c>
      <c r="Y52" s="1">
        <v>134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57</v>
      </c>
      <c r="AJ52" s="1">
        <v>189</v>
      </c>
      <c r="AK52" s="1">
        <v>189</v>
      </c>
      <c r="AL52" s="1">
        <v>55</v>
      </c>
      <c r="AM52" s="1">
        <v>189</v>
      </c>
      <c r="AN52" s="1">
        <f t="shared" si="0"/>
        <v>189</v>
      </c>
      <c r="AO52" s="1">
        <f t="shared" si="1"/>
        <v>189</v>
      </c>
      <c r="AP52" s="1" t="str">
        <f t="shared" si="2"/>
        <v/>
      </c>
      <c r="AR52">
        <f t="shared" si="4"/>
        <v>0</v>
      </c>
      <c r="AS52">
        <f t="shared" si="5"/>
        <v>0</v>
      </c>
      <c r="AT52">
        <f t="shared" si="6"/>
        <v>0</v>
      </c>
      <c r="AU52">
        <f t="shared" si="7"/>
        <v>0</v>
      </c>
      <c r="AV52">
        <f t="shared" si="8"/>
        <v>0</v>
      </c>
      <c r="AW52">
        <f t="shared" si="9"/>
        <v>0</v>
      </c>
      <c r="AX52">
        <f t="shared" si="10"/>
        <v>0.306558</v>
      </c>
      <c r="AY52">
        <f t="shared" si="11"/>
        <v>0</v>
      </c>
      <c r="AZ52">
        <f t="shared" si="12"/>
        <v>0.21734799999999999</v>
      </c>
      <c r="BA52">
        <f t="shared" si="13"/>
        <v>0</v>
      </c>
      <c r="BB52">
        <f t="shared" si="14"/>
        <v>0</v>
      </c>
      <c r="BC52">
        <f t="shared" si="15"/>
        <v>0</v>
      </c>
      <c r="BD52">
        <f t="shared" si="16"/>
        <v>0</v>
      </c>
      <c r="BE52">
        <f t="shared" si="17"/>
        <v>0</v>
      </c>
      <c r="BF52">
        <f t="shared" si="18"/>
        <v>0</v>
      </c>
      <c r="BG52">
        <f t="shared" si="19"/>
        <v>0</v>
      </c>
      <c r="BH52">
        <f t="shared" si="20"/>
        <v>0</v>
      </c>
      <c r="BI52">
        <f t="shared" si="21"/>
        <v>0</v>
      </c>
      <c r="BJ52">
        <f t="shared" si="22"/>
        <v>9.2453999999999995E-2</v>
      </c>
      <c r="BK52">
        <f t="shared" si="23"/>
        <v>0.306558</v>
      </c>
      <c r="BL52">
        <f t="shared" si="24"/>
        <v>0.306558</v>
      </c>
      <c r="BM52">
        <f t="shared" si="25"/>
        <v>8.9209999999999998E-2</v>
      </c>
      <c r="BN52">
        <f t="shared" si="26"/>
        <v>0.306558</v>
      </c>
      <c r="BO52">
        <f t="shared" si="27"/>
        <v>0.306558</v>
      </c>
      <c r="BP52">
        <f t="shared" si="28"/>
        <v>0.306558</v>
      </c>
    </row>
    <row r="53" spans="1:68">
      <c r="A53">
        <v>42015</v>
      </c>
      <c r="B53" s="1">
        <v>9</v>
      </c>
      <c r="C53" s="1">
        <v>0</v>
      </c>
      <c r="D53" s="1">
        <v>1</v>
      </c>
      <c r="E53" s="1">
        <v>1</v>
      </c>
      <c r="F53" s="1">
        <v>0</v>
      </c>
      <c r="G53" s="1">
        <v>3</v>
      </c>
      <c r="H53" s="8">
        <v>1</v>
      </c>
      <c r="I53" t="s">
        <v>145</v>
      </c>
      <c r="J53" s="8">
        <v>28</v>
      </c>
      <c r="K53" s="1">
        <v>1</v>
      </c>
      <c r="L53" s="1">
        <v>1</v>
      </c>
      <c r="M53" s="1">
        <v>0</v>
      </c>
      <c r="N53" s="1">
        <v>0</v>
      </c>
      <c r="O53" s="1">
        <v>0</v>
      </c>
      <c r="P53" s="90">
        <v>1.622E-3</v>
      </c>
      <c r="Q53" s="1">
        <v>0</v>
      </c>
      <c r="R53" s="1">
        <v>0</v>
      </c>
      <c r="S53" s="1">
        <v>0</v>
      </c>
      <c r="T53" s="1">
        <v>1384</v>
      </c>
      <c r="U53" s="1">
        <v>44</v>
      </c>
      <c r="V53" s="1">
        <v>0</v>
      </c>
      <c r="W53" s="1">
        <v>738</v>
      </c>
      <c r="X53" s="1">
        <v>0</v>
      </c>
      <c r="Y53" s="1">
        <v>665</v>
      </c>
      <c r="Z53" s="1">
        <v>16131</v>
      </c>
      <c r="AA53" s="1">
        <v>1</v>
      </c>
      <c r="AB53" s="1">
        <v>1</v>
      </c>
      <c r="AC53" s="1">
        <v>0</v>
      </c>
      <c r="AD53" s="1">
        <v>0</v>
      </c>
      <c r="AE53" s="1">
        <v>1266</v>
      </c>
      <c r="AF53" s="1">
        <v>117</v>
      </c>
      <c r="AG53" s="1">
        <v>0</v>
      </c>
      <c r="AH53" s="1">
        <v>0</v>
      </c>
      <c r="AI53" s="1">
        <v>51</v>
      </c>
      <c r="AJ53" s="1">
        <v>2166</v>
      </c>
      <c r="AK53" s="1">
        <v>18298</v>
      </c>
      <c r="AL53" s="1">
        <v>17633</v>
      </c>
      <c r="AM53" s="1">
        <v>18298</v>
      </c>
      <c r="AN53" s="1">
        <f t="shared" si="0"/>
        <v>2166</v>
      </c>
      <c r="AO53" s="1">
        <f t="shared" si="1"/>
        <v>2166</v>
      </c>
      <c r="AP53" s="1" t="str">
        <f t="shared" si="2"/>
        <v/>
      </c>
      <c r="AR53">
        <f t="shared" si="4"/>
        <v>0</v>
      </c>
      <c r="AS53">
        <f t="shared" si="5"/>
        <v>0</v>
      </c>
      <c r="AT53">
        <f t="shared" si="6"/>
        <v>0</v>
      </c>
      <c r="AU53">
        <f t="shared" si="7"/>
        <v>2.2448479999999997</v>
      </c>
      <c r="AV53">
        <f t="shared" si="8"/>
        <v>7.1368000000000001E-2</v>
      </c>
      <c r="AW53">
        <f t="shared" si="9"/>
        <v>0</v>
      </c>
      <c r="AX53">
        <f t="shared" si="10"/>
        <v>1.197036</v>
      </c>
      <c r="AY53">
        <f t="shared" si="11"/>
        <v>0</v>
      </c>
      <c r="AZ53">
        <f t="shared" si="12"/>
        <v>1.07863</v>
      </c>
      <c r="BA53">
        <f t="shared" si="13"/>
        <v>26.164482</v>
      </c>
      <c r="BB53">
        <f t="shared" si="14"/>
        <v>1.622E-3</v>
      </c>
      <c r="BC53">
        <f t="shared" si="15"/>
        <v>1.622E-3</v>
      </c>
      <c r="BD53">
        <f t="shared" si="16"/>
        <v>0</v>
      </c>
      <c r="BE53">
        <f t="shared" si="17"/>
        <v>0</v>
      </c>
      <c r="BF53">
        <f t="shared" si="18"/>
        <v>2.0534520000000001</v>
      </c>
      <c r="BG53">
        <f t="shared" si="19"/>
        <v>0.189774</v>
      </c>
      <c r="BH53">
        <f t="shared" si="20"/>
        <v>0</v>
      </c>
      <c r="BI53">
        <f t="shared" si="21"/>
        <v>0</v>
      </c>
      <c r="BJ53">
        <f t="shared" si="22"/>
        <v>8.2722000000000004E-2</v>
      </c>
      <c r="BK53">
        <f t="shared" si="23"/>
        <v>3.513252</v>
      </c>
      <c r="BL53">
        <f t="shared" si="24"/>
        <v>29.679355999999999</v>
      </c>
      <c r="BM53">
        <f t="shared" si="25"/>
        <v>28.600725999999998</v>
      </c>
      <c r="BN53">
        <f t="shared" si="26"/>
        <v>29.679355999999999</v>
      </c>
      <c r="BO53">
        <f t="shared" si="27"/>
        <v>3.513252</v>
      </c>
      <c r="BP53">
        <f t="shared" si="28"/>
        <v>3.513252</v>
      </c>
    </row>
    <row r="54" spans="1:68">
      <c r="A54">
        <v>42016</v>
      </c>
      <c r="B54" s="1">
        <v>9</v>
      </c>
      <c r="C54" s="1">
        <v>0</v>
      </c>
      <c r="D54" s="1">
        <v>1</v>
      </c>
      <c r="E54" s="1">
        <v>2</v>
      </c>
      <c r="F54" s="1">
        <v>1</v>
      </c>
      <c r="G54" s="1">
        <v>1</v>
      </c>
      <c r="H54" s="8">
        <v>97</v>
      </c>
      <c r="I54" t="s">
        <v>802</v>
      </c>
      <c r="J54" s="8">
        <v>97</v>
      </c>
      <c r="K54" s="1">
        <v>4</v>
      </c>
      <c r="L54" s="1">
        <v>2</v>
      </c>
      <c r="M54" s="1">
        <v>0</v>
      </c>
      <c r="N54" s="1">
        <v>0</v>
      </c>
      <c r="O54" s="1">
        <v>0</v>
      </c>
      <c r="P54" s="90">
        <v>1.2819000000000001E-2</v>
      </c>
      <c r="Q54" s="1">
        <v>69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36</v>
      </c>
      <c r="X54" s="1">
        <v>0</v>
      </c>
      <c r="Y54" s="1">
        <v>2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31</v>
      </c>
      <c r="AJ54" s="1">
        <v>106</v>
      </c>
      <c r="AK54" s="1">
        <v>36</v>
      </c>
      <c r="AL54" s="1">
        <v>104</v>
      </c>
      <c r="AM54" s="1">
        <v>105</v>
      </c>
      <c r="AN54" s="1">
        <f t="shared" si="0"/>
        <v>36</v>
      </c>
      <c r="AO54" s="1">
        <f t="shared" si="1"/>
        <v>37</v>
      </c>
      <c r="AP54" s="1" t="str">
        <f t="shared" si="2"/>
        <v/>
      </c>
      <c r="AR54">
        <f t="shared" si="4"/>
        <v>0.88451100000000005</v>
      </c>
      <c r="AS54">
        <f t="shared" si="5"/>
        <v>0</v>
      </c>
      <c r="AT54">
        <f t="shared" si="6"/>
        <v>0</v>
      </c>
      <c r="AU54">
        <f t="shared" si="7"/>
        <v>0</v>
      </c>
      <c r="AV54">
        <f t="shared" si="8"/>
        <v>0</v>
      </c>
      <c r="AW54">
        <f t="shared" si="9"/>
        <v>0</v>
      </c>
      <c r="AX54">
        <f t="shared" si="10"/>
        <v>0.46148400000000001</v>
      </c>
      <c r="AY54">
        <f t="shared" si="11"/>
        <v>0</v>
      </c>
      <c r="AZ54">
        <f t="shared" si="12"/>
        <v>2.5638000000000001E-2</v>
      </c>
      <c r="BA54">
        <f t="shared" si="13"/>
        <v>0</v>
      </c>
      <c r="BB54">
        <f t="shared" si="14"/>
        <v>0</v>
      </c>
      <c r="BC54">
        <f t="shared" si="15"/>
        <v>0</v>
      </c>
      <c r="BD54">
        <f t="shared" si="16"/>
        <v>0</v>
      </c>
      <c r="BE54">
        <f t="shared" si="17"/>
        <v>0</v>
      </c>
      <c r="BF54">
        <f t="shared" si="18"/>
        <v>0</v>
      </c>
      <c r="BG54">
        <f t="shared" si="19"/>
        <v>0</v>
      </c>
      <c r="BH54">
        <f t="shared" si="20"/>
        <v>0</v>
      </c>
      <c r="BI54">
        <f t="shared" si="21"/>
        <v>0</v>
      </c>
      <c r="BJ54">
        <f t="shared" si="22"/>
        <v>0.39738899999999999</v>
      </c>
      <c r="BK54">
        <f t="shared" si="23"/>
        <v>1.358814</v>
      </c>
      <c r="BL54">
        <f t="shared" si="24"/>
        <v>0.46148400000000001</v>
      </c>
      <c r="BM54">
        <f t="shared" si="25"/>
        <v>1.3331760000000001</v>
      </c>
      <c r="BN54">
        <f t="shared" si="26"/>
        <v>1.3459950000000001</v>
      </c>
      <c r="BO54">
        <f t="shared" si="27"/>
        <v>0.46148400000000001</v>
      </c>
      <c r="BP54">
        <f t="shared" si="28"/>
        <v>0.47430300000000003</v>
      </c>
    </row>
    <row r="55" spans="1:68">
      <c r="A55">
        <v>42017</v>
      </c>
      <c r="B55" s="1">
        <v>4</v>
      </c>
      <c r="C55" s="105">
        <v>0</v>
      </c>
      <c r="D55" s="105">
        <v>0</v>
      </c>
      <c r="E55" s="1">
        <v>1</v>
      </c>
      <c r="F55" s="1">
        <v>0</v>
      </c>
      <c r="G55" s="1">
        <v>2</v>
      </c>
      <c r="H55" s="8">
        <v>67</v>
      </c>
      <c r="I55" t="s">
        <v>258</v>
      </c>
      <c r="J55" s="8">
        <v>70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90">
        <v>1.2819000000000001E-2</v>
      </c>
      <c r="Q55" s="1">
        <v>0</v>
      </c>
      <c r="R55" s="1">
        <v>0</v>
      </c>
      <c r="S55" s="1">
        <v>0</v>
      </c>
      <c r="T55" s="1">
        <v>119</v>
      </c>
      <c r="U55" s="1">
        <v>45</v>
      </c>
      <c r="V55" s="1">
        <v>0</v>
      </c>
      <c r="W55" s="1">
        <v>107</v>
      </c>
      <c r="X55" s="1">
        <v>0</v>
      </c>
      <c r="Y55" s="1">
        <v>591</v>
      </c>
      <c r="Z55" s="1">
        <v>2062</v>
      </c>
      <c r="AA55" s="1">
        <v>1</v>
      </c>
      <c r="AB55" s="1">
        <v>0</v>
      </c>
      <c r="AC55" s="1">
        <v>0</v>
      </c>
      <c r="AD55" s="1">
        <v>0</v>
      </c>
      <c r="AE55" s="1">
        <v>22</v>
      </c>
      <c r="AF55" s="1">
        <v>96</v>
      </c>
      <c r="AG55" s="1">
        <v>0</v>
      </c>
      <c r="AH55" s="1">
        <v>0</v>
      </c>
      <c r="AI55" s="1">
        <v>22</v>
      </c>
      <c r="AJ55" s="1">
        <v>271</v>
      </c>
      <c r="AK55" s="1">
        <v>2334</v>
      </c>
      <c r="AL55" s="1">
        <v>1743</v>
      </c>
      <c r="AM55" s="1">
        <v>2334</v>
      </c>
      <c r="AN55" s="1">
        <f t="shared" si="0"/>
        <v>271</v>
      </c>
      <c r="AO55" s="1">
        <f t="shared" si="1"/>
        <v>271</v>
      </c>
      <c r="AP55" s="1" t="str">
        <f t="shared" si="2"/>
        <v/>
      </c>
      <c r="AR55">
        <f t="shared" si="4"/>
        <v>0</v>
      </c>
      <c r="AS55">
        <f t="shared" si="5"/>
        <v>0</v>
      </c>
      <c r="AT55">
        <f t="shared" si="6"/>
        <v>0</v>
      </c>
      <c r="AU55">
        <f t="shared" si="7"/>
        <v>1.525461</v>
      </c>
      <c r="AV55">
        <f t="shared" si="8"/>
        <v>0.57685500000000001</v>
      </c>
      <c r="AW55">
        <f t="shared" si="9"/>
        <v>0</v>
      </c>
      <c r="AX55">
        <f t="shared" si="10"/>
        <v>1.3716330000000001</v>
      </c>
      <c r="AY55">
        <f t="shared" si="11"/>
        <v>0</v>
      </c>
      <c r="AZ55">
        <f t="shared" si="12"/>
        <v>7.5760290000000001</v>
      </c>
      <c r="BA55">
        <f t="shared" si="13"/>
        <v>26.432778000000003</v>
      </c>
      <c r="BB55">
        <f t="shared" si="14"/>
        <v>1.2819000000000001E-2</v>
      </c>
      <c r="BC55">
        <f t="shared" si="15"/>
        <v>0</v>
      </c>
      <c r="BD55">
        <f t="shared" si="16"/>
        <v>0</v>
      </c>
      <c r="BE55">
        <f t="shared" si="17"/>
        <v>0</v>
      </c>
      <c r="BF55">
        <f t="shared" si="18"/>
        <v>0.28201799999999999</v>
      </c>
      <c r="BG55">
        <f t="shared" si="19"/>
        <v>1.2306240000000002</v>
      </c>
      <c r="BH55">
        <f t="shared" si="20"/>
        <v>0</v>
      </c>
      <c r="BI55">
        <f t="shared" si="21"/>
        <v>0</v>
      </c>
      <c r="BJ55">
        <f t="shared" si="22"/>
        <v>0.28201799999999999</v>
      </c>
      <c r="BK55">
        <f t="shared" si="23"/>
        <v>3.4739490000000002</v>
      </c>
      <c r="BL55">
        <f t="shared" si="24"/>
        <v>29.919546</v>
      </c>
      <c r="BM55">
        <f t="shared" si="25"/>
        <v>22.343517000000002</v>
      </c>
      <c r="BN55">
        <f t="shared" si="26"/>
        <v>29.919546</v>
      </c>
      <c r="BO55">
        <f t="shared" si="27"/>
        <v>3.4739490000000002</v>
      </c>
      <c r="BP55">
        <f t="shared" si="28"/>
        <v>3.4739490000000002</v>
      </c>
    </row>
    <row r="56" spans="1:68">
      <c r="A56">
        <v>42018</v>
      </c>
      <c r="B56" s="1">
        <v>9</v>
      </c>
      <c r="C56" s="1">
        <v>0</v>
      </c>
      <c r="D56" s="1">
        <v>1</v>
      </c>
      <c r="E56" s="1">
        <v>1</v>
      </c>
      <c r="F56" s="1">
        <v>0</v>
      </c>
      <c r="G56" s="1">
        <v>3</v>
      </c>
      <c r="H56" s="8">
        <v>40</v>
      </c>
      <c r="I56" t="s">
        <v>575</v>
      </c>
      <c r="J56" s="8">
        <v>83</v>
      </c>
      <c r="K56" s="1">
        <v>1</v>
      </c>
      <c r="L56" s="1">
        <v>1</v>
      </c>
      <c r="M56" s="1">
        <v>1</v>
      </c>
      <c r="N56" s="1">
        <v>0</v>
      </c>
      <c r="O56" s="1">
        <v>0</v>
      </c>
      <c r="P56" s="90">
        <v>1.622E-3</v>
      </c>
      <c r="Q56" s="1">
        <v>32</v>
      </c>
      <c r="R56" s="1">
        <v>0</v>
      </c>
      <c r="S56" s="1">
        <v>0</v>
      </c>
      <c r="T56" s="1">
        <v>361</v>
      </c>
      <c r="U56" s="1">
        <v>100</v>
      </c>
      <c r="V56" s="1">
        <v>0</v>
      </c>
      <c r="W56" s="1">
        <v>264</v>
      </c>
      <c r="X56" s="1">
        <v>44</v>
      </c>
      <c r="Y56" s="1">
        <v>5</v>
      </c>
      <c r="Z56" s="1">
        <v>30</v>
      </c>
      <c r="AA56" s="1">
        <v>1</v>
      </c>
      <c r="AB56" s="1">
        <v>1</v>
      </c>
      <c r="AC56" s="1">
        <v>9</v>
      </c>
      <c r="AD56" s="1">
        <v>0</v>
      </c>
      <c r="AE56" s="1">
        <v>222</v>
      </c>
      <c r="AF56" s="1">
        <v>140</v>
      </c>
      <c r="AG56" s="1">
        <v>0</v>
      </c>
      <c r="AH56" s="1">
        <v>71</v>
      </c>
      <c r="AI56" s="1">
        <v>63</v>
      </c>
      <c r="AJ56" s="1">
        <v>802</v>
      </c>
      <c r="AK56" s="1">
        <v>800</v>
      </c>
      <c r="AL56" s="1">
        <v>827</v>
      </c>
      <c r="AM56" s="1">
        <v>832</v>
      </c>
      <c r="AN56" s="1">
        <f t="shared" si="0"/>
        <v>769</v>
      </c>
      <c r="AO56" s="1">
        <f t="shared" si="1"/>
        <v>770</v>
      </c>
      <c r="AP56" s="1" t="str">
        <f t="shared" si="2"/>
        <v/>
      </c>
      <c r="AR56">
        <f t="shared" si="4"/>
        <v>5.1903999999999999E-2</v>
      </c>
      <c r="AS56">
        <f t="shared" si="5"/>
        <v>0</v>
      </c>
      <c r="AT56">
        <f t="shared" si="6"/>
        <v>0</v>
      </c>
      <c r="AU56">
        <f t="shared" si="7"/>
        <v>0.58554200000000001</v>
      </c>
      <c r="AV56">
        <f t="shared" si="8"/>
        <v>0.16219999999999998</v>
      </c>
      <c r="AW56">
        <f t="shared" si="9"/>
        <v>0</v>
      </c>
      <c r="AX56">
        <f t="shared" si="10"/>
        <v>0.42820799999999998</v>
      </c>
      <c r="AY56">
        <f t="shared" si="11"/>
        <v>7.1368000000000001E-2</v>
      </c>
      <c r="AZ56">
        <f t="shared" si="12"/>
        <v>8.1099999999999992E-3</v>
      </c>
      <c r="BA56">
        <f t="shared" si="13"/>
        <v>4.8660000000000002E-2</v>
      </c>
      <c r="BB56">
        <f t="shared" si="14"/>
        <v>1.622E-3</v>
      </c>
      <c r="BC56">
        <f t="shared" si="15"/>
        <v>1.622E-3</v>
      </c>
      <c r="BD56">
        <f t="shared" si="16"/>
        <v>1.4598E-2</v>
      </c>
      <c r="BE56">
        <f t="shared" si="17"/>
        <v>0</v>
      </c>
      <c r="BF56">
        <f t="shared" si="18"/>
        <v>0.36008400000000002</v>
      </c>
      <c r="BG56">
        <f t="shared" si="19"/>
        <v>0.22708</v>
      </c>
      <c r="BH56">
        <f t="shared" si="20"/>
        <v>0</v>
      </c>
      <c r="BI56">
        <f t="shared" si="21"/>
        <v>0.115162</v>
      </c>
      <c r="BJ56">
        <f t="shared" si="22"/>
        <v>0.102186</v>
      </c>
      <c r="BK56">
        <f t="shared" si="23"/>
        <v>1.3008439999999999</v>
      </c>
      <c r="BL56">
        <f t="shared" si="24"/>
        <v>1.2975999999999999</v>
      </c>
      <c r="BM56">
        <f t="shared" si="25"/>
        <v>1.341394</v>
      </c>
      <c r="BN56">
        <f t="shared" si="26"/>
        <v>1.349504</v>
      </c>
      <c r="BO56">
        <f t="shared" si="27"/>
        <v>1.2473179999999999</v>
      </c>
      <c r="BP56">
        <f t="shared" si="28"/>
        <v>1.2489399999999999</v>
      </c>
    </row>
    <row r="57" spans="1:68">
      <c r="A57">
        <v>42019</v>
      </c>
      <c r="B57" s="1">
        <v>9</v>
      </c>
      <c r="C57" s="1">
        <v>0</v>
      </c>
      <c r="D57" s="1">
        <v>1</v>
      </c>
      <c r="E57" s="1">
        <v>1</v>
      </c>
      <c r="F57" s="1">
        <v>0</v>
      </c>
      <c r="G57" s="1">
        <v>3</v>
      </c>
      <c r="H57" s="8">
        <v>83</v>
      </c>
      <c r="I57" t="s">
        <v>288</v>
      </c>
      <c r="J57" s="8">
        <v>62</v>
      </c>
      <c r="K57" s="1">
        <v>4</v>
      </c>
      <c r="L57" s="1">
        <v>1</v>
      </c>
      <c r="M57" s="1">
        <v>1</v>
      </c>
      <c r="N57" s="1">
        <v>0</v>
      </c>
      <c r="O57" s="1">
        <v>0</v>
      </c>
      <c r="P57" s="90">
        <v>1.622E-3</v>
      </c>
      <c r="Q57" s="1">
        <v>0</v>
      </c>
      <c r="R57" s="1">
        <v>0</v>
      </c>
      <c r="S57" s="1">
        <v>0</v>
      </c>
      <c r="T57" s="1">
        <v>59</v>
      </c>
      <c r="U57" s="1">
        <v>6</v>
      </c>
      <c r="V57" s="1">
        <v>0</v>
      </c>
      <c r="W57" s="1">
        <v>93</v>
      </c>
      <c r="X57" s="1">
        <v>0</v>
      </c>
      <c r="Y57" s="1">
        <v>33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6</v>
      </c>
      <c r="AF57" s="1">
        <v>52</v>
      </c>
      <c r="AG57" s="1">
        <v>0</v>
      </c>
      <c r="AH57" s="1">
        <v>0</v>
      </c>
      <c r="AI57" s="1">
        <v>39</v>
      </c>
      <c r="AJ57" s="1">
        <v>159</v>
      </c>
      <c r="AK57" s="1">
        <v>159</v>
      </c>
      <c r="AL57" s="1">
        <v>125</v>
      </c>
      <c r="AM57" s="1">
        <v>159</v>
      </c>
      <c r="AN57" s="1">
        <f t="shared" si="0"/>
        <v>158</v>
      </c>
      <c r="AO57" s="1">
        <f t="shared" si="1"/>
        <v>159</v>
      </c>
      <c r="AP57" s="1" t="str">
        <f t="shared" si="2"/>
        <v/>
      </c>
      <c r="AR57">
        <f t="shared" si="4"/>
        <v>0</v>
      </c>
      <c r="AS57">
        <f t="shared" si="5"/>
        <v>0</v>
      </c>
      <c r="AT57">
        <f t="shared" si="6"/>
        <v>0</v>
      </c>
      <c r="AU57">
        <f t="shared" si="7"/>
        <v>9.5697999999999991E-2</v>
      </c>
      <c r="AV57">
        <f t="shared" si="8"/>
        <v>9.7319999999999993E-3</v>
      </c>
      <c r="AW57">
        <f t="shared" si="9"/>
        <v>0</v>
      </c>
      <c r="AX57">
        <f t="shared" si="10"/>
        <v>0.15084600000000001</v>
      </c>
      <c r="AY57">
        <f t="shared" si="11"/>
        <v>0</v>
      </c>
      <c r="AZ57">
        <f t="shared" si="12"/>
        <v>5.3525999999999997E-2</v>
      </c>
      <c r="BA57">
        <f t="shared" si="13"/>
        <v>0</v>
      </c>
      <c r="BB57">
        <f t="shared" si="14"/>
        <v>0</v>
      </c>
      <c r="BC57">
        <f t="shared" si="15"/>
        <v>0</v>
      </c>
      <c r="BD57">
        <f t="shared" si="16"/>
        <v>0</v>
      </c>
      <c r="BE57">
        <f t="shared" si="17"/>
        <v>0</v>
      </c>
      <c r="BF57">
        <f t="shared" si="18"/>
        <v>9.7319999999999993E-3</v>
      </c>
      <c r="BG57">
        <f t="shared" si="19"/>
        <v>8.4344000000000002E-2</v>
      </c>
      <c r="BH57">
        <f t="shared" si="20"/>
        <v>0</v>
      </c>
      <c r="BI57">
        <f t="shared" si="21"/>
        <v>0</v>
      </c>
      <c r="BJ57">
        <f t="shared" si="22"/>
        <v>6.3257999999999995E-2</v>
      </c>
      <c r="BK57">
        <f t="shared" si="23"/>
        <v>0.25789800000000002</v>
      </c>
      <c r="BL57">
        <f t="shared" si="24"/>
        <v>0.25789800000000002</v>
      </c>
      <c r="BM57">
        <f t="shared" si="25"/>
        <v>0.20274999999999999</v>
      </c>
      <c r="BN57">
        <f t="shared" si="26"/>
        <v>0.25789800000000002</v>
      </c>
      <c r="BO57">
        <f t="shared" si="27"/>
        <v>0.256276</v>
      </c>
      <c r="BP57">
        <f t="shared" si="28"/>
        <v>0.25789800000000002</v>
      </c>
    </row>
    <row r="58" spans="1:68">
      <c r="A58">
        <v>42020</v>
      </c>
      <c r="B58" s="1">
        <v>9</v>
      </c>
      <c r="C58" s="1">
        <v>0</v>
      </c>
      <c r="D58" s="1">
        <v>1</v>
      </c>
      <c r="E58" s="1">
        <v>1</v>
      </c>
      <c r="F58" s="1">
        <v>0</v>
      </c>
      <c r="G58" s="1">
        <v>2</v>
      </c>
      <c r="H58" s="8">
        <v>43</v>
      </c>
      <c r="I58" t="s">
        <v>543</v>
      </c>
      <c r="J58" s="8">
        <v>82</v>
      </c>
      <c r="K58" s="1">
        <v>1</v>
      </c>
      <c r="L58" s="1">
        <v>2</v>
      </c>
      <c r="M58" s="1">
        <v>0</v>
      </c>
      <c r="N58" s="1">
        <v>0</v>
      </c>
      <c r="O58" s="1">
        <v>0</v>
      </c>
      <c r="P58" s="90">
        <v>1.2819000000000001E-2</v>
      </c>
      <c r="Q58" s="1">
        <v>34</v>
      </c>
      <c r="R58" s="1">
        <v>0</v>
      </c>
      <c r="S58" s="1">
        <v>0</v>
      </c>
      <c r="T58" s="1">
        <v>95</v>
      </c>
      <c r="U58" s="1">
        <v>0</v>
      </c>
      <c r="V58" s="1">
        <v>0</v>
      </c>
      <c r="W58" s="1">
        <v>122</v>
      </c>
      <c r="X58" s="1">
        <v>0</v>
      </c>
      <c r="Y58" s="1">
        <v>192</v>
      </c>
      <c r="Z58" s="1">
        <v>138</v>
      </c>
      <c r="AA58" s="1">
        <v>1</v>
      </c>
      <c r="AB58" s="1">
        <v>1</v>
      </c>
      <c r="AC58" s="1">
        <v>34</v>
      </c>
      <c r="AD58" s="1">
        <v>0</v>
      </c>
      <c r="AE58" s="1">
        <v>46</v>
      </c>
      <c r="AF58" s="1">
        <v>48</v>
      </c>
      <c r="AG58" s="1">
        <v>0</v>
      </c>
      <c r="AH58" s="1">
        <v>0</v>
      </c>
      <c r="AI58" s="1">
        <v>83</v>
      </c>
      <c r="AJ58" s="1">
        <v>252</v>
      </c>
      <c r="AK58" s="1">
        <v>356</v>
      </c>
      <c r="AL58" s="1">
        <v>198</v>
      </c>
      <c r="AM58" s="1">
        <v>390</v>
      </c>
      <c r="AN58" s="1">
        <f t="shared" si="0"/>
        <v>217</v>
      </c>
      <c r="AO58" s="1">
        <f t="shared" si="1"/>
        <v>218</v>
      </c>
      <c r="AP58" s="1" t="str">
        <f t="shared" si="2"/>
        <v/>
      </c>
      <c r="AR58">
        <f t="shared" si="4"/>
        <v>0.43584600000000001</v>
      </c>
      <c r="AS58">
        <f t="shared" si="5"/>
        <v>0</v>
      </c>
      <c r="AT58">
        <f t="shared" si="6"/>
        <v>0</v>
      </c>
      <c r="AU58">
        <f t="shared" si="7"/>
        <v>1.217805</v>
      </c>
      <c r="AV58">
        <f t="shared" si="8"/>
        <v>0</v>
      </c>
      <c r="AW58">
        <f t="shared" si="9"/>
        <v>0</v>
      </c>
      <c r="AX58">
        <f t="shared" si="10"/>
        <v>1.5639180000000001</v>
      </c>
      <c r="AY58">
        <f t="shared" si="11"/>
        <v>0</v>
      </c>
      <c r="AZ58">
        <f t="shared" si="12"/>
        <v>2.4612480000000003</v>
      </c>
      <c r="BA58">
        <f t="shared" si="13"/>
        <v>1.7690220000000001</v>
      </c>
      <c r="BB58">
        <f t="shared" si="14"/>
        <v>1.2819000000000001E-2</v>
      </c>
      <c r="BC58">
        <f t="shared" si="15"/>
        <v>1.2819000000000001E-2</v>
      </c>
      <c r="BD58">
        <f t="shared" si="16"/>
        <v>0.43584600000000001</v>
      </c>
      <c r="BE58">
        <f t="shared" si="17"/>
        <v>0</v>
      </c>
      <c r="BF58">
        <f t="shared" si="18"/>
        <v>0.58967400000000003</v>
      </c>
      <c r="BG58">
        <f t="shared" si="19"/>
        <v>0.61531200000000008</v>
      </c>
      <c r="BH58">
        <f t="shared" si="20"/>
        <v>0</v>
      </c>
      <c r="BI58">
        <f t="shared" si="21"/>
        <v>0</v>
      </c>
      <c r="BJ58">
        <f t="shared" si="22"/>
        <v>1.063977</v>
      </c>
      <c r="BK58">
        <f t="shared" si="23"/>
        <v>3.230388</v>
      </c>
      <c r="BL58">
        <f t="shared" si="24"/>
        <v>4.5635640000000004</v>
      </c>
      <c r="BM58">
        <f t="shared" si="25"/>
        <v>2.5381620000000003</v>
      </c>
      <c r="BN58">
        <f t="shared" si="26"/>
        <v>4.9994100000000001</v>
      </c>
      <c r="BO58">
        <f t="shared" si="27"/>
        <v>2.7817229999999999</v>
      </c>
      <c r="BP58">
        <f t="shared" si="28"/>
        <v>2.7945420000000003</v>
      </c>
    </row>
    <row r="59" spans="1:68">
      <c r="A59">
        <v>42021</v>
      </c>
      <c r="B59" s="1">
        <v>9</v>
      </c>
      <c r="C59" s="1">
        <v>0</v>
      </c>
      <c r="D59" s="1">
        <v>1</v>
      </c>
      <c r="E59" s="1">
        <v>1</v>
      </c>
      <c r="F59" s="1">
        <v>0</v>
      </c>
      <c r="G59" s="1">
        <v>2</v>
      </c>
      <c r="H59" s="8">
        <v>40</v>
      </c>
      <c r="I59" t="s">
        <v>575</v>
      </c>
      <c r="J59" s="8">
        <v>83</v>
      </c>
      <c r="K59" s="1">
        <v>1</v>
      </c>
      <c r="L59" s="1">
        <v>2</v>
      </c>
      <c r="M59" s="1">
        <v>1</v>
      </c>
      <c r="N59" s="1">
        <v>0</v>
      </c>
      <c r="O59" s="1">
        <v>0</v>
      </c>
      <c r="P59" s="90">
        <v>1.2819000000000001E-2</v>
      </c>
      <c r="Q59" s="1">
        <v>13</v>
      </c>
      <c r="R59" s="1">
        <v>0</v>
      </c>
      <c r="S59" s="1">
        <v>0</v>
      </c>
      <c r="T59" s="1">
        <v>69</v>
      </c>
      <c r="U59" s="1">
        <v>0</v>
      </c>
      <c r="V59" s="1">
        <v>0</v>
      </c>
      <c r="W59" s="1">
        <v>130</v>
      </c>
      <c r="X59" s="1">
        <v>0</v>
      </c>
      <c r="Y59" s="1">
        <v>2115</v>
      </c>
      <c r="Z59" s="1">
        <v>97</v>
      </c>
      <c r="AA59" s="1">
        <v>1</v>
      </c>
      <c r="AB59" s="1">
        <v>1</v>
      </c>
      <c r="AC59" s="1">
        <v>13</v>
      </c>
      <c r="AD59" s="1">
        <v>0</v>
      </c>
      <c r="AE59" s="1">
        <v>40</v>
      </c>
      <c r="AF59" s="1">
        <v>28</v>
      </c>
      <c r="AG59" s="1">
        <v>0</v>
      </c>
      <c r="AH59" s="1">
        <v>0</v>
      </c>
      <c r="AI59" s="1">
        <v>79</v>
      </c>
      <c r="AJ59" s="1">
        <v>213</v>
      </c>
      <c r="AK59" s="1">
        <v>297</v>
      </c>
      <c r="AL59" s="1">
        <v>-1805</v>
      </c>
      <c r="AM59" s="1">
        <v>310</v>
      </c>
      <c r="AN59" s="1">
        <f t="shared" si="0"/>
        <v>199</v>
      </c>
      <c r="AO59" s="1">
        <f t="shared" si="1"/>
        <v>200</v>
      </c>
      <c r="AP59" s="1" t="str">
        <f t="shared" si="2"/>
        <v/>
      </c>
      <c r="AR59">
        <f t="shared" si="4"/>
        <v>0.16664700000000002</v>
      </c>
      <c r="AS59">
        <f t="shared" si="5"/>
        <v>0</v>
      </c>
      <c r="AT59">
        <f t="shared" si="6"/>
        <v>0</v>
      </c>
      <c r="AU59">
        <f t="shared" si="7"/>
        <v>0.88451100000000005</v>
      </c>
      <c r="AV59">
        <f t="shared" si="8"/>
        <v>0</v>
      </c>
      <c r="AW59">
        <f t="shared" si="9"/>
        <v>0</v>
      </c>
      <c r="AX59">
        <f t="shared" si="10"/>
        <v>1.6664700000000001</v>
      </c>
      <c r="AY59">
        <f t="shared" si="11"/>
        <v>0</v>
      </c>
      <c r="AZ59">
        <f t="shared" si="12"/>
        <v>27.112185</v>
      </c>
      <c r="BA59">
        <f t="shared" si="13"/>
        <v>1.2434430000000001</v>
      </c>
      <c r="BB59">
        <f t="shared" si="14"/>
        <v>1.2819000000000001E-2</v>
      </c>
      <c r="BC59">
        <f t="shared" si="15"/>
        <v>1.2819000000000001E-2</v>
      </c>
      <c r="BD59">
        <f t="shared" si="16"/>
        <v>0.16664700000000002</v>
      </c>
      <c r="BE59">
        <f t="shared" si="17"/>
        <v>0</v>
      </c>
      <c r="BF59">
        <f t="shared" si="18"/>
        <v>0.51275999999999999</v>
      </c>
      <c r="BG59">
        <f t="shared" si="19"/>
        <v>0.35893200000000003</v>
      </c>
      <c r="BH59">
        <f t="shared" si="20"/>
        <v>0</v>
      </c>
      <c r="BI59">
        <f t="shared" si="21"/>
        <v>0</v>
      </c>
      <c r="BJ59">
        <f t="shared" si="22"/>
        <v>1.0127010000000001</v>
      </c>
      <c r="BK59">
        <f t="shared" si="23"/>
        <v>2.7304470000000003</v>
      </c>
      <c r="BL59">
        <f t="shared" si="24"/>
        <v>3.8072430000000002</v>
      </c>
      <c r="BM59">
        <f t="shared" si="25"/>
        <v>-23.138294999999999</v>
      </c>
      <c r="BN59">
        <f t="shared" si="26"/>
        <v>3.9738900000000004</v>
      </c>
      <c r="BO59">
        <f t="shared" si="27"/>
        <v>2.5509810000000002</v>
      </c>
      <c r="BP59">
        <f t="shared" si="28"/>
        <v>2.5638000000000001</v>
      </c>
    </row>
    <row r="60" spans="1:68">
      <c r="A60">
        <v>42022</v>
      </c>
      <c r="B60" s="1">
        <v>9</v>
      </c>
      <c r="C60" s="1">
        <v>0</v>
      </c>
      <c r="D60" s="1">
        <v>1</v>
      </c>
      <c r="E60" s="1">
        <v>1</v>
      </c>
      <c r="F60" s="1">
        <v>0</v>
      </c>
      <c r="G60" s="1">
        <v>3</v>
      </c>
      <c r="H60" s="8">
        <v>49</v>
      </c>
      <c r="I60" t="s">
        <v>662</v>
      </c>
      <c r="J60" s="8">
        <v>82</v>
      </c>
      <c r="K60" s="1">
        <v>1</v>
      </c>
      <c r="L60" s="1">
        <v>1</v>
      </c>
      <c r="M60" s="1">
        <v>1</v>
      </c>
      <c r="N60" s="1">
        <v>0</v>
      </c>
      <c r="O60" s="1">
        <v>0</v>
      </c>
      <c r="P60" s="90">
        <v>1.622E-3</v>
      </c>
      <c r="Q60" s="1">
        <v>109</v>
      </c>
      <c r="R60" s="1">
        <v>0</v>
      </c>
      <c r="S60" s="1">
        <v>0</v>
      </c>
      <c r="T60" s="1">
        <v>414</v>
      </c>
      <c r="U60" s="1">
        <v>63</v>
      </c>
      <c r="V60" s="1">
        <v>0</v>
      </c>
      <c r="W60" s="1">
        <v>225</v>
      </c>
      <c r="X60" s="1">
        <v>15</v>
      </c>
      <c r="Y60" s="1">
        <v>44</v>
      </c>
      <c r="Z60" s="1">
        <v>1614</v>
      </c>
      <c r="AA60" s="1">
        <v>1</v>
      </c>
      <c r="AB60" s="1">
        <v>1</v>
      </c>
      <c r="AC60" s="1">
        <v>3</v>
      </c>
      <c r="AD60" s="1">
        <v>0</v>
      </c>
      <c r="AE60" s="1">
        <v>202</v>
      </c>
      <c r="AF60" s="1">
        <v>213</v>
      </c>
      <c r="AG60" s="1">
        <v>0</v>
      </c>
      <c r="AH60" s="1">
        <v>51</v>
      </c>
      <c r="AI60" s="1">
        <v>146</v>
      </c>
      <c r="AJ60" s="1">
        <v>827</v>
      </c>
      <c r="AK60" s="1">
        <v>2332</v>
      </c>
      <c r="AL60" s="1">
        <v>2397</v>
      </c>
      <c r="AM60" s="1">
        <v>2441</v>
      </c>
      <c r="AN60" s="1">
        <f t="shared" si="0"/>
        <v>717</v>
      </c>
      <c r="AO60" s="1">
        <f t="shared" si="1"/>
        <v>718</v>
      </c>
      <c r="AP60" s="1" t="str">
        <f t="shared" si="2"/>
        <v/>
      </c>
      <c r="AR60">
        <f t="shared" si="4"/>
        <v>0.17679799999999998</v>
      </c>
      <c r="AS60">
        <f t="shared" si="5"/>
        <v>0</v>
      </c>
      <c r="AT60">
        <f t="shared" si="6"/>
        <v>0</v>
      </c>
      <c r="AU60">
        <f t="shared" si="7"/>
        <v>0.67150799999999999</v>
      </c>
      <c r="AV60">
        <f t="shared" si="8"/>
        <v>0.102186</v>
      </c>
      <c r="AW60">
        <f t="shared" si="9"/>
        <v>0</v>
      </c>
      <c r="AX60">
        <f t="shared" si="10"/>
        <v>0.36495</v>
      </c>
      <c r="AY60">
        <f t="shared" si="11"/>
        <v>2.4330000000000001E-2</v>
      </c>
      <c r="AZ60">
        <f t="shared" si="12"/>
        <v>7.1368000000000001E-2</v>
      </c>
      <c r="BA60">
        <f t="shared" si="13"/>
        <v>2.6179079999999999</v>
      </c>
      <c r="BB60">
        <f t="shared" si="14"/>
        <v>1.622E-3</v>
      </c>
      <c r="BC60">
        <f t="shared" si="15"/>
        <v>1.622E-3</v>
      </c>
      <c r="BD60">
        <f t="shared" si="16"/>
        <v>4.8659999999999997E-3</v>
      </c>
      <c r="BE60">
        <f t="shared" si="17"/>
        <v>0</v>
      </c>
      <c r="BF60">
        <f t="shared" si="18"/>
        <v>0.32764399999999999</v>
      </c>
      <c r="BG60">
        <f t="shared" si="19"/>
        <v>0.34548600000000002</v>
      </c>
      <c r="BH60">
        <f t="shared" si="20"/>
        <v>0</v>
      </c>
      <c r="BI60">
        <f t="shared" si="21"/>
        <v>8.2722000000000004E-2</v>
      </c>
      <c r="BJ60">
        <f t="shared" si="22"/>
        <v>0.23681199999999999</v>
      </c>
      <c r="BK60">
        <f t="shared" si="23"/>
        <v>1.341394</v>
      </c>
      <c r="BL60">
        <f t="shared" si="24"/>
        <v>3.7825039999999999</v>
      </c>
      <c r="BM60">
        <f t="shared" si="25"/>
        <v>3.887934</v>
      </c>
      <c r="BN60">
        <f t="shared" si="26"/>
        <v>3.9593020000000001</v>
      </c>
      <c r="BO60">
        <f t="shared" si="27"/>
        <v>1.162974</v>
      </c>
      <c r="BP60">
        <f t="shared" si="28"/>
        <v>1.164596</v>
      </c>
    </row>
    <row r="61" spans="1:68">
      <c r="A61">
        <v>42023</v>
      </c>
      <c r="B61" s="1">
        <v>9</v>
      </c>
      <c r="C61" s="1">
        <v>0</v>
      </c>
      <c r="D61" s="1">
        <v>1</v>
      </c>
      <c r="E61" s="1">
        <v>1</v>
      </c>
      <c r="F61" s="1">
        <v>0</v>
      </c>
      <c r="G61" s="1">
        <v>3</v>
      </c>
      <c r="H61" s="8">
        <v>7</v>
      </c>
      <c r="I61" t="s">
        <v>487</v>
      </c>
      <c r="J61" s="8">
        <v>21</v>
      </c>
      <c r="K61" s="1">
        <v>1</v>
      </c>
      <c r="L61" s="1">
        <v>2</v>
      </c>
      <c r="M61" s="1">
        <v>0</v>
      </c>
      <c r="N61" s="1">
        <v>0</v>
      </c>
      <c r="O61" s="1">
        <v>0</v>
      </c>
      <c r="P61" s="90">
        <v>1.622E-3</v>
      </c>
      <c r="Q61" s="1">
        <v>0</v>
      </c>
      <c r="R61" s="1">
        <v>195</v>
      </c>
      <c r="S61" s="1">
        <v>1</v>
      </c>
      <c r="T61" s="1">
        <v>166</v>
      </c>
      <c r="U61" s="1">
        <v>1</v>
      </c>
      <c r="V61" s="1">
        <v>617</v>
      </c>
      <c r="W61" s="1">
        <v>1329</v>
      </c>
      <c r="X61" s="1">
        <v>19</v>
      </c>
      <c r="Y61" s="1">
        <v>2487</v>
      </c>
      <c r="Z61" s="1">
        <v>8643</v>
      </c>
      <c r="AA61" s="1">
        <v>1</v>
      </c>
      <c r="AB61" s="1">
        <v>1</v>
      </c>
      <c r="AC61" s="1">
        <v>0</v>
      </c>
      <c r="AD61" s="1">
        <v>0</v>
      </c>
      <c r="AE61" s="1">
        <v>33</v>
      </c>
      <c r="AF61" s="1">
        <v>121</v>
      </c>
      <c r="AG61" s="1">
        <v>12</v>
      </c>
      <c r="AH61" s="1">
        <v>1</v>
      </c>
      <c r="AI61" s="1">
        <v>122</v>
      </c>
      <c r="AJ61" s="1">
        <v>2329</v>
      </c>
      <c r="AK61" s="1">
        <v>10973</v>
      </c>
      <c r="AL61" s="1">
        <v>8486</v>
      </c>
      <c r="AM61" s="1">
        <v>10973</v>
      </c>
      <c r="AN61" s="1">
        <f t="shared" si="0"/>
        <v>2328</v>
      </c>
      <c r="AO61" s="1">
        <f t="shared" si="1"/>
        <v>2329</v>
      </c>
      <c r="AP61" s="1" t="str">
        <f t="shared" si="2"/>
        <v/>
      </c>
      <c r="AR61">
        <f t="shared" si="4"/>
        <v>0</v>
      </c>
      <c r="AS61">
        <f t="shared" si="5"/>
        <v>0.31629000000000002</v>
      </c>
      <c r="AT61">
        <f t="shared" si="6"/>
        <v>1.622E-3</v>
      </c>
      <c r="AU61">
        <f t="shared" si="7"/>
        <v>0.26925199999999999</v>
      </c>
      <c r="AV61">
        <f t="shared" si="8"/>
        <v>1.622E-3</v>
      </c>
      <c r="AW61">
        <f t="shared" si="9"/>
        <v>1.0007740000000001</v>
      </c>
      <c r="AX61">
        <f t="shared" si="10"/>
        <v>2.1556380000000002</v>
      </c>
      <c r="AY61">
        <f t="shared" si="11"/>
        <v>3.0817999999999998E-2</v>
      </c>
      <c r="AZ61">
        <f t="shared" si="12"/>
        <v>4.0339140000000002</v>
      </c>
      <c r="BA61">
        <f t="shared" si="13"/>
        <v>14.018946</v>
      </c>
      <c r="BB61">
        <f t="shared" si="14"/>
        <v>1.622E-3</v>
      </c>
      <c r="BC61">
        <f t="shared" si="15"/>
        <v>1.622E-3</v>
      </c>
      <c r="BD61">
        <f t="shared" si="16"/>
        <v>0</v>
      </c>
      <c r="BE61">
        <f t="shared" si="17"/>
        <v>0</v>
      </c>
      <c r="BF61">
        <f t="shared" si="18"/>
        <v>5.3525999999999997E-2</v>
      </c>
      <c r="BG61">
        <f t="shared" si="19"/>
        <v>0.19626199999999999</v>
      </c>
      <c r="BH61">
        <f t="shared" si="20"/>
        <v>1.9463999999999999E-2</v>
      </c>
      <c r="BI61">
        <f t="shared" si="21"/>
        <v>1.622E-3</v>
      </c>
      <c r="BJ61">
        <f t="shared" si="22"/>
        <v>0.197884</v>
      </c>
      <c r="BK61">
        <f t="shared" si="23"/>
        <v>3.7776380000000001</v>
      </c>
      <c r="BL61">
        <f t="shared" si="24"/>
        <v>17.798206</v>
      </c>
      <c r="BM61">
        <f t="shared" si="25"/>
        <v>13.764291999999999</v>
      </c>
      <c r="BN61">
        <f t="shared" si="26"/>
        <v>17.798206</v>
      </c>
      <c r="BO61">
        <f t="shared" si="27"/>
        <v>3.7760159999999998</v>
      </c>
      <c r="BP61">
        <f t="shared" si="28"/>
        <v>3.7776380000000001</v>
      </c>
    </row>
    <row r="62" spans="1:68">
      <c r="A62">
        <v>42024</v>
      </c>
      <c r="B62" s="1">
        <v>9</v>
      </c>
      <c r="C62" s="1">
        <v>0</v>
      </c>
      <c r="D62" s="1">
        <v>1</v>
      </c>
      <c r="E62" s="1">
        <v>1</v>
      </c>
      <c r="F62" s="1">
        <v>0</v>
      </c>
      <c r="G62" s="1">
        <v>3</v>
      </c>
      <c r="H62" s="8">
        <v>1</v>
      </c>
      <c r="I62" t="s">
        <v>145</v>
      </c>
      <c r="J62" s="8">
        <v>28</v>
      </c>
      <c r="K62" s="1">
        <v>1</v>
      </c>
      <c r="L62" s="1">
        <v>2</v>
      </c>
      <c r="M62" s="1">
        <v>1</v>
      </c>
      <c r="N62" s="1">
        <v>0</v>
      </c>
      <c r="O62" s="1">
        <v>0</v>
      </c>
      <c r="P62" s="90">
        <v>1.622E-3</v>
      </c>
      <c r="Q62" s="1">
        <v>775</v>
      </c>
      <c r="R62" s="1">
        <v>363</v>
      </c>
      <c r="S62" s="1">
        <v>1</v>
      </c>
      <c r="T62" s="1">
        <v>1252</v>
      </c>
      <c r="U62" s="1">
        <v>0</v>
      </c>
      <c r="V62" s="1">
        <v>0</v>
      </c>
      <c r="W62" s="1">
        <v>903</v>
      </c>
      <c r="X62" s="1">
        <v>840</v>
      </c>
      <c r="Y62" s="1">
        <v>2724</v>
      </c>
      <c r="Z62" s="1">
        <v>6215</v>
      </c>
      <c r="AA62" s="1">
        <v>1</v>
      </c>
      <c r="AB62" s="1">
        <v>1</v>
      </c>
      <c r="AC62" s="1">
        <v>0</v>
      </c>
      <c r="AD62" s="1">
        <v>0</v>
      </c>
      <c r="AE62" s="1">
        <v>112</v>
      </c>
      <c r="AF62" s="1">
        <v>1140</v>
      </c>
      <c r="AG62" s="1">
        <v>0</v>
      </c>
      <c r="AH62" s="1">
        <v>0</v>
      </c>
      <c r="AI62" s="1">
        <v>97</v>
      </c>
      <c r="AJ62" s="1">
        <v>4136</v>
      </c>
      <c r="AK62" s="1">
        <v>9576</v>
      </c>
      <c r="AL62" s="1">
        <v>7627</v>
      </c>
      <c r="AM62" s="1">
        <v>10351</v>
      </c>
      <c r="AN62" s="1">
        <f t="shared" si="0"/>
        <v>3359</v>
      </c>
      <c r="AO62" s="1">
        <f t="shared" si="1"/>
        <v>3361</v>
      </c>
      <c r="AP62" s="1" t="str">
        <f t="shared" si="2"/>
        <v/>
      </c>
      <c r="AR62">
        <f t="shared" si="4"/>
        <v>1.25705</v>
      </c>
      <c r="AS62">
        <f t="shared" si="5"/>
        <v>0.58878600000000003</v>
      </c>
      <c r="AT62">
        <f t="shared" si="6"/>
        <v>1.622E-3</v>
      </c>
      <c r="AU62">
        <f t="shared" si="7"/>
        <v>2.0307439999999999</v>
      </c>
      <c r="AV62">
        <f t="shared" si="8"/>
        <v>0</v>
      </c>
      <c r="AW62">
        <f t="shared" si="9"/>
        <v>0</v>
      </c>
      <c r="AX62">
        <f t="shared" si="10"/>
        <v>1.464666</v>
      </c>
      <c r="AY62">
        <f t="shared" si="11"/>
        <v>1.3624799999999999</v>
      </c>
      <c r="AZ62">
        <f t="shared" si="12"/>
        <v>4.4183279999999998</v>
      </c>
      <c r="BA62">
        <f t="shared" si="13"/>
        <v>10.080729999999999</v>
      </c>
      <c r="BB62">
        <f t="shared" si="14"/>
        <v>1.622E-3</v>
      </c>
      <c r="BC62">
        <f t="shared" si="15"/>
        <v>1.622E-3</v>
      </c>
      <c r="BD62">
        <f t="shared" si="16"/>
        <v>0</v>
      </c>
      <c r="BE62">
        <f t="shared" si="17"/>
        <v>0</v>
      </c>
      <c r="BF62">
        <f t="shared" si="18"/>
        <v>0.18166399999999999</v>
      </c>
      <c r="BG62">
        <f t="shared" si="19"/>
        <v>1.8490800000000001</v>
      </c>
      <c r="BH62">
        <f t="shared" si="20"/>
        <v>0</v>
      </c>
      <c r="BI62">
        <f t="shared" si="21"/>
        <v>0</v>
      </c>
      <c r="BJ62">
        <f t="shared" si="22"/>
        <v>0.157334</v>
      </c>
      <c r="BK62">
        <f t="shared" si="23"/>
        <v>6.7085919999999994</v>
      </c>
      <c r="BL62">
        <f t="shared" si="24"/>
        <v>15.532271999999999</v>
      </c>
      <c r="BM62">
        <f t="shared" si="25"/>
        <v>12.370994</v>
      </c>
      <c r="BN62">
        <f t="shared" si="26"/>
        <v>16.789321999999999</v>
      </c>
      <c r="BO62">
        <f t="shared" si="27"/>
        <v>5.4482980000000003</v>
      </c>
      <c r="BP62">
        <f t="shared" si="28"/>
        <v>5.4515419999999999</v>
      </c>
    </row>
    <row r="63" spans="1:68">
      <c r="A63">
        <v>42025</v>
      </c>
      <c r="B63" s="1">
        <v>9</v>
      </c>
      <c r="C63" s="1">
        <v>0</v>
      </c>
      <c r="D63" s="1">
        <v>1</v>
      </c>
      <c r="E63" s="1">
        <v>1</v>
      </c>
      <c r="F63" s="1">
        <v>0</v>
      </c>
      <c r="G63" s="1">
        <v>3</v>
      </c>
      <c r="H63" s="8">
        <v>40</v>
      </c>
      <c r="I63" t="s">
        <v>575</v>
      </c>
      <c r="J63" s="8">
        <v>83</v>
      </c>
      <c r="K63" s="1">
        <v>1</v>
      </c>
      <c r="L63" s="1">
        <v>2</v>
      </c>
      <c r="M63" s="1">
        <v>0</v>
      </c>
      <c r="N63" s="1">
        <v>0</v>
      </c>
      <c r="O63" s="1">
        <v>0</v>
      </c>
      <c r="P63" s="90">
        <v>1.622E-3</v>
      </c>
      <c r="Q63" s="1">
        <v>0</v>
      </c>
      <c r="R63" s="1">
        <v>0</v>
      </c>
      <c r="S63" s="1">
        <v>0</v>
      </c>
      <c r="T63" s="1">
        <v>591</v>
      </c>
      <c r="U63" s="1">
        <v>21</v>
      </c>
      <c r="V63" s="1">
        <v>0</v>
      </c>
      <c r="W63" s="1">
        <v>124</v>
      </c>
      <c r="X63" s="1">
        <v>0</v>
      </c>
      <c r="Y63" s="1">
        <v>927</v>
      </c>
      <c r="Z63" s="1">
        <v>1603</v>
      </c>
      <c r="AA63" s="1">
        <v>1</v>
      </c>
      <c r="AB63" s="1">
        <v>1</v>
      </c>
      <c r="AC63" s="1">
        <v>0</v>
      </c>
      <c r="AD63" s="1">
        <v>0</v>
      </c>
      <c r="AE63" s="1">
        <v>465</v>
      </c>
      <c r="AF63" s="1">
        <v>126</v>
      </c>
      <c r="AG63" s="1">
        <v>0</v>
      </c>
      <c r="AH63" s="1">
        <v>0</v>
      </c>
      <c r="AI63" s="1">
        <v>12</v>
      </c>
      <c r="AJ63" s="1">
        <v>738</v>
      </c>
      <c r="AK63" s="1">
        <v>2341</v>
      </c>
      <c r="AL63" s="1">
        <v>1413</v>
      </c>
      <c r="AM63" s="1">
        <v>2341</v>
      </c>
      <c r="AN63" s="1">
        <f t="shared" si="0"/>
        <v>736</v>
      </c>
      <c r="AO63" s="1">
        <f t="shared" si="1"/>
        <v>738</v>
      </c>
      <c r="AP63" s="1" t="str">
        <f t="shared" si="2"/>
        <v/>
      </c>
      <c r="AR63">
        <f t="shared" si="4"/>
        <v>0</v>
      </c>
      <c r="AS63">
        <f t="shared" si="5"/>
        <v>0</v>
      </c>
      <c r="AT63">
        <f t="shared" si="6"/>
        <v>0</v>
      </c>
      <c r="AU63">
        <f t="shared" si="7"/>
        <v>0.95860199999999995</v>
      </c>
      <c r="AV63">
        <f t="shared" si="8"/>
        <v>3.4062000000000002E-2</v>
      </c>
      <c r="AW63">
        <f t="shared" si="9"/>
        <v>0</v>
      </c>
      <c r="AX63">
        <f t="shared" si="10"/>
        <v>0.201128</v>
      </c>
      <c r="AY63">
        <f t="shared" si="11"/>
        <v>0</v>
      </c>
      <c r="AZ63">
        <f t="shared" si="12"/>
        <v>1.5035939999999999</v>
      </c>
      <c r="BA63">
        <f t="shared" si="13"/>
        <v>2.600066</v>
      </c>
      <c r="BB63">
        <f t="shared" si="14"/>
        <v>1.622E-3</v>
      </c>
      <c r="BC63">
        <f t="shared" si="15"/>
        <v>1.622E-3</v>
      </c>
      <c r="BD63">
        <f t="shared" si="16"/>
        <v>0</v>
      </c>
      <c r="BE63">
        <f t="shared" si="17"/>
        <v>0</v>
      </c>
      <c r="BF63">
        <f t="shared" si="18"/>
        <v>0.75422999999999996</v>
      </c>
      <c r="BG63">
        <f t="shared" si="19"/>
        <v>0.204372</v>
      </c>
      <c r="BH63">
        <f t="shared" si="20"/>
        <v>0</v>
      </c>
      <c r="BI63">
        <f t="shared" si="21"/>
        <v>0</v>
      </c>
      <c r="BJ63">
        <f t="shared" si="22"/>
        <v>1.9463999999999999E-2</v>
      </c>
      <c r="BK63">
        <f t="shared" si="23"/>
        <v>1.197036</v>
      </c>
      <c r="BL63">
        <f t="shared" si="24"/>
        <v>3.7971019999999998</v>
      </c>
      <c r="BM63">
        <f t="shared" si="25"/>
        <v>2.2918859999999999</v>
      </c>
      <c r="BN63">
        <f t="shared" si="26"/>
        <v>3.7971019999999998</v>
      </c>
      <c r="BO63">
        <f t="shared" si="27"/>
        <v>1.193792</v>
      </c>
      <c r="BP63">
        <f t="shared" si="28"/>
        <v>1.197036</v>
      </c>
    </row>
    <row r="64" spans="1:68">
      <c r="A64">
        <v>42026</v>
      </c>
      <c r="B64" s="1">
        <v>9</v>
      </c>
      <c r="C64" s="1">
        <v>0</v>
      </c>
      <c r="D64" s="1">
        <v>1</v>
      </c>
      <c r="E64" s="1">
        <v>1</v>
      </c>
      <c r="F64" s="1">
        <v>0</v>
      </c>
      <c r="G64" s="1">
        <v>3</v>
      </c>
      <c r="H64" s="8">
        <v>8</v>
      </c>
      <c r="I64" t="s">
        <v>606</v>
      </c>
      <c r="J64" s="8">
        <v>11</v>
      </c>
      <c r="K64" s="1">
        <v>1</v>
      </c>
      <c r="L64" s="1">
        <v>1</v>
      </c>
      <c r="M64" s="1">
        <v>0</v>
      </c>
      <c r="N64" s="1">
        <v>0</v>
      </c>
      <c r="O64" s="1">
        <v>0</v>
      </c>
      <c r="P64" s="90">
        <v>1.622E-3</v>
      </c>
      <c r="Q64" s="1">
        <v>0</v>
      </c>
      <c r="R64" s="1">
        <v>0</v>
      </c>
      <c r="S64" s="1">
        <v>0</v>
      </c>
      <c r="T64" s="1">
        <v>324</v>
      </c>
      <c r="U64" s="1">
        <v>3</v>
      </c>
      <c r="V64" s="1">
        <v>0</v>
      </c>
      <c r="W64" s="1">
        <v>1758</v>
      </c>
      <c r="X64" s="1">
        <v>0</v>
      </c>
      <c r="Y64" s="1">
        <v>2136</v>
      </c>
      <c r="Z64" s="1">
        <v>2268</v>
      </c>
      <c r="AA64" s="1">
        <v>1</v>
      </c>
      <c r="AB64" s="1">
        <v>1</v>
      </c>
      <c r="AC64" s="1">
        <v>0</v>
      </c>
      <c r="AD64" s="1">
        <v>0</v>
      </c>
      <c r="AE64" s="1">
        <v>213</v>
      </c>
      <c r="AF64" s="1">
        <v>111</v>
      </c>
      <c r="AG64" s="1">
        <v>0</v>
      </c>
      <c r="AH64" s="1">
        <v>0</v>
      </c>
      <c r="AI64" s="1">
        <v>260</v>
      </c>
      <c r="AJ64" s="1">
        <v>2085</v>
      </c>
      <c r="AK64" s="1">
        <v>4354</v>
      </c>
      <c r="AL64" s="1">
        <v>2217</v>
      </c>
      <c r="AM64" s="1">
        <v>4354</v>
      </c>
      <c r="AN64" s="1">
        <f t="shared" si="0"/>
        <v>2085</v>
      </c>
      <c r="AO64" s="1">
        <f t="shared" si="1"/>
        <v>2085</v>
      </c>
      <c r="AP64" s="1" t="str">
        <f t="shared" si="2"/>
        <v/>
      </c>
      <c r="AR64">
        <f t="shared" si="4"/>
        <v>0</v>
      </c>
      <c r="AS64">
        <f t="shared" si="5"/>
        <v>0</v>
      </c>
      <c r="AT64">
        <f t="shared" si="6"/>
        <v>0</v>
      </c>
      <c r="AU64">
        <f t="shared" si="7"/>
        <v>0.525528</v>
      </c>
      <c r="AV64">
        <f t="shared" si="8"/>
        <v>4.8659999999999997E-3</v>
      </c>
      <c r="AW64">
        <f t="shared" si="9"/>
        <v>0</v>
      </c>
      <c r="AX64">
        <f t="shared" si="10"/>
        <v>2.8514759999999999</v>
      </c>
      <c r="AY64">
        <f t="shared" si="11"/>
        <v>0</v>
      </c>
      <c r="AZ64">
        <f t="shared" si="12"/>
        <v>3.4645920000000001</v>
      </c>
      <c r="BA64">
        <f t="shared" si="13"/>
        <v>3.678696</v>
      </c>
      <c r="BB64">
        <f t="shared" si="14"/>
        <v>1.622E-3</v>
      </c>
      <c r="BC64">
        <f t="shared" si="15"/>
        <v>1.622E-3</v>
      </c>
      <c r="BD64">
        <f t="shared" si="16"/>
        <v>0</v>
      </c>
      <c r="BE64">
        <f t="shared" si="17"/>
        <v>0</v>
      </c>
      <c r="BF64">
        <f t="shared" si="18"/>
        <v>0.34548600000000002</v>
      </c>
      <c r="BG64">
        <f t="shared" si="19"/>
        <v>0.18004200000000001</v>
      </c>
      <c r="BH64">
        <f t="shared" si="20"/>
        <v>0</v>
      </c>
      <c r="BI64">
        <f t="shared" si="21"/>
        <v>0</v>
      </c>
      <c r="BJ64">
        <f t="shared" si="22"/>
        <v>0.42171999999999998</v>
      </c>
      <c r="BK64">
        <f t="shared" si="23"/>
        <v>3.3818699999999997</v>
      </c>
      <c r="BL64">
        <f t="shared" si="24"/>
        <v>7.0621879999999999</v>
      </c>
      <c r="BM64">
        <f t="shared" si="25"/>
        <v>3.595974</v>
      </c>
      <c r="BN64">
        <f t="shared" si="26"/>
        <v>7.0621879999999999</v>
      </c>
      <c r="BO64">
        <f t="shared" si="27"/>
        <v>3.3818699999999997</v>
      </c>
      <c r="BP64">
        <f t="shared" si="28"/>
        <v>3.3818699999999997</v>
      </c>
    </row>
    <row r="65" spans="1:68">
      <c r="A65">
        <v>42027</v>
      </c>
      <c r="B65" s="1">
        <v>9</v>
      </c>
      <c r="C65" s="1">
        <v>0</v>
      </c>
      <c r="D65" s="1">
        <v>1</v>
      </c>
      <c r="E65" s="1">
        <v>2</v>
      </c>
      <c r="F65" s="1">
        <v>1</v>
      </c>
      <c r="G65" s="1">
        <v>3</v>
      </c>
      <c r="H65" s="8">
        <v>98</v>
      </c>
      <c r="I65" t="s">
        <v>803</v>
      </c>
      <c r="J65" s="8">
        <v>98</v>
      </c>
      <c r="K65" s="1">
        <v>1</v>
      </c>
      <c r="L65" s="1">
        <v>1</v>
      </c>
      <c r="M65" s="1">
        <v>0</v>
      </c>
      <c r="N65" s="1">
        <v>0</v>
      </c>
      <c r="O65" s="1">
        <v>0</v>
      </c>
      <c r="P65" s="90">
        <v>1.622E-3</v>
      </c>
      <c r="Q65" s="1">
        <v>325</v>
      </c>
      <c r="R65" s="1">
        <v>0</v>
      </c>
      <c r="S65" s="1">
        <v>0</v>
      </c>
      <c r="T65" s="1">
        <v>28</v>
      </c>
      <c r="U65" s="1">
        <v>2</v>
      </c>
      <c r="V65" s="1">
        <v>0</v>
      </c>
      <c r="W65" s="1">
        <v>51</v>
      </c>
      <c r="X65" s="1">
        <v>0</v>
      </c>
      <c r="Y65" s="1">
        <v>120</v>
      </c>
      <c r="Z65" s="1">
        <v>260</v>
      </c>
      <c r="AA65" s="1">
        <v>1</v>
      </c>
      <c r="AB65" s="1">
        <v>1</v>
      </c>
      <c r="AC65" s="1">
        <v>0</v>
      </c>
      <c r="AD65" s="1">
        <v>0</v>
      </c>
      <c r="AE65" s="1">
        <v>0</v>
      </c>
      <c r="AF65" s="1">
        <v>28</v>
      </c>
      <c r="AG65" s="1">
        <v>0</v>
      </c>
      <c r="AH65" s="1">
        <v>0</v>
      </c>
      <c r="AI65" s="1">
        <v>14</v>
      </c>
      <c r="AJ65" s="1">
        <v>408</v>
      </c>
      <c r="AK65" s="1">
        <v>342</v>
      </c>
      <c r="AL65" s="1">
        <v>548</v>
      </c>
      <c r="AM65" s="1">
        <v>667</v>
      </c>
      <c r="AN65" s="1">
        <f t="shared" si="0"/>
        <v>81</v>
      </c>
      <c r="AO65" s="1">
        <f t="shared" si="1"/>
        <v>83</v>
      </c>
      <c r="AP65" s="1" t="str">
        <f t="shared" si="2"/>
        <v/>
      </c>
      <c r="AR65">
        <f t="shared" si="4"/>
        <v>0.52715000000000001</v>
      </c>
      <c r="AS65">
        <f t="shared" si="5"/>
        <v>0</v>
      </c>
      <c r="AT65">
        <f t="shared" si="6"/>
        <v>0</v>
      </c>
      <c r="AU65">
        <f t="shared" si="7"/>
        <v>4.5415999999999998E-2</v>
      </c>
      <c r="AV65">
        <f t="shared" si="8"/>
        <v>3.2439999999999999E-3</v>
      </c>
      <c r="AW65">
        <f t="shared" si="9"/>
        <v>0</v>
      </c>
      <c r="AX65">
        <f t="shared" si="10"/>
        <v>8.2722000000000004E-2</v>
      </c>
      <c r="AY65">
        <f t="shared" si="11"/>
        <v>0</v>
      </c>
      <c r="AZ65">
        <f t="shared" si="12"/>
        <v>0.19464000000000001</v>
      </c>
      <c r="BA65">
        <f t="shared" si="13"/>
        <v>0.42171999999999998</v>
      </c>
      <c r="BB65">
        <f t="shared" si="14"/>
        <v>1.622E-3</v>
      </c>
      <c r="BC65">
        <f t="shared" si="15"/>
        <v>1.622E-3</v>
      </c>
      <c r="BD65">
        <f t="shared" si="16"/>
        <v>0</v>
      </c>
      <c r="BE65">
        <f t="shared" si="17"/>
        <v>0</v>
      </c>
      <c r="BF65">
        <f t="shared" si="18"/>
        <v>0</v>
      </c>
      <c r="BG65">
        <f t="shared" si="19"/>
        <v>4.5415999999999998E-2</v>
      </c>
      <c r="BH65">
        <f t="shared" si="20"/>
        <v>0</v>
      </c>
      <c r="BI65">
        <f t="shared" si="21"/>
        <v>0</v>
      </c>
      <c r="BJ65">
        <f t="shared" si="22"/>
        <v>2.2707999999999999E-2</v>
      </c>
      <c r="BK65">
        <f t="shared" si="23"/>
        <v>0.66177600000000003</v>
      </c>
      <c r="BL65">
        <f t="shared" si="24"/>
        <v>0.55472399999999999</v>
      </c>
      <c r="BM65">
        <f t="shared" si="25"/>
        <v>0.88885599999999998</v>
      </c>
      <c r="BN65">
        <f t="shared" si="26"/>
        <v>1.081874</v>
      </c>
      <c r="BO65">
        <f t="shared" si="27"/>
        <v>0.131382</v>
      </c>
      <c r="BP65">
        <f t="shared" si="28"/>
        <v>0.134626</v>
      </c>
    </row>
    <row r="66" spans="1:68">
      <c r="A66">
        <v>42028</v>
      </c>
      <c r="B66" s="1">
        <v>9</v>
      </c>
      <c r="C66" s="1">
        <v>0</v>
      </c>
      <c r="D66" s="1">
        <v>1</v>
      </c>
      <c r="E66" s="1">
        <v>1</v>
      </c>
      <c r="F66" s="1">
        <v>0</v>
      </c>
      <c r="G66" s="1">
        <v>3</v>
      </c>
      <c r="H66" s="8">
        <v>49</v>
      </c>
      <c r="I66" t="s">
        <v>662</v>
      </c>
      <c r="J66" s="8">
        <v>82</v>
      </c>
      <c r="K66" s="1">
        <v>1</v>
      </c>
      <c r="L66" s="1">
        <v>1</v>
      </c>
      <c r="M66" s="1">
        <v>0</v>
      </c>
      <c r="N66" s="1">
        <v>0</v>
      </c>
      <c r="O66" s="1">
        <v>0</v>
      </c>
      <c r="P66" s="90">
        <v>1.622E-3</v>
      </c>
      <c r="Q66" s="1">
        <v>0</v>
      </c>
      <c r="R66" s="1">
        <v>0</v>
      </c>
      <c r="S66" s="1">
        <v>0</v>
      </c>
      <c r="T66" s="1">
        <v>79</v>
      </c>
      <c r="U66" s="1">
        <v>0</v>
      </c>
      <c r="V66" s="1">
        <v>0</v>
      </c>
      <c r="W66" s="1">
        <v>117</v>
      </c>
      <c r="X66" s="1">
        <v>0</v>
      </c>
      <c r="Y66" s="1">
        <v>147</v>
      </c>
      <c r="Z66" s="1">
        <v>26</v>
      </c>
      <c r="AA66" s="1">
        <v>1</v>
      </c>
      <c r="AB66" s="1">
        <v>1</v>
      </c>
      <c r="AC66" s="1">
        <v>0</v>
      </c>
      <c r="AD66" s="1">
        <v>0</v>
      </c>
      <c r="AE66" s="1">
        <v>57</v>
      </c>
      <c r="AF66" s="1">
        <v>22</v>
      </c>
      <c r="AG66" s="1">
        <v>0</v>
      </c>
      <c r="AH66" s="1">
        <v>0</v>
      </c>
      <c r="AI66" s="1">
        <v>22</v>
      </c>
      <c r="AJ66" s="1">
        <v>197</v>
      </c>
      <c r="AK66" s="1">
        <v>223</v>
      </c>
      <c r="AL66" s="1">
        <v>76</v>
      </c>
      <c r="AM66" s="1">
        <v>223</v>
      </c>
      <c r="AN66" s="1">
        <f t="shared" si="0"/>
        <v>196</v>
      </c>
      <c r="AO66" s="1">
        <f t="shared" si="1"/>
        <v>197</v>
      </c>
      <c r="AP66" s="1" t="str">
        <f t="shared" si="2"/>
        <v/>
      </c>
      <c r="AR66">
        <f t="shared" si="4"/>
        <v>0</v>
      </c>
      <c r="AS66">
        <f t="shared" si="5"/>
        <v>0</v>
      </c>
      <c r="AT66">
        <f t="shared" si="6"/>
        <v>0</v>
      </c>
      <c r="AU66">
        <f t="shared" si="7"/>
        <v>0.128138</v>
      </c>
      <c r="AV66">
        <f t="shared" si="8"/>
        <v>0</v>
      </c>
      <c r="AW66">
        <f t="shared" si="9"/>
        <v>0</v>
      </c>
      <c r="AX66">
        <f t="shared" si="10"/>
        <v>0.189774</v>
      </c>
      <c r="AY66">
        <f t="shared" si="11"/>
        <v>0</v>
      </c>
      <c r="AZ66">
        <f t="shared" si="12"/>
        <v>0.23843400000000001</v>
      </c>
      <c r="BA66">
        <f t="shared" si="13"/>
        <v>4.2172000000000001E-2</v>
      </c>
      <c r="BB66">
        <f t="shared" si="14"/>
        <v>1.622E-3</v>
      </c>
      <c r="BC66">
        <f t="shared" si="15"/>
        <v>1.622E-3</v>
      </c>
      <c r="BD66">
        <f t="shared" si="16"/>
        <v>0</v>
      </c>
      <c r="BE66">
        <f t="shared" si="17"/>
        <v>0</v>
      </c>
      <c r="BF66">
        <f t="shared" si="18"/>
        <v>9.2453999999999995E-2</v>
      </c>
      <c r="BG66">
        <f t="shared" si="19"/>
        <v>3.5684E-2</v>
      </c>
      <c r="BH66">
        <f t="shared" si="20"/>
        <v>0</v>
      </c>
      <c r="BI66">
        <f t="shared" si="21"/>
        <v>0</v>
      </c>
      <c r="BJ66">
        <f t="shared" si="22"/>
        <v>3.5684E-2</v>
      </c>
      <c r="BK66">
        <f t="shared" si="23"/>
        <v>0.31953399999999998</v>
      </c>
      <c r="BL66">
        <f t="shared" si="24"/>
        <v>0.36170599999999997</v>
      </c>
      <c r="BM66">
        <f t="shared" si="25"/>
        <v>0.12327199999999999</v>
      </c>
      <c r="BN66">
        <f t="shared" si="26"/>
        <v>0.36170599999999997</v>
      </c>
      <c r="BO66">
        <f t="shared" si="27"/>
        <v>0.31791199999999997</v>
      </c>
      <c r="BP66">
        <f t="shared" si="28"/>
        <v>0.31953399999999998</v>
      </c>
    </row>
    <row r="67" spans="1:68">
      <c r="A67">
        <v>42029</v>
      </c>
      <c r="B67" s="1">
        <v>9</v>
      </c>
      <c r="C67" s="1">
        <v>0</v>
      </c>
      <c r="D67" s="1">
        <v>1</v>
      </c>
      <c r="E67" s="1">
        <v>2</v>
      </c>
      <c r="F67" s="1">
        <v>1</v>
      </c>
      <c r="G67" s="1">
        <v>4</v>
      </c>
      <c r="H67" s="8">
        <v>98</v>
      </c>
      <c r="I67" t="s">
        <v>803</v>
      </c>
      <c r="J67" s="8">
        <v>98</v>
      </c>
      <c r="K67" s="1">
        <v>1</v>
      </c>
      <c r="L67" s="1">
        <v>1</v>
      </c>
      <c r="M67" s="1">
        <v>0</v>
      </c>
      <c r="N67" s="1">
        <v>0</v>
      </c>
      <c r="O67" s="1">
        <v>0</v>
      </c>
      <c r="P67" s="90">
        <v>3.8609999999999998E-3</v>
      </c>
      <c r="Q67" s="1">
        <v>180</v>
      </c>
      <c r="R67" s="1">
        <v>0</v>
      </c>
      <c r="S67" s="1">
        <v>0</v>
      </c>
      <c r="T67" s="1">
        <v>4</v>
      </c>
      <c r="U67" s="1">
        <v>0</v>
      </c>
      <c r="V67" s="1">
        <v>0</v>
      </c>
      <c r="W67" s="1">
        <v>144</v>
      </c>
      <c r="X67" s="1">
        <v>0</v>
      </c>
      <c r="Y67" s="1">
        <v>131</v>
      </c>
      <c r="Z67" s="1">
        <v>89</v>
      </c>
      <c r="AA67" s="1">
        <v>1</v>
      </c>
      <c r="AB67" s="1">
        <v>1</v>
      </c>
      <c r="AC67" s="1">
        <v>22</v>
      </c>
      <c r="AD67" s="1">
        <v>0</v>
      </c>
      <c r="AE67" s="1">
        <v>0</v>
      </c>
      <c r="AF67" s="1">
        <v>4</v>
      </c>
      <c r="AG67" s="1">
        <v>0</v>
      </c>
      <c r="AH67" s="1">
        <v>0</v>
      </c>
      <c r="AI67" s="1">
        <v>47</v>
      </c>
      <c r="AJ67" s="1">
        <v>329</v>
      </c>
      <c r="AK67" s="1">
        <v>238</v>
      </c>
      <c r="AL67" s="1">
        <v>287</v>
      </c>
      <c r="AM67" s="1">
        <v>418</v>
      </c>
      <c r="AN67" s="1">
        <f t="shared" si="0"/>
        <v>148</v>
      </c>
      <c r="AO67" s="1">
        <f t="shared" si="1"/>
        <v>149</v>
      </c>
      <c r="AP67" s="1" t="str">
        <f t="shared" si="2"/>
        <v/>
      </c>
      <c r="AR67">
        <f t="shared" si="4"/>
        <v>0.69497999999999993</v>
      </c>
      <c r="AS67">
        <f t="shared" si="5"/>
        <v>0</v>
      </c>
      <c r="AT67">
        <f t="shared" si="6"/>
        <v>0</v>
      </c>
      <c r="AU67">
        <f t="shared" si="7"/>
        <v>1.5443999999999999E-2</v>
      </c>
      <c r="AV67">
        <f t="shared" si="8"/>
        <v>0</v>
      </c>
      <c r="AW67">
        <f t="shared" si="9"/>
        <v>0</v>
      </c>
      <c r="AX67">
        <f t="shared" si="10"/>
        <v>0.55598400000000003</v>
      </c>
      <c r="AY67">
        <f t="shared" si="11"/>
        <v>0</v>
      </c>
      <c r="AZ67">
        <f t="shared" si="12"/>
        <v>0.50579099999999999</v>
      </c>
      <c r="BA67">
        <f t="shared" si="13"/>
        <v>0.34362899999999996</v>
      </c>
      <c r="BB67">
        <f t="shared" si="14"/>
        <v>3.8609999999999998E-3</v>
      </c>
      <c r="BC67">
        <f t="shared" si="15"/>
        <v>3.8609999999999998E-3</v>
      </c>
      <c r="BD67">
        <f t="shared" si="16"/>
        <v>8.494199999999999E-2</v>
      </c>
      <c r="BE67">
        <f t="shared" si="17"/>
        <v>0</v>
      </c>
      <c r="BF67">
        <f t="shared" si="18"/>
        <v>0</v>
      </c>
      <c r="BG67">
        <f t="shared" si="19"/>
        <v>1.5443999999999999E-2</v>
      </c>
      <c r="BH67">
        <f t="shared" si="20"/>
        <v>0</v>
      </c>
      <c r="BI67">
        <f t="shared" si="21"/>
        <v>0</v>
      </c>
      <c r="BJ67">
        <f t="shared" si="22"/>
        <v>0.18146699999999999</v>
      </c>
      <c r="BK67">
        <f t="shared" si="23"/>
        <v>1.2702689999999999</v>
      </c>
      <c r="BL67">
        <f t="shared" si="24"/>
        <v>0.91891800000000001</v>
      </c>
      <c r="BM67">
        <f t="shared" si="25"/>
        <v>1.108107</v>
      </c>
      <c r="BN67">
        <f t="shared" si="26"/>
        <v>1.6138979999999998</v>
      </c>
      <c r="BO67">
        <f t="shared" si="27"/>
        <v>0.57142799999999994</v>
      </c>
      <c r="BP67">
        <f t="shared" si="28"/>
        <v>0.57528899999999994</v>
      </c>
    </row>
    <row r="68" spans="1:68">
      <c r="A68">
        <v>42030</v>
      </c>
      <c r="B68" s="1">
        <v>9</v>
      </c>
      <c r="C68" s="1">
        <v>0</v>
      </c>
      <c r="D68" s="1">
        <v>1</v>
      </c>
      <c r="E68" s="1">
        <v>1</v>
      </c>
      <c r="F68" s="1">
        <v>0</v>
      </c>
      <c r="G68" s="1">
        <v>3</v>
      </c>
      <c r="H68" s="8">
        <v>20</v>
      </c>
      <c r="I68" t="s">
        <v>409</v>
      </c>
      <c r="J68" s="8">
        <v>4</v>
      </c>
      <c r="K68" s="1">
        <v>1</v>
      </c>
      <c r="L68" s="1">
        <v>2</v>
      </c>
      <c r="M68" s="1">
        <v>1</v>
      </c>
      <c r="N68" s="1">
        <v>0</v>
      </c>
      <c r="O68" s="1">
        <v>0</v>
      </c>
      <c r="P68" s="90">
        <v>1.622E-3</v>
      </c>
      <c r="Q68" s="1">
        <v>302</v>
      </c>
      <c r="R68" s="1">
        <v>0</v>
      </c>
      <c r="S68" s="1">
        <v>0</v>
      </c>
      <c r="T68" s="1">
        <v>3</v>
      </c>
      <c r="U68" s="1">
        <v>0</v>
      </c>
      <c r="V68" s="1">
        <v>0</v>
      </c>
      <c r="W68" s="1">
        <v>90</v>
      </c>
      <c r="X68" s="1">
        <v>8</v>
      </c>
      <c r="Y68" s="1">
        <v>316</v>
      </c>
      <c r="Z68" s="1">
        <v>187</v>
      </c>
      <c r="AA68" s="1">
        <v>1</v>
      </c>
      <c r="AB68" s="1">
        <v>1</v>
      </c>
      <c r="AC68" s="1">
        <v>23</v>
      </c>
      <c r="AD68" s="1">
        <v>0</v>
      </c>
      <c r="AE68" s="1">
        <v>0</v>
      </c>
      <c r="AF68" s="1">
        <v>3</v>
      </c>
      <c r="AG68" s="1">
        <v>0</v>
      </c>
      <c r="AH68" s="1">
        <v>0</v>
      </c>
      <c r="AI68" s="1">
        <v>19</v>
      </c>
      <c r="AJ68" s="1">
        <v>403</v>
      </c>
      <c r="AK68" s="1">
        <v>288</v>
      </c>
      <c r="AL68" s="1">
        <v>274</v>
      </c>
      <c r="AM68" s="1">
        <v>590</v>
      </c>
      <c r="AN68" s="1">
        <f t="shared" si="0"/>
        <v>101</v>
      </c>
      <c r="AO68" s="1">
        <f t="shared" si="1"/>
        <v>101</v>
      </c>
      <c r="AP68" s="1" t="str">
        <f t="shared" si="2"/>
        <v/>
      </c>
      <c r="AR68">
        <f t="shared" si="4"/>
        <v>0.489844</v>
      </c>
      <c r="AS68">
        <f t="shared" si="5"/>
        <v>0</v>
      </c>
      <c r="AT68">
        <f t="shared" si="6"/>
        <v>0</v>
      </c>
      <c r="AU68">
        <f t="shared" si="7"/>
        <v>4.8659999999999997E-3</v>
      </c>
      <c r="AV68">
        <f t="shared" si="8"/>
        <v>0</v>
      </c>
      <c r="AW68">
        <f t="shared" si="9"/>
        <v>0</v>
      </c>
      <c r="AX68">
        <f t="shared" si="10"/>
        <v>0.14598</v>
      </c>
      <c r="AY68">
        <f t="shared" si="11"/>
        <v>1.2976E-2</v>
      </c>
      <c r="AZ68">
        <f t="shared" si="12"/>
        <v>0.51255200000000001</v>
      </c>
      <c r="BA68">
        <f t="shared" si="13"/>
        <v>0.30331399999999997</v>
      </c>
      <c r="BB68">
        <f t="shared" si="14"/>
        <v>1.622E-3</v>
      </c>
      <c r="BC68">
        <f t="shared" si="15"/>
        <v>1.622E-3</v>
      </c>
      <c r="BD68">
        <f t="shared" si="16"/>
        <v>3.7305999999999999E-2</v>
      </c>
      <c r="BE68">
        <f t="shared" si="17"/>
        <v>0</v>
      </c>
      <c r="BF68">
        <f t="shared" si="18"/>
        <v>0</v>
      </c>
      <c r="BG68">
        <f t="shared" si="19"/>
        <v>4.8659999999999997E-3</v>
      </c>
      <c r="BH68">
        <f t="shared" si="20"/>
        <v>0</v>
      </c>
      <c r="BI68">
        <f t="shared" si="21"/>
        <v>0</v>
      </c>
      <c r="BJ68">
        <f t="shared" si="22"/>
        <v>3.0817999999999998E-2</v>
      </c>
      <c r="BK68">
        <f t="shared" si="23"/>
        <v>0.65366599999999997</v>
      </c>
      <c r="BL68">
        <f t="shared" si="24"/>
        <v>0.467136</v>
      </c>
      <c r="BM68">
        <f t="shared" si="25"/>
        <v>0.44442799999999999</v>
      </c>
      <c r="BN68">
        <f t="shared" si="26"/>
        <v>0.95697999999999994</v>
      </c>
      <c r="BO68">
        <f t="shared" si="27"/>
        <v>0.163822</v>
      </c>
      <c r="BP68">
        <f t="shared" si="28"/>
        <v>0.163822</v>
      </c>
    </row>
    <row r="69" spans="1:68">
      <c r="A69">
        <v>42031</v>
      </c>
      <c r="B69" s="1">
        <v>9</v>
      </c>
      <c r="C69" s="1">
        <v>0</v>
      </c>
      <c r="D69" s="1">
        <v>1</v>
      </c>
      <c r="E69" s="1">
        <v>1</v>
      </c>
      <c r="F69" s="1">
        <v>0</v>
      </c>
      <c r="G69" s="1">
        <v>2</v>
      </c>
      <c r="H69" s="8">
        <v>40</v>
      </c>
      <c r="I69" t="s">
        <v>575</v>
      </c>
      <c r="J69" s="8">
        <v>83</v>
      </c>
      <c r="K69" s="1">
        <v>1</v>
      </c>
      <c r="L69" s="1">
        <v>2</v>
      </c>
      <c r="M69" s="1">
        <v>0</v>
      </c>
      <c r="N69" s="1">
        <v>0</v>
      </c>
      <c r="O69" s="1">
        <v>0</v>
      </c>
      <c r="P69" s="90">
        <v>1.2819000000000001E-2</v>
      </c>
      <c r="Q69" s="1">
        <v>0</v>
      </c>
      <c r="R69" s="1">
        <v>0</v>
      </c>
      <c r="S69" s="1">
        <v>0</v>
      </c>
      <c r="T69" s="1">
        <v>330</v>
      </c>
      <c r="U69" s="1">
        <v>0</v>
      </c>
      <c r="V69" s="1">
        <v>0</v>
      </c>
      <c r="W69" s="1">
        <v>123</v>
      </c>
      <c r="X69" s="1">
        <v>0</v>
      </c>
      <c r="Y69" s="1">
        <v>507</v>
      </c>
      <c r="Z69" s="1">
        <v>652</v>
      </c>
      <c r="AA69" s="1">
        <v>1</v>
      </c>
      <c r="AB69" s="1">
        <v>1</v>
      </c>
      <c r="AC69" s="1">
        <v>0</v>
      </c>
      <c r="AD69" s="1">
        <v>0</v>
      </c>
      <c r="AE69" s="1">
        <v>300</v>
      </c>
      <c r="AF69" s="1">
        <v>30</v>
      </c>
      <c r="AG69" s="1">
        <v>0</v>
      </c>
      <c r="AH69" s="1">
        <v>0</v>
      </c>
      <c r="AI69" s="1">
        <v>20</v>
      </c>
      <c r="AJ69" s="1">
        <v>453</v>
      </c>
      <c r="AK69" s="1">
        <v>1106</v>
      </c>
      <c r="AL69" s="1">
        <v>599</v>
      </c>
      <c r="AM69" s="1">
        <v>1106</v>
      </c>
      <c r="AN69" s="1">
        <f t="shared" si="0"/>
        <v>453</v>
      </c>
      <c r="AO69" s="1">
        <f t="shared" si="1"/>
        <v>453</v>
      </c>
      <c r="AP69" s="1" t="str">
        <f t="shared" si="2"/>
        <v/>
      </c>
      <c r="AR69">
        <f t="shared" si="4"/>
        <v>0</v>
      </c>
      <c r="AS69">
        <f t="shared" si="5"/>
        <v>0</v>
      </c>
      <c r="AT69">
        <f t="shared" si="6"/>
        <v>0</v>
      </c>
      <c r="AU69">
        <f t="shared" si="7"/>
        <v>4.23027</v>
      </c>
      <c r="AV69">
        <f t="shared" si="8"/>
        <v>0</v>
      </c>
      <c r="AW69">
        <f t="shared" si="9"/>
        <v>0</v>
      </c>
      <c r="AX69">
        <f t="shared" si="10"/>
        <v>1.5767370000000001</v>
      </c>
      <c r="AY69">
        <f t="shared" si="11"/>
        <v>0</v>
      </c>
      <c r="AZ69">
        <f t="shared" si="12"/>
        <v>6.4992330000000003</v>
      </c>
      <c r="BA69">
        <f t="shared" si="13"/>
        <v>8.3579880000000006</v>
      </c>
      <c r="BB69">
        <f t="shared" si="14"/>
        <v>1.2819000000000001E-2</v>
      </c>
      <c r="BC69">
        <f t="shared" si="15"/>
        <v>1.2819000000000001E-2</v>
      </c>
      <c r="BD69">
        <f t="shared" si="16"/>
        <v>0</v>
      </c>
      <c r="BE69">
        <f t="shared" si="17"/>
        <v>0</v>
      </c>
      <c r="BF69">
        <f t="shared" si="18"/>
        <v>3.8457000000000003</v>
      </c>
      <c r="BG69">
        <f t="shared" si="19"/>
        <v>0.38457000000000002</v>
      </c>
      <c r="BH69">
        <f t="shared" si="20"/>
        <v>0</v>
      </c>
      <c r="BI69">
        <f t="shared" si="21"/>
        <v>0</v>
      </c>
      <c r="BJ69">
        <f t="shared" si="22"/>
        <v>0.25638</v>
      </c>
      <c r="BK69">
        <f t="shared" si="23"/>
        <v>5.8070070000000005</v>
      </c>
      <c r="BL69">
        <f t="shared" si="24"/>
        <v>14.177814000000001</v>
      </c>
      <c r="BM69">
        <f t="shared" si="25"/>
        <v>7.6785810000000003</v>
      </c>
      <c r="BN69">
        <f t="shared" si="26"/>
        <v>14.177814000000001</v>
      </c>
      <c r="BO69">
        <f t="shared" si="27"/>
        <v>5.8070070000000005</v>
      </c>
      <c r="BP69">
        <f t="shared" si="28"/>
        <v>5.8070070000000005</v>
      </c>
    </row>
    <row r="70" spans="1:68">
      <c r="A70">
        <v>42032</v>
      </c>
      <c r="B70" s="1">
        <v>9</v>
      </c>
      <c r="C70" s="1">
        <v>0</v>
      </c>
      <c r="D70" s="1">
        <v>1</v>
      </c>
      <c r="E70" s="1">
        <v>1</v>
      </c>
      <c r="F70" s="1">
        <v>0</v>
      </c>
      <c r="G70" s="1">
        <v>3</v>
      </c>
      <c r="H70" s="8">
        <v>40</v>
      </c>
      <c r="I70" t="s">
        <v>575</v>
      </c>
      <c r="J70" s="8">
        <v>83</v>
      </c>
      <c r="K70" s="1">
        <v>1</v>
      </c>
      <c r="L70" s="1">
        <v>2</v>
      </c>
      <c r="M70" s="1">
        <v>1</v>
      </c>
      <c r="N70" s="1">
        <v>0</v>
      </c>
      <c r="O70" s="1">
        <v>0</v>
      </c>
      <c r="P70" s="90">
        <v>1.622E-3</v>
      </c>
      <c r="Q70" s="1">
        <v>0</v>
      </c>
      <c r="R70" s="1">
        <v>0</v>
      </c>
      <c r="S70" s="1">
        <v>0</v>
      </c>
      <c r="T70" s="1">
        <v>172</v>
      </c>
      <c r="U70" s="1">
        <v>0</v>
      </c>
      <c r="V70" s="1">
        <v>0</v>
      </c>
      <c r="W70" s="1">
        <v>83</v>
      </c>
      <c r="X70" s="1">
        <v>0</v>
      </c>
      <c r="Y70" s="1">
        <v>726</v>
      </c>
      <c r="Z70" s="1">
        <v>2494</v>
      </c>
      <c r="AA70" s="1">
        <v>1</v>
      </c>
      <c r="AB70" s="1">
        <v>1</v>
      </c>
      <c r="AC70" s="1">
        <v>0</v>
      </c>
      <c r="AD70" s="1">
        <v>0</v>
      </c>
      <c r="AE70" s="1">
        <v>127</v>
      </c>
      <c r="AF70" s="1">
        <v>45</v>
      </c>
      <c r="AG70" s="1">
        <v>0</v>
      </c>
      <c r="AH70" s="1">
        <v>0</v>
      </c>
      <c r="AI70" s="1">
        <v>18</v>
      </c>
      <c r="AJ70" s="1">
        <v>256</v>
      </c>
      <c r="AK70" s="1">
        <v>2751</v>
      </c>
      <c r="AL70" s="1">
        <v>2025</v>
      </c>
      <c r="AM70" s="1">
        <v>2751</v>
      </c>
      <c r="AN70" s="1">
        <f t="shared" si="0"/>
        <v>255</v>
      </c>
      <c r="AO70" s="1">
        <f t="shared" si="1"/>
        <v>256</v>
      </c>
      <c r="AP70" s="1" t="str">
        <f t="shared" si="2"/>
        <v/>
      </c>
      <c r="AR70">
        <f t="shared" si="4"/>
        <v>0</v>
      </c>
      <c r="AS70">
        <f t="shared" si="5"/>
        <v>0</v>
      </c>
      <c r="AT70">
        <f t="shared" si="6"/>
        <v>0</v>
      </c>
      <c r="AU70">
        <f t="shared" si="7"/>
        <v>0.27898400000000001</v>
      </c>
      <c r="AV70">
        <f t="shared" si="8"/>
        <v>0</v>
      </c>
      <c r="AW70">
        <f t="shared" si="9"/>
        <v>0</v>
      </c>
      <c r="AX70">
        <f t="shared" si="10"/>
        <v>0.134626</v>
      </c>
      <c r="AY70">
        <f t="shared" si="11"/>
        <v>0</v>
      </c>
      <c r="AZ70">
        <f t="shared" si="12"/>
        <v>1.1775720000000001</v>
      </c>
      <c r="BA70">
        <f t="shared" si="13"/>
        <v>4.0452680000000001</v>
      </c>
      <c r="BB70">
        <f t="shared" si="14"/>
        <v>1.622E-3</v>
      </c>
      <c r="BC70">
        <f t="shared" si="15"/>
        <v>1.622E-3</v>
      </c>
      <c r="BD70">
        <f t="shared" si="16"/>
        <v>0</v>
      </c>
      <c r="BE70">
        <f t="shared" si="17"/>
        <v>0</v>
      </c>
      <c r="BF70">
        <f t="shared" si="18"/>
        <v>0.20599399999999998</v>
      </c>
      <c r="BG70">
        <f t="shared" si="19"/>
        <v>7.2989999999999999E-2</v>
      </c>
      <c r="BH70">
        <f t="shared" si="20"/>
        <v>0</v>
      </c>
      <c r="BI70">
        <f t="shared" si="21"/>
        <v>0</v>
      </c>
      <c r="BJ70">
        <f t="shared" si="22"/>
        <v>2.9196E-2</v>
      </c>
      <c r="BK70">
        <f t="shared" si="23"/>
        <v>0.41523199999999999</v>
      </c>
      <c r="BL70">
        <f t="shared" si="24"/>
        <v>4.4621219999999999</v>
      </c>
      <c r="BM70">
        <f t="shared" si="25"/>
        <v>3.2845499999999999</v>
      </c>
      <c r="BN70">
        <f t="shared" si="26"/>
        <v>4.4621219999999999</v>
      </c>
      <c r="BO70">
        <f t="shared" si="27"/>
        <v>0.41360999999999998</v>
      </c>
      <c r="BP70">
        <f t="shared" si="28"/>
        <v>0.41523199999999999</v>
      </c>
    </row>
    <row r="71" spans="1:68">
      <c r="A71">
        <v>42033</v>
      </c>
      <c r="B71" s="1">
        <v>9</v>
      </c>
      <c r="C71" s="1">
        <v>0</v>
      </c>
      <c r="D71" s="1">
        <v>1</v>
      </c>
      <c r="E71" s="1">
        <v>1</v>
      </c>
      <c r="F71" s="1">
        <v>0</v>
      </c>
      <c r="G71" s="1">
        <v>3</v>
      </c>
      <c r="H71" s="8">
        <v>40</v>
      </c>
      <c r="I71" t="s">
        <v>575</v>
      </c>
      <c r="J71" s="8">
        <v>83</v>
      </c>
      <c r="K71" s="1">
        <v>1</v>
      </c>
      <c r="L71" s="1">
        <v>1</v>
      </c>
      <c r="M71" s="1">
        <v>1</v>
      </c>
      <c r="N71" s="1">
        <v>3</v>
      </c>
      <c r="O71" s="1">
        <v>0</v>
      </c>
      <c r="P71" s="90">
        <v>1.622E-3</v>
      </c>
      <c r="Q71" s="1">
        <v>1291</v>
      </c>
      <c r="R71" s="1">
        <v>0</v>
      </c>
      <c r="S71" s="1">
        <v>0</v>
      </c>
      <c r="T71" s="1">
        <v>9</v>
      </c>
      <c r="U71" s="1">
        <v>51</v>
      </c>
      <c r="V71" s="1">
        <v>0</v>
      </c>
      <c r="W71" s="1">
        <v>38</v>
      </c>
      <c r="X71" s="1">
        <v>0</v>
      </c>
      <c r="Y71" s="1">
        <v>633</v>
      </c>
      <c r="Z71" s="1">
        <v>1402</v>
      </c>
      <c r="AA71" s="1">
        <v>1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9</v>
      </c>
      <c r="AH71" s="1">
        <v>0</v>
      </c>
      <c r="AI71" s="1">
        <v>30</v>
      </c>
      <c r="AJ71" s="1">
        <v>1389</v>
      </c>
      <c r="AK71" s="1">
        <v>1500</v>
      </c>
      <c r="AL71" s="1">
        <v>2159</v>
      </c>
      <c r="AM71" s="1">
        <v>2791</v>
      </c>
      <c r="AN71" s="1">
        <f t="shared" si="0"/>
        <v>98</v>
      </c>
      <c r="AO71" s="1">
        <f t="shared" si="1"/>
        <v>98</v>
      </c>
      <c r="AP71" s="1" t="str">
        <f t="shared" si="2"/>
        <v/>
      </c>
      <c r="AR71">
        <f t="shared" si="4"/>
        <v>2.0940020000000001</v>
      </c>
      <c r="AS71">
        <f t="shared" si="5"/>
        <v>0</v>
      </c>
      <c r="AT71">
        <f t="shared" si="6"/>
        <v>0</v>
      </c>
      <c r="AU71">
        <f t="shared" si="7"/>
        <v>1.4598E-2</v>
      </c>
      <c r="AV71">
        <f t="shared" si="8"/>
        <v>8.2722000000000004E-2</v>
      </c>
      <c r="AW71">
        <f t="shared" si="9"/>
        <v>0</v>
      </c>
      <c r="AX71">
        <f t="shared" si="10"/>
        <v>6.1635999999999996E-2</v>
      </c>
      <c r="AY71">
        <f t="shared" si="11"/>
        <v>0</v>
      </c>
      <c r="AZ71">
        <f t="shared" si="12"/>
        <v>1.026726</v>
      </c>
      <c r="BA71">
        <f t="shared" si="13"/>
        <v>2.274044</v>
      </c>
      <c r="BB71">
        <f t="shared" si="14"/>
        <v>1.622E-3</v>
      </c>
      <c r="BC71">
        <f t="shared" si="15"/>
        <v>1.622E-3</v>
      </c>
      <c r="BD71">
        <f t="shared" si="16"/>
        <v>0</v>
      </c>
      <c r="BE71">
        <f t="shared" si="17"/>
        <v>0</v>
      </c>
      <c r="BF71">
        <f t="shared" si="18"/>
        <v>0</v>
      </c>
      <c r="BG71">
        <f t="shared" si="19"/>
        <v>0</v>
      </c>
      <c r="BH71">
        <f t="shared" si="20"/>
        <v>1.4598E-2</v>
      </c>
      <c r="BI71">
        <f t="shared" si="21"/>
        <v>0</v>
      </c>
      <c r="BJ71">
        <f t="shared" si="22"/>
        <v>4.8660000000000002E-2</v>
      </c>
      <c r="BK71">
        <f t="shared" si="23"/>
        <v>2.252958</v>
      </c>
      <c r="BL71">
        <f t="shared" si="24"/>
        <v>2.4329999999999998</v>
      </c>
      <c r="BM71">
        <f t="shared" si="25"/>
        <v>3.5018979999999997</v>
      </c>
      <c r="BN71">
        <f t="shared" si="26"/>
        <v>4.5270019999999995</v>
      </c>
      <c r="BO71">
        <f t="shared" si="27"/>
        <v>0.15895599999999999</v>
      </c>
      <c r="BP71">
        <f t="shared" si="28"/>
        <v>0.15895599999999999</v>
      </c>
    </row>
    <row r="72" spans="1:68">
      <c r="A72">
        <v>42034</v>
      </c>
      <c r="B72" s="1">
        <v>9</v>
      </c>
      <c r="C72" s="1">
        <v>0</v>
      </c>
      <c r="D72" s="1">
        <v>1</v>
      </c>
      <c r="E72" s="1">
        <v>1</v>
      </c>
      <c r="F72" s="1">
        <v>0</v>
      </c>
      <c r="G72" s="1">
        <v>3</v>
      </c>
      <c r="H72" s="8">
        <v>40</v>
      </c>
      <c r="I72" t="s">
        <v>575</v>
      </c>
      <c r="J72" s="8">
        <v>83</v>
      </c>
      <c r="K72" s="1">
        <v>1</v>
      </c>
      <c r="L72" s="1">
        <v>2</v>
      </c>
      <c r="M72" s="1">
        <v>1</v>
      </c>
      <c r="N72" s="1">
        <v>0</v>
      </c>
      <c r="O72" s="1">
        <v>0</v>
      </c>
      <c r="P72" s="90">
        <v>1.622E-3</v>
      </c>
      <c r="Q72" s="1">
        <v>5</v>
      </c>
      <c r="R72" s="1">
        <v>0</v>
      </c>
      <c r="S72" s="1">
        <v>0</v>
      </c>
      <c r="T72" s="1">
        <v>174</v>
      </c>
      <c r="U72" s="1">
        <v>12</v>
      </c>
      <c r="V72" s="1">
        <v>0</v>
      </c>
      <c r="W72" s="1">
        <v>203</v>
      </c>
      <c r="X72" s="1">
        <v>0</v>
      </c>
      <c r="Y72" s="1">
        <v>69</v>
      </c>
      <c r="Z72" s="1">
        <v>300</v>
      </c>
      <c r="AA72" s="1">
        <v>1</v>
      </c>
      <c r="AB72" s="1">
        <v>1</v>
      </c>
      <c r="AC72" s="1">
        <v>0</v>
      </c>
      <c r="AD72" s="1">
        <v>0</v>
      </c>
      <c r="AE72" s="1">
        <v>123</v>
      </c>
      <c r="AF72" s="1">
        <v>51</v>
      </c>
      <c r="AG72" s="1">
        <v>0</v>
      </c>
      <c r="AH72" s="1">
        <v>0</v>
      </c>
      <c r="AI72" s="1">
        <v>48</v>
      </c>
      <c r="AJ72" s="1">
        <v>395</v>
      </c>
      <c r="AK72" s="1">
        <v>690</v>
      </c>
      <c r="AL72" s="1">
        <v>625</v>
      </c>
      <c r="AM72" s="1">
        <v>695</v>
      </c>
      <c r="AN72" s="1">
        <f t="shared" ref="AN72:AN135" si="29">SUM(R72:X72)</f>
        <v>389</v>
      </c>
      <c r="AO72" s="1">
        <f t="shared" ref="AO72:AO135" si="30">AJ72-Q72</f>
        <v>390</v>
      </c>
      <c r="AP72" s="1" t="str">
        <f t="shared" ref="AP72:AP135" si="31">IF(ISERROR((AO72/AN72)),"",IF(AND((AO72/AN72)&gt;1.05,AO72-AN72&gt;5),"Manual Calculations of Portable Physical Wealth do not match Assumed Calculations",""))</f>
        <v/>
      </c>
      <c r="AR72">
        <f t="shared" si="4"/>
        <v>8.1099999999999992E-3</v>
      </c>
      <c r="AS72">
        <f t="shared" si="5"/>
        <v>0</v>
      </c>
      <c r="AT72">
        <f t="shared" si="6"/>
        <v>0</v>
      </c>
      <c r="AU72">
        <f t="shared" si="7"/>
        <v>0.28222799999999998</v>
      </c>
      <c r="AV72">
        <f t="shared" si="8"/>
        <v>1.9463999999999999E-2</v>
      </c>
      <c r="AW72">
        <f t="shared" si="9"/>
        <v>0</v>
      </c>
      <c r="AX72">
        <f t="shared" si="10"/>
        <v>0.329266</v>
      </c>
      <c r="AY72">
        <f t="shared" si="11"/>
        <v>0</v>
      </c>
      <c r="AZ72">
        <f t="shared" si="12"/>
        <v>0.111918</v>
      </c>
      <c r="BA72">
        <f t="shared" si="13"/>
        <v>0.48659999999999998</v>
      </c>
      <c r="BB72">
        <f t="shared" si="14"/>
        <v>1.622E-3</v>
      </c>
      <c r="BC72">
        <f t="shared" si="15"/>
        <v>1.622E-3</v>
      </c>
      <c r="BD72">
        <f t="shared" si="16"/>
        <v>0</v>
      </c>
      <c r="BE72">
        <f t="shared" si="17"/>
        <v>0</v>
      </c>
      <c r="BF72">
        <f t="shared" si="18"/>
        <v>0.19950599999999999</v>
      </c>
      <c r="BG72">
        <f t="shared" si="19"/>
        <v>8.2722000000000004E-2</v>
      </c>
      <c r="BH72">
        <f t="shared" si="20"/>
        <v>0</v>
      </c>
      <c r="BI72">
        <f t="shared" si="21"/>
        <v>0</v>
      </c>
      <c r="BJ72">
        <f t="shared" si="22"/>
        <v>7.7855999999999995E-2</v>
      </c>
      <c r="BK72">
        <f t="shared" si="23"/>
        <v>0.64068999999999998</v>
      </c>
      <c r="BL72">
        <f t="shared" si="24"/>
        <v>1.1191800000000001</v>
      </c>
      <c r="BM72">
        <f t="shared" si="25"/>
        <v>1.0137499999999999</v>
      </c>
      <c r="BN72">
        <f t="shared" si="26"/>
        <v>1.1272899999999999</v>
      </c>
      <c r="BO72">
        <f t="shared" si="27"/>
        <v>0.63095800000000002</v>
      </c>
      <c r="BP72">
        <f t="shared" si="28"/>
        <v>0.63258000000000003</v>
      </c>
    </row>
    <row r="73" spans="1:68">
      <c r="A73">
        <v>42035</v>
      </c>
      <c r="B73" s="1">
        <v>9</v>
      </c>
      <c r="C73" s="1">
        <v>0</v>
      </c>
      <c r="D73" s="1">
        <v>1</v>
      </c>
      <c r="E73" s="1">
        <v>1</v>
      </c>
      <c r="F73" s="1">
        <v>0</v>
      </c>
      <c r="G73" s="1">
        <v>3</v>
      </c>
      <c r="H73" s="8">
        <v>40</v>
      </c>
      <c r="I73" t="s">
        <v>575</v>
      </c>
      <c r="J73" s="8">
        <v>83</v>
      </c>
      <c r="K73" s="1">
        <v>1</v>
      </c>
      <c r="L73" s="1">
        <v>2</v>
      </c>
      <c r="M73" s="1">
        <v>0</v>
      </c>
      <c r="N73" s="1">
        <v>0</v>
      </c>
      <c r="O73" s="1">
        <v>0</v>
      </c>
      <c r="P73" s="90">
        <v>1.622E-3</v>
      </c>
      <c r="Q73" s="1">
        <v>0</v>
      </c>
      <c r="R73" s="1">
        <v>0</v>
      </c>
      <c r="S73" s="1">
        <v>0</v>
      </c>
      <c r="T73" s="1">
        <v>633</v>
      </c>
      <c r="U73" s="1">
        <v>221</v>
      </c>
      <c r="V73" s="1">
        <v>0</v>
      </c>
      <c r="W73" s="1">
        <v>325</v>
      </c>
      <c r="X73" s="1">
        <v>48</v>
      </c>
      <c r="Y73" s="1">
        <v>1053</v>
      </c>
      <c r="Z73" s="1">
        <v>93</v>
      </c>
      <c r="AA73" s="1">
        <v>1</v>
      </c>
      <c r="AB73" s="1">
        <v>1</v>
      </c>
      <c r="AC73" s="1">
        <v>0</v>
      </c>
      <c r="AD73" s="1">
        <v>0</v>
      </c>
      <c r="AE73" s="1">
        <v>531</v>
      </c>
      <c r="AF73" s="1">
        <v>102</v>
      </c>
      <c r="AG73" s="1">
        <v>0</v>
      </c>
      <c r="AH73" s="1">
        <v>0</v>
      </c>
      <c r="AI73" s="1">
        <v>51</v>
      </c>
      <c r="AJ73" s="1">
        <v>1229</v>
      </c>
      <c r="AK73" s="1">
        <v>1323</v>
      </c>
      <c r="AL73" s="1">
        <v>270</v>
      </c>
      <c r="AM73" s="1">
        <v>1323</v>
      </c>
      <c r="AN73" s="1">
        <f t="shared" si="29"/>
        <v>1227</v>
      </c>
      <c r="AO73" s="1">
        <f t="shared" si="30"/>
        <v>1229</v>
      </c>
      <c r="AP73" s="1" t="str">
        <f t="shared" si="31"/>
        <v/>
      </c>
      <c r="AR73">
        <f t="shared" ref="AR73:AR136" si="32">$P73*Q73</f>
        <v>0</v>
      </c>
      <c r="AS73">
        <f t="shared" ref="AS73:AS136" si="33">$P73*R73</f>
        <v>0</v>
      </c>
      <c r="AT73">
        <f t="shared" ref="AT73:AT136" si="34">$P73*S73</f>
        <v>0</v>
      </c>
      <c r="AU73">
        <f t="shared" ref="AU73:AU136" si="35">$P73*T73</f>
        <v>1.026726</v>
      </c>
      <c r="AV73">
        <f t="shared" ref="AV73:AV136" si="36">$P73*U73</f>
        <v>0.358462</v>
      </c>
      <c r="AW73">
        <f t="shared" ref="AW73:AW136" si="37">$P73*V73</f>
        <v>0</v>
      </c>
      <c r="AX73">
        <f t="shared" ref="AX73:AX136" si="38">$P73*W73</f>
        <v>0.52715000000000001</v>
      </c>
      <c r="AY73">
        <f t="shared" ref="AY73:AY136" si="39">$P73*X73</f>
        <v>7.7855999999999995E-2</v>
      </c>
      <c r="AZ73">
        <f t="shared" ref="AZ73:AZ136" si="40">$P73*Y73</f>
        <v>1.7079659999999999</v>
      </c>
      <c r="BA73">
        <f t="shared" ref="BA73:BA136" si="41">$P73*Z73</f>
        <v>0.15084600000000001</v>
      </c>
      <c r="BB73">
        <f t="shared" ref="BB73:BB136" si="42">$P73*AA73</f>
        <v>1.622E-3</v>
      </c>
      <c r="BC73">
        <f t="shared" ref="BC73:BC136" si="43">$P73*AB73</f>
        <v>1.622E-3</v>
      </c>
      <c r="BD73">
        <f t="shared" ref="BD73:BD136" si="44">$P73*AC73</f>
        <v>0</v>
      </c>
      <c r="BE73">
        <f t="shared" ref="BE73:BE136" si="45">$P73*AD73</f>
        <v>0</v>
      </c>
      <c r="BF73">
        <f t="shared" ref="BF73:BF136" si="46">$P73*AE73</f>
        <v>0.86128199999999999</v>
      </c>
      <c r="BG73">
        <f t="shared" ref="BG73:BG136" si="47">$P73*AF73</f>
        <v>0.16544400000000001</v>
      </c>
      <c r="BH73">
        <f t="shared" ref="BH73:BH136" si="48">$P73*AG73</f>
        <v>0</v>
      </c>
      <c r="BI73">
        <f t="shared" ref="BI73:BI136" si="49">$P73*AH73</f>
        <v>0</v>
      </c>
      <c r="BJ73">
        <f t="shared" ref="BJ73:BJ136" si="50">$P73*AI73</f>
        <v>8.2722000000000004E-2</v>
      </c>
      <c r="BK73">
        <f t="shared" ref="BK73:BK136" si="51">$P73*AJ73</f>
        <v>1.993438</v>
      </c>
      <c r="BL73">
        <f t="shared" ref="BL73:BL136" si="52">$P73*AK73</f>
        <v>2.1459060000000001</v>
      </c>
      <c r="BM73">
        <f t="shared" ref="BM73:BM136" si="53">$P73*AL73</f>
        <v>0.43794</v>
      </c>
      <c r="BN73">
        <f t="shared" ref="BN73:BN136" si="54">$P73*AM73</f>
        <v>2.1459060000000001</v>
      </c>
      <c r="BO73">
        <f t="shared" ref="BO73:BO136" si="55">$P73*AN73</f>
        <v>1.990194</v>
      </c>
      <c r="BP73">
        <f t="shared" ref="BP73:BP136" si="56">$P73*AO73</f>
        <v>1.993438</v>
      </c>
    </row>
    <row r="74" spans="1:68">
      <c r="A74">
        <v>42036</v>
      </c>
      <c r="B74" s="1">
        <v>9</v>
      </c>
      <c r="C74" s="1">
        <v>0</v>
      </c>
      <c r="D74" s="1">
        <v>1</v>
      </c>
      <c r="E74" s="1">
        <v>1</v>
      </c>
      <c r="F74" s="1">
        <v>0</v>
      </c>
      <c r="G74" s="1">
        <v>3</v>
      </c>
      <c r="H74" s="8">
        <v>44</v>
      </c>
      <c r="I74" t="s">
        <v>793</v>
      </c>
      <c r="J74" s="8">
        <v>83</v>
      </c>
      <c r="K74" s="1">
        <v>1</v>
      </c>
      <c r="L74" s="1">
        <v>2</v>
      </c>
      <c r="M74" s="1">
        <v>0</v>
      </c>
      <c r="N74" s="1">
        <v>0</v>
      </c>
      <c r="O74" s="1">
        <v>0</v>
      </c>
      <c r="P74" s="90">
        <v>1.622E-3</v>
      </c>
      <c r="Q74" s="1">
        <v>252</v>
      </c>
      <c r="R74" s="1">
        <v>472</v>
      </c>
      <c r="S74" s="1">
        <v>1</v>
      </c>
      <c r="T74" s="1">
        <v>894</v>
      </c>
      <c r="U74" s="1">
        <v>75</v>
      </c>
      <c r="V74" s="1">
        <v>0</v>
      </c>
      <c r="W74" s="1">
        <v>671</v>
      </c>
      <c r="X74" s="1">
        <v>15</v>
      </c>
      <c r="Y74" s="1">
        <v>2358</v>
      </c>
      <c r="Z74" s="1">
        <v>8568</v>
      </c>
      <c r="AA74" s="1">
        <v>1</v>
      </c>
      <c r="AB74" s="1">
        <v>1</v>
      </c>
      <c r="AC74" s="1">
        <v>75</v>
      </c>
      <c r="AD74" s="1">
        <v>0</v>
      </c>
      <c r="AE74" s="1">
        <v>810</v>
      </c>
      <c r="AF74" s="1">
        <v>83</v>
      </c>
      <c r="AG74" s="1">
        <v>0</v>
      </c>
      <c r="AH74" s="1">
        <v>64</v>
      </c>
      <c r="AI74" s="1">
        <v>96</v>
      </c>
      <c r="AJ74" s="1">
        <v>2380</v>
      </c>
      <c r="AK74" s="1">
        <v>10697</v>
      </c>
      <c r="AL74" s="1">
        <v>8591</v>
      </c>
      <c r="AM74" s="1">
        <v>10949</v>
      </c>
      <c r="AN74" s="1">
        <f t="shared" si="29"/>
        <v>2128</v>
      </c>
      <c r="AO74" s="1">
        <f t="shared" si="30"/>
        <v>2128</v>
      </c>
      <c r="AP74" s="1" t="str">
        <f t="shared" si="31"/>
        <v/>
      </c>
      <c r="AR74">
        <f t="shared" si="32"/>
        <v>0.408744</v>
      </c>
      <c r="AS74">
        <f t="shared" si="33"/>
        <v>0.76558399999999993</v>
      </c>
      <c r="AT74">
        <f t="shared" si="34"/>
        <v>1.622E-3</v>
      </c>
      <c r="AU74">
        <f t="shared" si="35"/>
        <v>1.4500679999999999</v>
      </c>
      <c r="AV74">
        <f t="shared" si="36"/>
        <v>0.12164999999999999</v>
      </c>
      <c r="AW74">
        <f t="shared" si="37"/>
        <v>0</v>
      </c>
      <c r="AX74">
        <f t="shared" si="38"/>
        <v>1.0883620000000001</v>
      </c>
      <c r="AY74">
        <f t="shared" si="39"/>
        <v>2.4330000000000001E-2</v>
      </c>
      <c r="AZ74">
        <f t="shared" si="40"/>
        <v>3.8246759999999997</v>
      </c>
      <c r="BA74">
        <f t="shared" si="41"/>
        <v>13.897295999999999</v>
      </c>
      <c r="BB74">
        <f t="shared" si="42"/>
        <v>1.622E-3</v>
      </c>
      <c r="BC74">
        <f t="shared" si="43"/>
        <v>1.622E-3</v>
      </c>
      <c r="BD74">
        <f t="shared" si="44"/>
        <v>0.12164999999999999</v>
      </c>
      <c r="BE74">
        <f t="shared" si="45"/>
        <v>0</v>
      </c>
      <c r="BF74">
        <f t="shared" si="46"/>
        <v>1.31382</v>
      </c>
      <c r="BG74">
        <f t="shared" si="47"/>
        <v>0.134626</v>
      </c>
      <c r="BH74">
        <f t="shared" si="48"/>
        <v>0</v>
      </c>
      <c r="BI74">
        <f t="shared" si="49"/>
        <v>0.103808</v>
      </c>
      <c r="BJ74">
        <f t="shared" si="50"/>
        <v>0.15571199999999999</v>
      </c>
      <c r="BK74">
        <f t="shared" si="51"/>
        <v>3.86036</v>
      </c>
      <c r="BL74">
        <f t="shared" si="52"/>
        <v>17.350534</v>
      </c>
      <c r="BM74">
        <f t="shared" si="53"/>
        <v>13.934602</v>
      </c>
      <c r="BN74">
        <f t="shared" si="54"/>
        <v>17.759277999999998</v>
      </c>
      <c r="BO74">
        <f t="shared" si="55"/>
        <v>3.451616</v>
      </c>
      <c r="BP74">
        <f t="shared" si="56"/>
        <v>3.451616</v>
      </c>
    </row>
    <row r="75" spans="1:68">
      <c r="A75">
        <v>42037</v>
      </c>
      <c r="B75" s="1">
        <v>9</v>
      </c>
      <c r="C75" s="1">
        <v>0</v>
      </c>
      <c r="D75" s="1">
        <v>1</v>
      </c>
      <c r="E75" s="1">
        <v>2</v>
      </c>
      <c r="F75" s="1">
        <v>1</v>
      </c>
      <c r="G75" s="1">
        <v>3</v>
      </c>
      <c r="H75" s="8">
        <v>98</v>
      </c>
      <c r="I75" t="s">
        <v>803</v>
      </c>
      <c r="J75" s="8">
        <v>98</v>
      </c>
      <c r="K75" s="1">
        <v>1</v>
      </c>
      <c r="L75" s="1">
        <v>2</v>
      </c>
      <c r="M75" s="1">
        <v>0</v>
      </c>
      <c r="N75" s="1">
        <v>0</v>
      </c>
      <c r="O75" s="1">
        <v>0</v>
      </c>
      <c r="P75" s="90">
        <v>1.622E-3</v>
      </c>
      <c r="Q75" s="1">
        <v>0</v>
      </c>
      <c r="R75" s="1">
        <v>0</v>
      </c>
      <c r="S75" s="1">
        <v>0</v>
      </c>
      <c r="T75" s="1">
        <v>88</v>
      </c>
      <c r="U75" s="1">
        <v>11</v>
      </c>
      <c r="V75" s="1">
        <v>0</v>
      </c>
      <c r="W75" s="1">
        <v>106</v>
      </c>
      <c r="X75" s="1">
        <v>0</v>
      </c>
      <c r="Y75" s="1">
        <v>162</v>
      </c>
      <c r="Z75" s="1">
        <v>60</v>
      </c>
      <c r="AA75" s="1">
        <v>1</v>
      </c>
      <c r="AB75" s="1">
        <v>1</v>
      </c>
      <c r="AC75" s="1">
        <v>0</v>
      </c>
      <c r="AD75" s="1">
        <v>0</v>
      </c>
      <c r="AE75" s="1">
        <v>77</v>
      </c>
      <c r="AF75" s="1">
        <v>11</v>
      </c>
      <c r="AG75" s="1">
        <v>0</v>
      </c>
      <c r="AH75" s="1">
        <v>11</v>
      </c>
      <c r="AI75" s="1">
        <v>31</v>
      </c>
      <c r="AJ75" s="1">
        <v>206</v>
      </c>
      <c r="AK75" s="1">
        <v>267</v>
      </c>
      <c r="AL75" s="1">
        <v>104</v>
      </c>
      <c r="AM75" s="1">
        <v>267</v>
      </c>
      <c r="AN75" s="1">
        <f t="shared" si="29"/>
        <v>205</v>
      </c>
      <c r="AO75" s="1">
        <f t="shared" si="30"/>
        <v>206</v>
      </c>
      <c r="AP75" s="1" t="str">
        <f t="shared" si="31"/>
        <v/>
      </c>
      <c r="AR75">
        <f t="shared" si="32"/>
        <v>0</v>
      </c>
      <c r="AS75">
        <f t="shared" si="33"/>
        <v>0</v>
      </c>
      <c r="AT75">
        <f t="shared" si="34"/>
        <v>0</v>
      </c>
      <c r="AU75">
        <f t="shared" si="35"/>
        <v>0.142736</v>
      </c>
      <c r="AV75">
        <f t="shared" si="36"/>
        <v>1.7842E-2</v>
      </c>
      <c r="AW75">
        <f t="shared" si="37"/>
        <v>0</v>
      </c>
      <c r="AX75">
        <f t="shared" si="38"/>
        <v>0.171932</v>
      </c>
      <c r="AY75">
        <f t="shared" si="39"/>
        <v>0</v>
      </c>
      <c r="AZ75">
        <f t="shared" si="40"/>
        <v>0.262764</v>
      </c>
      <c r="BA75">
        <f t="shared" si="41"/>
        <v>9.7320000000000004E-2</v>
      </c>
      <c r="BB75">
        <f t="shared" si="42"/>
        <v>1.622E-3</v>
      </c>
      <c r="BC75">
        <f t="shared" si="43"/>
        <v>1.622E-3</v>
      </c>
      <c r="BD75">
        <f t="shared" si="44"/>
        <v>0</v>
      </c>
      <c r="BE75">
        <f t="shared" si="45"/>
        <v>0</v>
      </c>
      <c r="BF75">
        <f t="shared" si="46"/>
        <v>0.12489399999999999</v>
      </c>
      <c r="BG75">
        <f t="shared" si="47"/>
        <v>1.7842E-2</v>
      </c>
      <c r="BH75">
        <f t="shared" si="48"/>
        <v>0</v>
      </c>
      <c r="BI75">
        <f t="shared" si="49"/>
        <v>1.7842E-2</v>
      </c>
      <c r="BJ75">
        <f t="shared" si="50"/>
        <v>5.0282E-2</v>
      </c>
      <c r="BK75">
        <f t="shared" si="51"/>
        <v>0.33413199999999998</v>
      </c>
      <c r="BL75">
        <f t="shared" si="52"/>
        <v>0.43307400000000001</v>
      </c>
      <c r="BM75">
        <f t="shared" si="53"/>
        <v>0.168688</v>
      </c>
      <c r="BN75">
        <f t="shared" si="54"/>
        <v>0.43307400000000001</v>
      </c>
      <c r="BO75">
        <f t="shared" si="55"/>
        <v>0.33250999999999997</v>
      </c>
      <c r="BP75">
        <f t="shared" si="56"/>
        <v>0.33413199999999998</v>
      </c>
    </row>
    <row r="76" spans="1:68">
      <c r="A76">
        <v>51001</v>
      </c>
      <c r="B76" s="1">
        <v>3</v>
      </c>
      <c r="C76" s="105">
        <v>0</v>
      </c>
      <c r="D76" s="105">
        <v>0</v>
      </c>
      <c r="E76" s="1">
        <v>1</v>
      </c>
      <c r="F76" s="1">
        <v>0</v>
      </c>
      <c r="G76" s="1">
        <v>2</v>
      </c>
      <c r="H76" s="8">
        <v>15</v>
      </c>
      <c r="I76" t="s">
        <v>530</v>
      </c>
      <c r="J76" s="8">
        <v>85</v>
      </c>
      <c r="K76" s="1">
        <v>4</v>
      </c>
      <c r="L76" s="1">
        <v>2</v>
      </c>
      <c r="M76" s="1">
        <v>0</v>
      </c>
      <c r="N76" s="1">
        <v>0</v>
      </c>
      <c r="O76" s="1">
        <v>0</v>
      </c>
      <c r="P76" s="90">
        <v>2.3479999999999998E-3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131</v>
      </c>
      <c r="X76" s="1">
        <v>0</v>
      </c>
      <c r="Y76" s="1">
        <v>81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131</v>
      </c>
      <c r="AK76" s="1">
        <v>131</v>
      </c>
      <c r="AL76" s="1">
        <v>49</v>
      </c>
      <c r="AM76" s="1">
        <v>131</v>
      </c>
      <c r="AN76" s="1">
        <f t="shared" si="29"/>
        <v>131</v>
      </c>
      <c r="AO76" s="1">
        <f t="shared" si="30"/>
        <v>131</v>
      </c>
      <c r="AP76" s="1" t="str">
        <f t="shared" si="31"/>
        <v/>
      </c>
      <c r="AR76">
        <f t="shared" si="32"/>
        <v>0</v>
      </c>
      <c r="AS76">
        <f t="shared" si="33"/>
        <v>0</v>
      </c>
      <c r="AT76">
        <f t="shared" si="34"/>
        <v>0</v>
      </c>
      <c r="AU76">
        <f t="shared" si="35"/>
        <v>0</v>
      </c>
      <c r="AV76">
        <f t="shared" si="36"/>
        <v>0</v>
      </c>
      <c r="AW76">
        <f t="shared" si="37"/>
        <v>0</v>
      </c>
      <c r="AX76">
        <f t="shared" si="38"/>
        <v>0.30758799999999997</v>
      </c>
      <c r="AY76">
        <f t="shared" si="39"/>
        <v>0</v>
      </c>
      <c r="AZ76">
        <f t="shared" si="40"/>
        <v>0.190188</v>
      </c>
      <c r="BA76">
        <f t="shared" si="41"/>
        <v>0</v>
      </c>
      <c r="BB76">
        <f t="shared" si="42"/>
        <v>0</v>
      </c>
      <c r="BC76">
        <f t="shared" si="43"/>
        <v>0</v>
      </c>
      <c r="BD76">
        <f t="shared" si="44"/>
        <v>0</v>
      </c>
      <c r="BE76">
        <f t="shared" si="45"/>
        <v>0</v>
      </c>
      <c r="BF76">
        <f t="shared" si="46"/>
        <v>0</v>
      </c>
      <c r="BG76">
        <f t="shared" si="47"/>
        <v>0</v>
      </c>
      <c r="BH76">
        <f t="shared" si="48"/>
        <v>0</v>
      </c>
      <c r="BI76">
        <f t="shared" si="49"/>
        <v>0</v>
      </c>
      <c r="BJ76">
        <f t="shared" si="50"/>
        <v>0</v>
      </c>
      <c r="BK76">
        <f t="shared" si="51"/>
        <v>0.30758799999999997</v>
      </c>
      <c r="BL76">
        <f t="shared" si="52"/>
        <v>0.30758799999999997</v>
      </c>
      <c r="BM76">
        <f t="shared" si="53"/>
        <v>0.11505199999999999</v>
      </c>
      <c r="BN76">
        <f t="shared" si="54"/>
        <v>0.30758799999999997</v>
      </c>
      <c r="BO76">
        <f t="shared" si="55"/>
        <v>0.30758799999999997</v>
      </c>
      <c r="BP76">
        <f t="shared" si="56"/>
        <v>0.30758799999999997</v>
      </c>
    </row>
    <row r="77" spans="1:68">
      <c r="A77">
        <v>51002</v>
      </c>
      <c r="B77" s="1">
        <v>3</v>
      </c>
      <c r="C77" s="105">
        <v>0</v>
      </c>
      <c r="D77" s="105">
        <v>0</v>
      </c>
      <c r="E77" s="1">
        <v>1</v>
      </c>
      <c r="F77" s="1">
        <v>0</v>
      </c>
      <c r="G77" s="1">
        <v>2</v>
      </c>
      <c r="H77" s="8">
        <v>52</v>
      </c>
      <c r="I77" t="s">
        <v>680</v>
      </c>
      <c r="J77" s="8">
        <v>94</v>
      </c>
      <c r="K77" s="1">
        <v>1</v>
      </c>
      <c r="L77" s="1">
        <v>2</v>
      </c>
      <c r="M77" s="1">
        <v>0</v>
      </c>
      <c r="N77" s="1">
        <v>0</v>
      </c>
      <c r="O77" s="1">
        <v>0</v>
      </c>
      <c r="P77" s="90">
        <v>2.3479999999999998E-3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25</v>
      </c>
      <c r="X77" s="1">
        <v>0</v>
      </c>
      <c r="Y77" s="1">
        <v>121</v>
      </c>
      <c r="Z77" s="1">
        <v>637</v>
      </c>
      <c r="AA77" s="1">
        <v>1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14</v>
      </c>
      <c r="AJ77" s="1">
        <v>25</v>
      </c>
      <c r="AK77" s="1">
        <v>663</v>
      </c>
      <c r="AL77" s="1">
        <v>541</v>
      </c>
      <c r="AM77" s="1">
        <v>663</v>
      </c>
      <c r="AN77" s="1">
        <f t="shared" si="29"/>
        <v>25</v>
      </c>
      <c r="AO77" s="1">
        <f t="shared" si="30"/>
        <v>25</v>
      </c>
      <c r="AP77" s="1" t="str">
        <f t="shared" si="31"/>
        <v/>
      </c>
      <c r="AR77">
        <f t="shared" si="32"/>
        <v>0</v>
      </c>
      <c r="AS77">
        <f t="shared" si="33"/>
        <v>0</v>
      </c>
      <c r="AT77">
        <f t="shared" si="34"/>
        <v>0</v>
      </c>
      <c r="AU77">
        <f t="shared" si="35"/>
        <v>0</v>
      </c>
      <c r="AV77">
        <f t="shared" si="36"/>
        <v>0</v>
      </c>
      <c r="AW77">
        <f t="shared" si="37"/>
        <v>0</v>
      </c>
      <c r="AX77">
        <f t="shared" si="38"/>
        <v>5.8699999999999995E-2</v>
      </c>
      <c r="AY77">
        <f t="shared" si="39"/>
        <v>0</v>
      </c>
      <c r="AZ77">
        <f t="shared" si="40"/>
        <v>0.28410799999999997</v>
      </c>
      <c r="BA77">
        <f t="shared" si="41"/>
        <v>1.4956759999999998</v>
      </c>
      <c r="BB77">
        <f t="shared" si="42"/>
        <v>2.3479999999999998E-3</v>
      </c>
      <c r="BC77">
        <f t="shared" si="43"/>
        <v>0</v>
      </c>
      <c r="BD77">
        <f t="shared" si="44"/>
        <v>0</v>
      </c>
      <c r="BE77">
        <f t="shared" si="45"/>
        <v>0</v>
      </c>
      <c r="BF77">
        <f t="shared" si="46"/>
        <v>0</v>
      </c>
      <c r="BG77">
        <f t="shared" si="47"/>
        <v>0</v>
      </c>
      <c r="BH77">
        <f t="shared" si="48"/>
        <v>0</v>
      </c>
      <c r="BI77">
        <f t="shared" si="49"/>
        <v>0</v>
      </c>
      <c r="BJ77">
        <f t="shared" si="50"/>
        <v>3.2871999999999998E-2</v>
      </c>
      <c r="BK77">
        <f t="shared" si="51"/>
        <v>5.8699999999999995E-2</v>
      </c>
      <c r="BL77">
        <f t="shared" si="52"/>
        <v>1.5567239999999998</v>
      </c>
      <c r="BM77">
        <f t="shared" si="53"/>
        <v>1.270268</v>
      </c>
      <c r="BN77">
        <f t="shared" si="54"/>
        <v>1.5567239999999998</v>
      </c>
      <c r="BO77">
        <f t="shared" si="55"/>
        <v>5.8699999999999995E-2</v>
      </c>
      <c r="BP77">
        <f t="shared" si="56"/>
        <v>5.8699999999999995E-2</v>
      </c>
    </row>
    <row r="78" spans="1:68">
      <c r="A78">
        <v>51003</v>
      </c>
      <c r="B78" s="1">
        <v>1</v>
      </c>
      <c r="C78" s="1">
        <v>1</v>
      </c>
      <c r="D78" s="1">
        <v>0</v>
      </c>
      <c r="E78" s="1">
        <v>1</v>
      </c>
      <c r="F78" s="1">
        <v>0</v>
      </c>
      <c r="G78" s="1">
        <v>2</v>
      </c>
      <c r="H78" s="8">
        <v>33</v>
      </c>
      <c r="I78" t="s">
        <v>742</v>
      </c>
      <c r="J78" s="8">
        <v>31</v>
      </c>
      <c r="K78" s="1">
        <v>4</v>
      </c>
      <c r="L78" s="1">
        <v>2</v>
      </c>
      <c r="M78" s="1">
        <v>0</v>
      </c>
      <c r="N78" s="1">
        <v>0</v>
      </c>
      <c r="O78" s="1">
        <v>0</v>
      </c>
      <c r="P78" s="90">
        <v>2.3479999999999998E-3</v>
      </c>
      <c r="Q78" s="1">
        <v>952</v>
      </c>
      <c r="R78" s="1">
        <v>0</v>
      </c>
      <c r="S78" s="1">
        <v>0</v>
      </c>
      <c r="T78" s="1">
        <v>219</v>
      </c>
      <c r="U78" s="1">
        <v>0</v>
      </c>
      <c r="V78" s="1">
        <v>0</v>
      </c>
      <c r="W78" s="1">
        <v>196</v>
      </c>
      <c r="X78" s="1">
        <v>0</v>
      </c>
      <c r="Y78" s="1">
        <v>407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192</v>
      </c>
      <c r="AF78" s="1">
        <v>27</v>
      </c>
      <c r="AG78" s="1">
        <v>0</v>
      </c>
      <c r="AH78" s="1">
        <v>0</v>
      </c>
      <c r="AI78" s="1">
        <v>22</v>
      </c>
      <c r="AJ78" s="1">
        <v>1368</v>
      </c>
      <c r="AK78" s="1">
        <v>415</v>
      </c>
      <c r="AL78" s="1">
        <v>960</v>
      </c>
      <c r="AM78" s="1">
        <v>1367</v>
      </c>
      <c r="AN78" s="1">
        <f t="shared" si="29"/>
        <v>415</v>
      </c>
      <c r="AO78" s="1">
        <f t="shared" si="30"/>
        <v>416</v>
      </c>
      <c r="AP78" s="1" t="str">
        <f t="shared" si="31"/>
        <v/>
      </c>
      <c r="AR78">
        <f t="shared" si="32"/>
        <v>2.2352959999999999</v>
      </c>
      <c r="AS78">
        <f t="shared" si="33"/>
        <v>0</v>
      </c>
      <c r="AT78">
        <f t="shared" si="34"/>
        <v>0</v>
      </c>
      <c r="AU78">
        <f t="shared" si="35"/>
        <v>0.514212</v>
      </c>
      <c r="AV78">
        <f t="shared" si="36"/>
        <v>0</v>
      </c>
      <c r="AW78">
        <f t="shared" si="37"/>
        <v>0</v>
      </c>
      <c r="AX78">
        <f t="shared" si="38"/>
        <v>0.46020799999999995</v>
      </c>
      <c r="AY78">
        <f t="shared" si="39"/>
        <v>0</v>
      </c>
      <c r="AZ78">
        <f t="shared" si="40"/>
        <v>0.95563599999999993</v>
      </c>
      <c r="BA78">
        <f t="shared" si="41"/>
        <v>0</v>
      </c>
      <c r="BB78">
        <f t="shared" si="42"/>
        <v>0</v>
      </c>
      <c r="BC78">
        <f t="shared" si="43"/>
        <v>0</v>
      </c>
      <c r="BD78">
        <f t="shared" si="44"/>
        <v>0</v>
      </c>
      <c r="BE78">
        <f t="shared" si="45"/>
        <v>0</v>
      </c>
      <c r="BF78">
        <f t="shared" si="46"/>
        <v>0.45081599999999999</v>
      </c>
      <c r="BG78">
        <f t="shared" si="47"/>
        <v>6.3395999999999994E-2</v>
      </c>
      <c r="BH78">
        <f t="shared" si="48"/>
        <v>0</v>
      </c>
      <c r="BI78">
        <f t="shared" si="49"/>
        <v>0</v>
      </c>
      <c r="BJ78">
        <f t="shared" si="50"/>
        <v>5.1655999999999994E-2</v>
      </c>
      <c r="BK78">
        <f t="shared" si="51"/>
        <v>3.2120639999999998</v>
      </c>
      <c r="BL78">
        <f t="shared" si="52"/>
        <v>0.97441999999999995</v>
      </c>
      <c r="BM78">
        <f t="shared" si="53"/>
        <v>2.2540799999999996</v>
      </c>
      <c r="BN78">
        <f t="shared" si="54"/>
        <v>3.2097159999999998</v>
      </c>
      <c r="BO78">
        <f t="shared" si="55"/>
        <v>0.97441999999999995</v>
      </c>
      <c r="BP78">
        <f t="shared" si="56"/>
        <v>0.97676799999999997</v>
      </c>
    </row>
    <row r="79" spans="1:68">
      <c r="A79">
        <v>51004</v>
      </c>
      <c r="B79" s="1">
        <v>9</v>
      </c>
      <c r="C79" s="1">
        <v>0</v>
      </c>
      <c r="D79" s="1">
        <v>1</v>
      </c>
      <c r="E79" s="1">
        <v>1</v>
      </c>
      <c r="F79" s="1">
        <v>0</v>
      </c>
      <c r="G79" s="1">
        <v>3</v>
      </c>
      <c r="H79" s="8">
        <v>8</v>
      </c>
      <c r="I79" t="s">
        <v>606</v>
      </c>
      <c r="J79" s="8">
        <v>11</v>
      </c>
      <c r="K79" s="1">
        <v>1</v>
      </c>
      <c r="L79" s="1">
        <v>2</v>
      </c>
      <c r="M79" s="1">
        <v>1</v>
      </c>
      <c r="N79" s="1">
        <v>8</v>
      </c>
      <c r="O79" s="1">
        <v>0</v>
      </c>
      <c r="P79" s="90">
        <v>7.7899999999999996E-4</v>
      </c>
      <c r="Q79" s="1">
        <v>7805</v>
      </c>
      <c r="R79" s="1">
        <v>0</v>
      </c>
      <c r="S79" s="1">
        <v>0</v>
      </c>
      <c r="T79" s="1">
        <v>206</v>
      </c>
      <c r="U79" s="1">
        <v>53</v>
      </c>
      <c r="V79" s="1">
        <v>0</v>
      </c>
      <c r="W79" s="1">
        <v>1575</v>
      </c>
      <c r="X79" s="1">
        <v>51</v>
      </c>
      <c r="Y79" s="1">
        <v>262</v>
      </c>
      <c r="Z79" s="1">
        <v>5309</v>
      </c>
      <c r="AA79" s="1">
        <v>1</v>
      </c>
      <c r="AB79" s="1">
        <v>1</v>
      </c>
      <c r="AC79" s="1">
        <v>6</v>
      </c>
      <c r="AD79" s="1">
        <v>0</v>
      </c>
      <c r="AE79" s="1">
        <v>135</v>
      </c>
      <c r="AF79" s="1">
        <v>71</v>
      </c>
      <c r="AG79" s="1">
        <v>0</v>
      </c>
      <c r="AH79" s="1">
        <v>40</v>
      </c>
      <c r="AI79" s="1">
        <v>196</v>
      </c>
      <c r="AJ79" s="1">
        <v>9691</v>
      </c>
      <c r="AK79" s="1">
        <v>7195</v>
      </c>
      <c r="AL79" s="1">
        <v>14738</v>
      </c>
      <c r="AM79" s="1">
        <v>15000</v>
      </c>
      <c r="AN79" s="1">
        <f t="shared" si="29"/>
        <v>1885</v>
      </c>
      <c r="AO79" s="1">
        <f t="shared" si="30"/>
        <v>1886</v>
      </c>
      <c r="AP79" s="1" t="str">
        <f t="shared" si="31"/>
        <v/>
      </c>
      <c r="AR79">
        <f t="shared" si="32"/>
        <v>6.080095</v>
      </c>
      <c r="AS79">
        <f t="shared" si="33"/>
        <v>0</v>
      </c>
      <c r="AT79">
        <f t="shared" si="34"/>
        <v>0</v>
      </c>
      <c r="AU79">
        <f t="shared" si="35"/>
        <v>0.16047400000000001</v>
      </c>
      <c r="AV79">
        <f t="shared" si="36"/>
        <v>4.1286999999999997E-2</v>
      </c>
      <c r="AW79">
        <f t="shared" si="37"/>
        <v>0</v>
      </c>
      <c r="AX79">
        <f t="shared" si="38"/>
        <v>1.226925</v>
      </c>
      <c r="AY79">
        <f t="shared" si="39"/>
        <v>3.9729E-2</v>
      </c>
      <c r="AZ79">
        <f t="shared" si="40"/>
        <v>0.204098</v>
      </c>
      <c r="BA79">
        <f t="shared" si="41"/>
        <v>4.1357109999999997</v>
      </c>
      <c r="BB79">
        <f t="shared" si="42"/>
        <v>7.7899999999999996E-4</v>
      </c>
      <c r="BC79">
        <f t="shared" si="43"/>
        <v>7.7899999999999996E-4</v>
      </c>
      <c r="BD79">
        <f t="shared" si="44"/>
        <v>4.6739999999999993E-3</v>
      </c>
      <c r="BE79">
        <f t="shared" si="45"/>
        <v>0</v>
      </c>
      <c r="BF79">
        <f t="shared" si="46"/>
        <v>0.10516499999999999</v>
      </c>
      <c r="BG79">
        <f t="shared" si="47"/>
        <v>5.5308999999999997E-2</v>
      </c>
      <c r="BH79">
        <f t="shared" si="48"/>
        <v>0</v>
      </c>
      <c r="BI79">
        <f t="shared" si="49"/>
        <v>3.116E-2</v>
      </c>
      <c r="BJ79">
        <f t="shared" si="50"/>
        <v>0.15268399999999999</v>
      </c>
      <c r="BK79">
        <f t="shared" si="51"/>
        <v>7.5492889999999999</v>
      </c>
      <c r="BL79">
        <f t="shared" si="52"/>
        <v>5.6049049999999996</v>
      </c>
      <c r="BM79">
        <f t="shared" si="53"/>
        <v>11.480901999999999</v>
      </c>
      <c r="BN79">
        <f t="shared" si="54"/>
        <v>11.684999999999999</v>
      </c>
      <c r="BO79">
        <f t="shared" si="55"/>
        <v>1.468415</v>
      </c>
      <c r="BP79">
        <f t="shared" si="56"/>
        <v>1.4691939999999999</v>
      </c>
    </row>
    <row r="80" spans="1:68">
      <c r="A80">
        <v>51005</v>
      </c>
      <c r="B80" s="1">
        <v>1</v>
      </c>
      <c r="C80" s="1">
        <v>1</v>
      </c>
      <c r="D80" s="1">
        <v>0</v>
      </c>
      <c r="E80" s="1">
        <v>1</v>
      </c>
      <c r="F80" s="1">
        <v>0</v>
      </c>
      <c r="G80" s="1">
        <v>2</v>
      </c>
      <c r="H80" s="8">
        <v>6</v>
      </c>
      <c r="I80" t="s">
        <v>270</v>
      </c>
      <c r="J80" s="8">
        <v>20</v>
      </c>
      <c r="K80" s="1">
        <v>1</v>
      </c>
      <c r="L80" s="1">
        <v>2</v>
      </c>
      <c r="M80" s="1">
        <v>0</v>
      </c>
      <c r="N80" s="1">
        <v>0</v>
      </c>
      <c r="O80" s="1">
        <v>0</v>
      </c>
      <c r="P80" s="90">
        <v>2.3479999999999998E-3</v>
      </c>
      <c r="Q80" s="1">
        <v>308</v>
      </c>
      <c r="R80" s="1">
        <v>0</v>
      </c>
      <c r="S80" s="1">
        <v>0</v>
      </c>
      <c r="T80" s="1">
        <v>1070</v>
      </c>
      <c r="U80" s="1">
        <v>0</v>
      </c>
      <c r="V80" s="1">
        <v>3132</v>
      </c>
      <c r="W80" s="1">
        <v>1172</v>
      </c>
      <c r="X80" s="1">
        <v>0</v>
      </c>
      <c r="Y80" s="1">
        <v>3996</v>
      </c>
      <c r="Z80" s="1">
        <v>30</v>
      </c>
      <c r="AA80" s="1">
        <v>1</v>
      </c>
      <c r="AB80" s="1">
        <v>0</v>
      </c>
      <c r="AC80" s="1">
        <v>0</v>
      </c>
      <c r="AD80" s="1">
        <v>0</v>
      </c>
      <c r="AE80" s="1">
        <v>20</v>
      </c>
      <c r="AF80" s="1">
        <v>50</v>
      </c>
      <c r="AG80" s="1">
        <v>1000</v>
      </c>
      <c r="AH80" s="1">
        <v>0</v>
      </c>
      <c r="AI80" s="1">
        <v>176</v>
      </c>
      <c r="AJ80" s="1">
        <v>5682</v>
      </c>
      <c r="AK80" s="1">
        <v>5404</v>
      </c>
      <c r="AL80" s="1">
        <v>1716</v>
      </c>
      <c r="AM80" s="1">
        <v>5712</v>
      </c>
      <c r="AN80" s="1">
        <f t="shared" si="29"/>
        <v>5374</v>
      </c>
      <c r="AO80" s="1">
        <f t="shared" si="30"/>
        <v>5374</v>
      </c>
      <c r="AP80" s="1" t="str">
        <f t="shared" si="31"/>
        <v/>
      </c>
      <c r="AR80">
        <f t="shared" si="32"/>
        <v>0.72318399999999994</v>
      </c>
      <c r="AS80">
        <f t="shared" si="33"/>
        <v>0</v>
      </c>
      <c r="AT80">
        <f t="shared" si="34"/>
        <v>0</v>
      </c>
      <c r="AU80">
        <f t="shared" si="35"/>
        <v>2.5123599999999997</v>
      </c>
      <c r="AV80">
        <f t="shared" si="36"/>
        <v>0</v>
      </c>
      <c r="AW80">
        <f t="shared" si="37"/>
        <v>7.3539359999999991</v>
      </c>
      <c r="AX80">
        <f t="shared" si="38"/>
        <v>2.7518559999999996</v>
      </c>
      <c r="AY80">
        <f t="shared" si="39"/>
        <v>0</v>
      </c>
      <c r="AZ80">
        <f t="shared" si="40"/>
        <v>9.3826079999999994</v>
      </c>
      <c r="BA80">
        <f t="shared" si="41"/>
        <v>7.0439999999999989E-2</v>
      </c>
      <c r="BB80">
        <f t="shared" si="42"/>
        <v>2.3479999999999998E-3</v>
      </c>
      <c r="BC80">
        <f t="shared" si="43"/>
        <v>0</v>
      </c>
      <c r="BD80">
        <f t="shared" si="44"/>
        <v>0</v>
      </c>
      <c r="BE80">
        <f t="shared" si="45"/>
        <v>0</v>
      </c>
      <c r="BF80">
        <f t="shared" si="46"/>
        <v>4.6959999999999995E-2</v>
      </c>
      <c r="BG80">
        <f t="shared" si="47"/>
        <v>0.11739999999999999</v>
      </c>
      <c r="BH80">
        <f t="shared" si="48"/>
        <v>2.3479999999999999</v>
      </c>
      <c r="BI80">
        <f t="shared" si="49"/>
        <v>0</v>
      </c>
      <c r="BJ80">
        <f t="shared" si="50"/>
        <v>0.41324799999999995</v>
      </c>
      <c r="BK80">
        <f t="shared" si="51"/>
        <v>13.341335999999998</v>
      </c>
      <c r="BL80">
        <f t="shared" si="52"/>
        <v>12.688592</v>
      </c>
      <c r="BM80">
        <f t="shared" si="53"/>
        <v>4.0291679999999994</v>
      </c>
      <c r="BN80">
        <f t="shared" si="54"/>
        <v>13.411776</v>
      </c>
      <c r="BO80">
        <f t="shared" si="55"/>
        <v>12.618151999999998</v>
      </c>
      <c r="BP80">
        <f t="shared" si="56"/>
        <v>12.618151999999998</v>
      </c>
    </row>
    <row r="81" spans="1:68">
      <c r="A81">
        <v>51006</v>
      </c>
      <c r="B81" s="1">
        <v>1</v>
      </c>
      <c r="C81" s="1">
        <v>1</v>
      </c>
      <c r="D81" s="1">
        <v>0</v>
      </c>
      <c r="E81" s="1">
        <v>1</v>
      </c>
      <c r="F81" s="1">
        <v>0</v>
      </c>
      <c r="G81" s="1">
        <v>3</v>
      </c>
      <c r="H81" s="8">
        <v>4</v>
      </c>
      <c r="I81" t="s">
        <v>356</v>
      </c>
      <c r="J81" s="8">
        <v>10</v>
      </c>
      <c r="K81" s="1">
        <v>1</v>
      </c>
      <c r="L81" s="1">
        <v>2</v>
      </c>
      <c r="M81" s="1">
        <v>1</v>
      </c>
      <c r="N81" s="1">
        <v>0</v>
      </c>
      <c r="O81" s="1">
        <v>0</v>
      </c>
      <c r="P81" s="90">
        <v>7.7899999999999996E-4</v>
      </c>
      <c r="Q81" s="1">
        <v>3306</v>
      </c>
      <c r="R81" s="1">
        <v>0</v>
      </c>
      <c r="S81" s="1">
        <v>0</v>
      </c>
      <c r="T81" s="1">
        <v>24</v>
      </c>
      <c r="U81" s="1">
        <v>0</v>
      </c>
      <c r="V81" s="1">
        <v>0</v>
      </c>
      <c r="W81" s="1">
        <v>1406</v>
      </c>
      <c r="X81" s="1">
        <v>0</v>
      </c>
      <c r="Y81" s="1">
        <v>36</v>
      </c>
      <c r="Z81" s="1">
        <v>16075</v>
      </c>
      <c r="AA81" s="1">
        <v>1</v>
      </c>
      <c r="AB81" s="1">
        <v>0</v>
      </c>
      <c r="AC81" s="1">
        <v>0</v>
      </c>
      <c r="AD81" s="1">
        <v>0</v>
      </c>
      <c r="AE81" s="1">
        <v>20</v>
      </c>
      <c r="AF81" s="1">
        <v>4</v>
      </c>
      <c r="AG81" s="1">
        <v>0</v>
      </c>
      <c r="AH81" s="1">
        <v>0</v>
      </c>
      <c r="AI81" s="1">
        <v>0</v>
      </c>
      <c r="AJ81" s="1">
        <v>4737</v>
      </c>
      <c r="AK81" s="1">
        <v>17506</v>
      </c>
      <c r="AL81" s="1">
        <v>20776</v>
      </c>
      <c r="AM81" s="1">
        <v>20812</v>
      </c>
      <c r="AN81" s="1">
        <f t="shared" si="29"/>
        <v>1430</v>
      </c>
      <c r="AO81" s="1">
        <f t="shared" si="30"/>
        <v>1431</v>
      </c>
      <c r="AP81" s="1" t="str">
        <f t="shared" si="31"/>
        <v/>
      </c>
      <c r="AR81">
        <f t="shared" si="32"/>
        <v>2.5753740000000001</v>
      </c>
      <c r="AS81">
        <f t="shared" si="33"/>
        <v>0</v>
      </c>
      <c r="AT81">
        <f t="shared" si="34"/>
        <v>0</v>
      </c>
      <c r="AU81">
        <f t="shared" si="35"/>
        <v>1.8695999999999997E-2</v>
      </c>
      <c r="AV81">
        <f t="shared" si="36"/>
        <v>0</v>
      </c>
      <c r="AW81">
        <f t="shared" si="37"/>
        <v>0</v>
      </c>
      <c r="AX81">
        <f t="shared" si="38"/>
        <v>1.0952739999999999</v>
      </c>
      <c r="AY81">
        <f t="shared" si="39"/>
        <v>0</v>
      </c>
      <c r="AZ81">
        <f t="shared" si="40"/>
        <v>2.8043999999999999E-2</v>
      </c>
      <c r="BA81">
        <f t="shared" si="41"/>
        <v>12.522425</v>
      </c>
      <c r="BB81">
        <f t="shared" si="42"/>
        <v>7.7899999999999996E-4</v>
      </c>
      <c r="BC81">
        <f t="shared" si="43"/>
        <v>0</v>
      </c>
      <c r="BD81">
        <f t="shared" si="44"/>
        <v>0</v>
      </c>
      <c r="BE81">
        <f t="shared" si="45"/>
        <v>0</v>
      </c>
      <c r="BF81">
        <f t="shared" si="46"/>
        <v>1.558E-2</v>
      </c>
      <c r="BG81">
        <f t="shared" si="47"/>
        <v>3.1159999999999998E-3</v>
      </c>
      <c r="BH81">
        <f t="shared" si="48"/>
        <v>0</v>
      </c>
      <c r="BI81">
        <f t="shared" si="49"/>
        <v>0</v>
      </c>
      <c r="BJ81">
        <f t="shared" si="50"/>
        <v>0</v>
      </c>
      <c r="BK81">
        <f t="shared" si="51"/>
        <v>3.6901229999999998</v>
      </c>
      <c r="BL81">
        <f t="shared" si="52"/>
        <v>13.637174</v>
      </c>
      <c r="BM81">
        <f t="shared" si="53"/>
        <v>16.184504</v>
      </c>
      <c r="BN81">
        <f t="shared" si="54"/>
        <v>16.212547999999998</v>
      </c>
      <c r="BO81">
        <f t="shared" si="55"/>
        <v>1.1139699999999999</v>
      </c>
      <c r="BP81">
        <f t="shared" si="56"/>
        <v>1.114749</v>
      </c>
    </row>
    <row r="82" spans="1:68">
      <c r="A82">
        <v>51007</v>
      </c>
      <c r="B82" s="1">
        <v>3</v>
      </c>
      <c r="C82" s="105">
        <v>0</v>
      </c>
      <c r="D82" s="105">
        <v>0</v>
      </c>
      <c r="E82" s="1">
        <v>1</v>
      </c>
      <c r="F82" s="1">
        <v>0</v>
      </c>
      <c r="G82" s="1">
        <v>2</v>
      </c>
      <c r="H82" s="8">
        <v>40</v>
      </c>
      <c r="I82" t="s">
        <v>575</v>
      </c>
      <c r="J82" s="8">
        <v>83</v>
      </c>
      <c r="K82" s="1">
        <v>4</v>
      </c>
      <c r="L82" s="1">
        <v>2</v>
      </c>
      <c r="M82" s="1">
        <v>1</v>
      </c>
      <c r="N82" s="1">
        <v>0</v>
      </c>
      <c r="O82" s="1">
        <v>0</v>
      </c>
      <c r="P82" s="90">
        <v>2.3479999999999998E-3</v>
      </c>
      <c r="Q82" s="1">
        <v>4269</v>
      </c>
      <c r="R82" s="1">
        <v>0</v>
      </c>
      <c r="S82" s="1">
        <v>0</v>
      </c>
      <c r="T82" s="1">
        <v>45</v>
      </c>
      <c r="U82" s="1">
        <v>0</v>
      </c>
      <c r="V82" s="1">
        <v>0</v>
      </c>
      <c r="W82" s="1">
        <v>365</v>
      </c>
      <c r="X82" s="1">
        <v>7</v>
      </c>
      <c r="Y82" s="1">
        <v>2808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45</v>
      </c>
      <c r="AG82" s="1">
        <v>0</v>
      </c>
      <c r="AH82" s="1">
        <v>0</v>
      </c>
      <c r="AI82" s="1">
        <v>116</v>
      </c>
      <c r="AJ82" s="1">
        <v>4686</v>
      </c>
      <c r="AK82" s="1">
        <v>417</v>
      </c>
      <c r="AL82" s="1">
        <v>1878</v>
      </c>
      <c r="AM82" s="1">
        <v>4686</v>
      </c>
      <c r="AN82" s="1">
        <f t="shared" si="29"/>
        <v>417</v>
      </c>
      <c r="AO82" s="1">
        <f t="shared" si="30"/>
        <v>417</v>
      </c>
      <c r="AP82" s="1" t="str">
        <f t="shared" si="31"/>
        <v/>
      </c>
      <c r="AR82">
        <f t="shared" si="32"/>
        <v>10.023612</v>
      </c>
      <c r="AS82">
        <f t="shared" si="33"/>
        <v>0</v>
      </c>
      <c r="AT82">
        <f t="shared" si="34"/>
        <v>0</v>
      </c>
      <c r="AU82">
        <f t="shared" si="35"/>
        <v>0.10565999999999999</v>
      </c>
      <c r="AV82">
        <f t="shared" si="36"/>
        <v>0</v>
      </c>
      <c r="AW82">
        <f t="shared" si="37"/>
        <v>0</v>
      </c>
      <c r="AX82">
        <f t="shared" si="38"/>
        <v>0.85701999999999989</v>
      </c>
      <c r="AY82">
        <f t="shared" si="39"/>
        <v>1.6435999999999999E-2</v>
      </c>
      <c r="AZ82">
        <f t="shared" si="40"/>
        <v>6.5931839999999999</v>
      </c>
      <c r="BA82">
        <f t="shared" si="41"/>
        <v>0</v>
      </c>
      <c r="BB82">
        <f t="shared" si="42"/>
        <v>0</v>
      </c>
      <c r="BC82">
        <f t="shared" si="43"/>
        <v>0</v>
      </c>
      <c r="BD82">
        <f t="shared" si="44"/>
        <v>0</v>
      </c>
      <c r="BE82">
        <f t="shared" si="45"/>
        <v>0</v>
      </c>
      <c r="BF82">
        <f t="shared" si="46"/>
        <v>0</v>
      </c>
      <c r="BG82">
        <f t="shared" si="47"/>
        <v>0.10565999999999999</v>
      </c>
      <c r="BH82">
        <f t="shared" si="48"/>
        <v>0</v>
      </c>
      <c r="BI82">
        <f t="shared" si="49"/>
        <v>0</v>
      </c>
      <c r="BJ82">
        <f t="shared" si="50"/>
        <v>0.272368</v>
      </c>
      <c r="BK82">
        <f t="shared" si="51"/>
        <v>11.002727999999999</v>
      </c>
      <c r="BL82">
        <f t="shared" si="52"/>
        <v>0.97911599999999988</v>
      </c>
      <c r="BM82">
        <f t="shared" si="53"/>
        <v>4.4095439999999995</v>
      </c>
      <c r="BN82">
        <f t="shared" si="54"/>
        <v>11.002727999999999</v>
      </c>
      <c r="BO82">
        <f t="shared" si="55"/>
        <v>0.97911599999999988</v>
      </c>
      <c r="BP82">
        <f t="shared" si="56"/>
        <v>0.97911599999999988</v>
      </c>
    </row>
    <row r="83" spans="1:68">
      <c r="A83">
        <v>51008</v>
      </c>
      <c r="B83" s="1">
        <v>1</v>
      </c>
      <c r="C83" s="1">
        <v>1</v>
      </c>
      <c r="D83" s="1">
        <v>0</v>
      </c>
      <c r="E83" s="1">
        <v>1</v>
      </c>
      <c r="F83" s="1">
        <v>0</v>
      </c>
      <c r="G83" s="1">
        <v>3</v>
      </c>
      <c r="H83" s="8">
        <v>93</v>
      </c>
      <c r="I83" t="s">
        <v>310</v>
      </c>
      <c r="J83" s="8">
        <v>60</v>
      </c>
      <c r="K83" s="1">
        <v>1</v>
      </c>
      <c r="L83" s="1">
        <v>2</v>
      </c>
      <c r="M83" s="1">
        <v>1</v>
      </c>
      <c r="N83" s="1">
        <v>0</v>
      </c>
      <c r="O83" s="1">
        <v>0</v>
      </c>
      <c r="P83" s="90">
        <v>7.7899999999999996E-4</v>
      </c>
      <c r="Q83" s="1">
        <v>6394</v>
      </c>
      <c r="R83" s="1">
        <v>0</v>
      </c>
      <c r="S83" s="1">
        <v>0</v>
      </c>
      <c r="T83" s="1">
        <v>48</v>
      </c>
      <c r="U83" s="1">
        <v>0</v>
      </c>
      <c r="V83" s="1">
        <v>24</v>
      </c>
      <c r="W83" s="1">
        <v>437</v>
      </c>
      <c r="X83" s="1">
        <v>17</v>
      </c>
      <c r="Y83" s="1">
        <v>562</v>
      </c>
      <c r="Z83" s="1">
        <v>2100</v>
      </c>
      <c r="AA83" s="1">
        <v>1</v>
      </c>
      <c r="AB83" s="1">
        <v>0</v>
      </c>
      <c r="AC83" s="1">
        <v>4</v>
      </c>
      <c r="AD83" s="1">
        <v>0</v>
      </c>
      <c r="AE83" s="1">
        <v>16</v>
      </c>
      <c r="AF83" s="1">
        <v>31</v>
      </c>
      <c r="AG83" s="1">
        <v>0</v>
      </c>
      <c r="AH83" s="1">
        <v>0</v>
      </c>
      <c r="AI83" s="1">
        <v>74</v>
      </c>
      <c r="AJ83" s="1">
        <v>6922</v>
      </c>
      <c r="AK83" s="1">
        <v>2628</v>
      </c>
      <c r="AL83" s="1">
        <v>8460</v>
      </c>
      <c r="AM83" s="1">
        <v>9022</v>
      </c>
      <c r="AN83" s="1">
        <f t="shared" si="29"/>
        <v>526</v>
      </c>
      <c r="AO83" s="1">
        <f t="shared" si="30"/>
        <v>528</v>
      </c>
      <c r="AP83" s="1" t="str">
        <f t="shared" si="31"/>
        <v/>
      </c>
      <c r="AR83">
        <f t="shared" si="32"/>
        <v>4.9809260000000002</v>
      </c>
      <c r="AS83">
        <f t="shared" si="33"/>
        <v>0</v>
      </c>
      <c r="AT83">
        <f t="shared" si="34"/>
        <v>0</v>
      </c>
      <c r="AU83">
        <f t="shared" si="35"/>
        <v>3.7391999999999995E-2</v>
      </c>
      <c r="AV83">
        <f t="shared" si="36"/>
        <v>0</v>
      </c>
      <c r="AW83">
        <f t="shared" si="37"/>
        <v>1.8695999999999997E-2</v>
      </c>
      <c r="AX83">
        <f t="shared" si="38"/>
        <v>0.34042299999999998</v>
      </c>
      <c r="AY83">
        <f t="shared" si="39"/>
        <v>1.3243E-2</v>
      </c>
      <c r="AZ83">
        <f t="shared" si="40"/>
        <v>0.43779799999999996</v>
      </c>
      <c r="BA83">
        <f t="shared" si="41"/>
        <v>1.6358999999999999</v>
      </c>
      <c r="BB83">
        <f t="shared" si="42"/>
        <v>7.7899999999999996E-4</v>
      </c>
      <c r="BC83">
        <f t="shared" si="43"/>
        <v>0</v>
      </c>
      <c r="BD83">
        <f t="shared" si="44"/>
        <v>3.1159999999999998E-3</v>
      </c>
      <c r="BE83">
        <f t="shared" si="45"/>
        <v>0</v>
      </c>
      <c r="BF83">
        <f t="shared" si="46"/>
        <v>1.2463999999999999E-2</v>
      </c>
      <c r="BG83">
        <f t="shared" si="47"/>
        <v>2.4149E-2</v>
      </c>
      <c r="BH83">
        <f t="shared" si="48"/>
        <v>0</v>
      </c>
      <c r="BI83">
        <f t="shared" si="49"/>
        <v>0</v>
      </c>
      <c r="BJ83">
        <f t="shared" si="50"/>
        <v>5.7645999999999996E-2</v>
      </c>
      <c r="BK83">
        <f t="shared" si="51"/>
        <v>5.3922379999999999</v>
      </c>
      <c r="BL83">
        <f t="shared" si="52"/>
        <v>2.047212</v>
      </c>
      <c r="BM83">
        <f t="shared" si="53"/>
        <v>6.5903399999999994</v>
      </c>
      <c r="BN83">
        <f t="shared" si="54"/>
        <v>7.0281379999999993</v>
      </c>
      <c r="BO83">
        <f t="shared" si="55"/>
        <v>0.40975400000000001</v>
      </c>
      <c r="BP83">
        <f t="shared" si="56"/>
        <v>0.41131199999999996</v>
      </c>
    </row>
    <row r="84" spans="1:68">
      <c r="A84">
        <v>51009</v>
      </c>
      <c r="B84" s="1">
        <v>3</v>
      </c>
      <c r="C84" s="105">
        <v>0</v>
      </c>
      <c r="D84" s="105">
        <v>0</v>
      </c>
      <c r="E84" s="1">
        <v>1</v>
      </c>
      <c r="F84" s="1">
        <v>0</v>
      </c>
      <c r="G84" s="1">
        <v>3</v>
      </c>
      <c r="H84" s="8">
        <v>87</v>
      </c>
      <c r="I84" t="s">
        <v>127</v>
      </c>
      <c r="J84" s="8">
        <v>65</v>
      </c>
      <c r="K84" s="1">
        <v>4</v>
      </c>
      <c r="L84" s="1">
        <v>2</v>
      </c>
      <c r="M84" s="1">
        <v>0</v>
      </c>
      <c r="N84" s="1">
        <v>0</v>
      </c>
      <c r="O84" s="1">
        <v>0</v>
      </c>
      <c r="P84" s="90">
        <v>7.7899999999999996E-4</v>
      </c>
      <c r="Q84" s="1">
        <v>0</v>
      </c>
      <c r="R84" s="1">
        <v>0</v>
      </c>
      <c r="S84" s="1">
        <v>0</v>
      </c>
      <c r="T84" s="1">
        <v>1</v>
      </c>
      <c r="U84" s="1">
        <v>0</v>
      </c>
      <c r="V84" s="1">
        <v>0</v>
      </c>
      <c r="W84" s="1">
        <v>158</v>
      </c>
      <c r="X84" s="1">
        <v>0</v>
      </c>
      <c r="Y84" s="1">
        <v>107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1</v>
      </c>
      <c r="AG84" s="1">
        <v>0</v>
      </c>
      <c r="AH84" s="1">
        <v>0</v>
      </c>
      <c r="AI84" s="1">
        <v>0</v>
      </c>
      <c r="AJ84" s="1">
        <v>159</v>
      </c>
      <c r="AK84" s="1">
        <v>159</v>
      </c>
      <c r="AL84" s="1">
        <v>52</v>
      </c>
      <c r="AM84" s="1">
        <v>159</v>
      </c>
      <c r="AN84" s="1">
        <f t="shared" si="29"/>
        <v>159</v>
      </c>
      <c r="AO84" s="1">
        <f t="shared" si="30"/>
        <v>159</v>
      </c>
      <c r="AP84" s="1" t="str">
        <f t="shared" si="31"/>
        <v/>
      </c>
      <c r="AR84">
        <f t="shared" si="32"/>
        <v>0</v>
      </c>
      <c r="AS84">
        <f t="shared" si="33"/>
        <v>0</v>
      </c>
      <c r="AT84">
        <f t="shared" si="34"/>
        <v>0</v>
      </c>
      <c r="AU84">
        <f t="shared" si="35"/>
        <v>7.7899999999999996E-4</v>
      </c>
      <c r="AV84">
        <f t="shared" si="36"/>
        <v>0</v>
      </c>
      <c r="AW84">
        <f t="shared" si="37"/>
        <v>0</v>
      </c>
      <c r="AX84">
        <f t="shared" si="38"/>
        <v>0.123082</v>
      </c>
      <c r="AY84">
        <f t="shared" si="39"/>
        <v>0</v>
      </c>
      <c r="AZ84">
        <f t="shared" si="40"/>
        <v>8.3352999999999997E-2</v>
      </c>
      <c r="BA84">
        <f t="shared" si="41"/>
        <v>0</v>
      </c>
      <c r="BB84">
        <f t="shared" si="42"/>
        <v>0</v>
      </c>
      <c r="BC84">
        <f t="shared" si="43"/>
        <v>0</v>
      </c>
      <c r="BD84">
        <f t="shared" si="44"/>
        <v>0</v>
      </c>
      <c r="BE84">
        <f t="shared" si="45"/>
        <v>0</v>
      </c>
      <c r="BF84">
        <f t="shared" si="46"/>
        <v>0</v>
      </c>
      <c r="BG84">
        <f t="shared" si="47"/>
        <v>7.7899999999999996E-4</v>
      </c>
      <c r="BH84">
        <f t="shared" si="48"/>
        <v>0</v>
      </c>
      <c r="BI84">
        <f t="shared" si="49"/>
        <v>0</v>
      </c>
      <c r="BJ84">
        <f t="shared" si="50"/>
        <v>0</v>
      </c>
      <c r="BK84">
        <f t="shared" si="51"/>
        <v>0.123861</v>
      </c>
      <c r="BL84">
        <f t="shared" si="52"/>
        <v>0.123861</v>
      </c>
      <c r="BM84">
        <f t="shared" si="53"/>
        <v>4.0507999999999995E-2</v>
      </c>
      <c r="BN84">
        <f t="shared" si="54"/>
        <v>0.123861</v>
      </c>
      <c r="BO84">
        <f t="shared" si="55"/>
        <v>0.123861</v>
      </c>
      <c r="BP84">
        <f t="shared" si="56"/>
        <v>0.123861</v>
      </c>
    </row>
    <row r="85" spans="1:68">
      <c r="A85">
        <v>51010</v>
      </c>
      <c r="B85" s="1">
        <v>3</v>
      </c>
      <c r="C85" s="105">
        <v>0</v>
      </c>
      <c r="D85" s="105">
        <v>0</v>
      </c>
      <c r="E85" s="1">
        <v>1</v>
      </c>
      <c r="F85" s="1">
        <v>0</v>
      </c>
      <c r="G85" s="1">
        <v>3</v>
      </c>
      <c r="H85" s="8">
        <v>61</v>
      </c>
      <c r="I85" t="s">
        <v>571</v>
      </c>
      <c r="J85" s="8">
        <v>45</v>
      </c>
      <c r="K85" s="1">
        <v>1</v>
      </c>
      <c r="L85" s="1">
        <v>2</v>
      </c>
      <c r="M85" s="1">
        <v>0</v>
      </c>
      <c r="N85" s="1">
        <v>0</v>
      </c>
      <c r="O85" s="1">
        <v>0</v>
      </c>
      <c r="P85" s="90">
        <v>7.7899999999999996E-4</v>
      </c>
      <c r="Q85" s="1">
        <v>0</v>
      </c>
      <c r="R85" s="1">
        <v>0</v>
      </c>
      <c r="S85" s="1">
        <v>0</v>
      </c>
      <c r="T85" s="1">
        <v>50</v>
      </c>
      <c r="U85" s="1">
        <v>0</v>
      </c>
      <c r="V85" s="1">
        <v>0</v>
      </c>
      <c r="W85" s="1">
        <v>40</v>
      </c>
      <c r="X85" s="1">
        <v>0</v>
      </c>
      <c r="Y85" s="1">
        <v>162</v>
      </c>
      <c r="Z85" s="1">
        <v>550</v>
      </c>
      <c r="AA85" s="1">
        <v>1</v>
      </c>
      <c r="AB85" s="1">
        <v>0</v>
      </c>
      <c r="AC85" s="1">
        <v>0</v>
      </c>
      <c r="AD85" s="1">
        <v>0</v>
      </c>
      <c r="AE85" s="1">
        <v>18</v>
      </c>
      <c r="AF85" s="1">
        <v>32</v>
      </c>
      <c r="AG85" s="1">
        <v>0</v>
      </c>
      <c r="AH85" s="1">
        <v>0</v>
      </c>
      <c r="AI85" s="1">
        <v>0</v>
      </c>
      <c r="AJ85" s="1">
        <v>90</v>
      </c>
      <c r="AK85" s="1">
        <v>641</v>
      </c>
      <c r="AL85" s="1">
        <v>478</v>
      </c>
      <c r="AM85" s="1">
        <v>641</v>
      </c>
      <c r="AN85" s="1">
        <f t="shared" si="29"/>
        <v>90</v>
      </c>
      <c r="AO85" s="1">
        <f t="shared" si="30"/>
        <v>90</v>
      </c>
      <c r="AP85" s="1" t="str">
        <f t="shared" si="31"/>
        <v/>
      </c>
      <c r="AR85">
        <f t="shared" si="32"/>
        <v>0</v>
      </c>
      <c r="AS85">
        <f t="shared" si="33"/>
        <v>0</v>
      </c>
      <c r="AT85">
        <f t="shared" si="34"/>
        <v>0</v>
      </c>
      <c r="AU85">
        <f t="shared" si="35"/>
        <v>3.8949999999999999E-2</v>
      </c>
      <c r="AV85">
        <f t="shared" si="36"/>
        <v>0</v>
      </c>
      <c r="AW85">
        <f t="shared" si="37"/>
        <v>0</v>
      </c>
      <c r="AX85">
        <f t="shared" si="38"/>
        <v>3.116E-2</v>
      </c>
      <c r="AY85">
        <f t="shared" si="39"/>
        <v>0</v>
      </c>
      <c r="AZ85">
        <f t="shared" si="40"/>
        <v>0.126198</v>
      </c>
      <c r="BA85">
        <f t="shared" si="41"/>
        <v>0.42845</v>
      </c>
      <c r="BB85">
        <f t="shared" si="42"/>
        <v>7.7899999999999996E-4</v>
      </c>
      <c r="BC85">
        <f t="shared" si="43"/>
        <v>0</v>
      </c>
      <c r="BD85">
        <f t="shared" si="44"/>
        <v>0</v>
      </c>
      <c r="BE85">
        <f t="shared" si="45"/>
        <v>0</v>
      </c>
      <c r="BF85">
        <f t="shared" si="46"/>
        <v>1.4022E-2</v>
      </c>
      <c r="BG85">
        <f t="shared" si="47"/>
        <v>2.4927999999999999E-2</v>
      </c>
      <c r="BH85">
        <f t="shared" si="48"/>
        <v>0</v>
      </c>
      <c r="BI85">
        <f t="shared" si="49"/>
        <v>0</v>
      </c>
      <c r="BJ85">
        <f t="shared" si="50"/>
        <v>0</v>
      </c>
      <c r="BK85">
        <f t="shared" si="51"/>
        <v>7.0109999999999992E-2</v>
      </c>
      <c r="BL85">
        <f t="shared" si="52"/>
        <v>0.49933899999999998</v>
      </c>
      <c r="BM85">
        <f t="shared" si="53"/>
        <v>0.37236199999999997</v>
      </c>
      <c r="BN85">
        <f t="shared" si="54"/>
        <v>0.49933899999999998</v>
      </c>
      <c r="BO85">
        <f t="shared" si="55"/>
        <v>7.0109999999999992E-2</v>
      </c>
      <c r="BP85">
        <f t="shared" si="56"/>
        <v>7.0109999999999992E-2</v>
      </c>
    </row>
    <row r="86" spans="1:68">
      <c r="A86">
        <v>51011</v>
      </c>
      <c r="B86" s="1">
        <v>9</v>
      </c>
      <c r="C86" s="1">
        <v>0</v>
      </c>
      <c r="D86" s="1">
        <v>1</v>
      </c>
      <c r="E86" s="1">
        <v>2</v>
      </c>
      <c r="F86" s="1">
        <v>1</v>
      </c>
      <c r="G86" s="1">
        <v>3</v>
      </c>
      <c r="H86" s="8">
        <v>98</v>
      </c>
      <c r="I86" t="s">
        <v>803</v>
      </c>
      <c r="J86" s="8">
        <v>98</v>
      </c>
      <c r="K86" s="1">
        <v>4</v>
      </c>
      <c r="L86" s="1">
        <v>1</v>
      </c>
      <c r="M86" s="1">
        <v>0</v>
      </c>
      <c r="N86" s="1">
        <v>0</v>
      </c>
      <c r="O86" s="1">
        <v>0</v>
      </c>
      <c r="P86" s="90">
        <v>7.7899999999999996E-4</v>
      </c>
      <c r="Q86" s="1">
        <v>92</v>
      </c>
      <c r="R86" s="1">
        <v>0</v>
      </c>
      <c r="S86" s="1">
        <v>0</v>
      </c>
      <c r="T86" s="1">
        <v>42</v>
      </c>
      <c r="U86" s="1">
        <v>0</v>
      </c>
      <c r="V86" s="1">
        <v>0</v>
      </c>
      <c r="W86" s="1">
        <v>231</v>
      </c>
      <c r="X86" s="1">
        <v>0</v>
      </c>
      <c r="Y86" s="1">
        <v>216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42</v>
      </c>
      <c r="AF86" s="1">
        <v>0</v>
      </c>
      <c r="AG86" s="1">
        <v>0</v>
      </c>
      <c r="AH86" s="1">
        <v>0</v>
      </c>
      <c r="AI86" s="1">
        <v>78</v>
      </c>
      <c r="AJ86" s="1">
        <v>366</v>
      </c>
      <c r="AK86" s="1">
        <v>273</v>
      </c>
      <c r="AL86" s="1">
        <v>150</v>
      </c>
      <c r="AM86" s="1">
        <v>365</v>
      </c>
      <c r="AN86" s="1">
        <f t="shared" si="29"/>
        <v>273</v>
      </c>
      <c r="AO86" s="1">
        <f t="shared" si="30"/>
        <v>274</v>
      </c>
      <c r="AP86" s="1" t="str">
        <f t="shared" si="31"/>
        <v/>
      </c>
      <c r="AR86">
        <f t="shared" si="32"/>
        <v>7.1667999999999996E-2</v>
      </c>
      <c r="AS86">
        <f t="shared" si="33"/>
        <v>0</v>
      </c>
      <c r="AT86">
        <f t="shared" si="34"/>
        <v>0</v>
      </c>
      <c r="AU86">
        <f t="shared" si="35"/>
        <v>3.2717999999999997E-2</v>
      </c>
      <c r="AV86">
        <f t="shared" si="36"/>
        <v>0</v>
      </c>
      <c r="AW86">
        <f t="shared" si="37"/>
        <v>0</v>
      </c>
      <c r="AX86">
        <f t="shared" si="38"/>
        <v>0.179949</v>
      </c>
      <c r="AY86">
        <f t="shared" si="39"/>
        <v>0</v>
      </c>
      <c r="AZ86">
        <f t="shared" si="40"/>
        <v>0.168264</v>
      </c>
      <c r="BA86">
        <f t="shared" si="41"/>
        <v>0</v>
      </c>
      <c r="BB86">
        <f t="shared" si="42"/>
        <v>0</v>
      </c>
      <c r="BC86">
        <f t="shared" si="43"/>
        <v>0</v>
      </c>
      <c r="BD86">
        <f t="shared" si="44"/>
        <v>0</v>
      </c>
      <c r="BE86">
        <f t="shared" si="45"/>
        <v>0</v>
      </c>
      <c r="BF86">
        <f t="shared" si="46"/>
        <v>3.2717999999999997E-2</v>
      </c>
      <c r="BG86">
        <f t="shared" si="47"/>
        <v>0</v>
      </c>
      <c r="BH86">
        <f t="shared" si="48"/>
        <v>0</v>
      </c>
      <c r="BI86">
        <f t="shared" si="49"/>
        <v>0</v>
      </c>
      <c r="BJ86">
        <f t="shared" si="50"/>
        <v>6.0761999999999997E-2</v>
      </c>
      <c r="BK86">
        <f t="shared" si="51"/>
        <v>0.28511399999999998</v>
      </c>
      <c r="BL86">
        <f t="shared" si="52"/>
        <v>0.21266699999999999</v>
      </c>
      <c r="BM86">
        <f t="shared" si="53"/>
        <v>0.11685</v>
      </c>
      <c r="BN86">
        <f t="shared" si="54"/>
        <v>0.284335</v>
      </c>
      <c r="BO86">
        <f t="shared" si="55"/>
        <v>0.21266699999999999</v>
      </c>
      <c r="BP86">
        <f t="shared" si="56"/>
        <v>0.213446</v>
      </c>
    </row>
    <row r="87" spans="1:68">
      <c r="A87">
        <v>51012</v>
      </c>
      <c r="B87" s="1">
        <v>1</v>
      </c>
      <c r="C87" s="1">
        <v>1</v>
      </c>
      <c r="D87" s="1">
        <v>0</v>
      </c>
      <c r="E87" s="1">
        <v>1</v>
      </c>
      <c r="F87" s="1">
        <v>0</v>
      </c>
      <c r="G87" s="1">
        <v>3</v>
      </c>
      <c r="H87" s="8">
        <v>70</v>
      </c>
      <c r="I87" t="s">
        <v>361</v>
      </c>
      <c r="J87" s="8">
        <v>62</v>
      </c>
      <c r="K87" s="1">
        <v>1</v>
      </c>
      <c r="L87" s="1">
        <v>1</v>
      </c>
      <c r="M87" s="1">
        <v>1</v>
      </c>
      <c r="N87" s="1">
        <v>3</v>
      </c>
      <c r="O87" s="1">
        <v>0</v>
      </c>
      <c r="P87" s="90">
        <v>7.7899999999999996E-4</v>
      </c>
      <c r="Q87" s="1">
        <v>0</v>
      </c>
      <c r="R87" s="1">
        <v>0</v>
      </c>
      <c r="S87" s="1">
        <v>0</v>
      </c>
      <c r="T87" s="1">
        <v>105</v>
      </c>
      <c r="U87" s="1">
        <v>30</v>
      </c>
      <c r="V87" s="1">
        <v>200</v>
      </c>
      <c r="W87" s="1">
        <v>289</v>
      </c>
      <c r="X87" s="1">
        <v>9</v>
      </c>
      <c r="Y87" s="1">
        <v>3849</v>
      </c>
      <c r="Z87" s="1">
        <v>1690</v>
      </c>
      <c r="AA87" s="1">
        <v>1</v>
      </c>
      <c r="AB87" s="1">
        <v>0</v>
      </c>
      <c r="AC87" s="1">
        <v>0</v>
      </c>
      <c r="AD87" s="1">
        <v>0</v>
      </c>
      <c r="AE87" s="1">
        <v>33</v>
      </c>
      <c r="AF87" s="1">
        <v>72</v>
      </c>
      <c r="AG87" s="1">
        <v>0</v>
      </c>
      <c r="AH87" s="1">
        <v>30</v>
      </c>
      <c r="AI87" s="1">
        <v>30</v>
      </c>
      <c r="AJ87" s="1">
        <v>635</v>
      </c>
      <c r="AK87" s="1">
        <v>2325</v>
      </c>
      <c r="AL87" s="1">
        <v>-1523</v>
      </c>
      <c r="AM87" s="1">
        <v>2325</v>
      </c>
      <c r="AN87" s="1">
        <f t="shared" si="29"/>
        <v>633</v>
      </c>
      <c r="AO87" s="1">
        <f t="shared" si="30"/>
        <v>635</v>
      </c>
      <c r="AP87" s="1" t="str">
        <f t="shared" si="31"/>
        <v/>
      </c>
      <c r="AR87">
        <f t="shared" si="32"/>
        <v>0</v>
      </c>
      <c r="AS87">
        <f t="shared" si="33"/>
        <v>0</v>
      </c>
      <c r="AT87">
        <f t="shared" si="34"/>
        <v>0</v>
      </c>
      <c r="AU87">
        <f t="shared" si="35"/>
        <v>8.1794999999999993E-2</v>
      </c>
      <c r="AV87">
        <f t="shared" si="36"/>
        <v>2.3369999999999998E-2</v>
      </c>
      <c r="AW87">
        <f t="shared" si="37"/>
        <v>0.15579999999999999</v>
      </c>
      <c r="AX87">
        <f t="shared" si="38"/>
        <v>0.225131</v>
      </c>
      <c r="AY87">
        <f t="shared" si="39"/>
        <v>7.0109999999999999E-3</v>
      </c>
      <c r="AZ87">
        <f t="shared" si="40"/>
        <v>2.9983709999999997</v>
      </c>
      <c r="BA87">
        <f t="shared" si="41"/>
        <v>1.3165099999999998</v>
      </c>
      <c r="BB87">
        <f t="shared" si="42"/>
        <v>7.7899999999999996E-4</v>
      </c>
      <c r="BC87">
        <f t="shared" si="43"/>
        <v>0</v>
      </c>
      <c r="BD87">
        <f t="shared" si="44"/>
        <v>0</v>
      </c>
      <c r="BE87">
        <f t="shared" si="45"/>
        <v>0</v>
      </c>
      <c r="BF87">
        <f t="shared" si="46"/>
        <v>2.5706999999999997E-2</v>
      </c>
      <c r="BG87">
        <f t="shared" si="47"/>
        <v>5.6087999999999999E-2</v>
      </c>
      <c r="BH87">
        <f t="shared" si="48"/>
        <v>0</v>
      </c>
      <c r="BI87">
        <f t="shared" si="49"/>
        <v>2.3369999999999998E-2</v>
      </c>
      <c r="BJ87">
        <f t="shared" si="50"/>
        <v>2.3369999999999998E-2</v>
      </c>
      <c r="BK87">
        <f t="shared" si="51"/>
        <v>0.49466499999999997</v>
      </c>
      <c r="BL87">
        <f t="shared" si="52"/>
        <v>1.811175</v>
      </c>
      <c r="BM87">
        <f t="shared" si="53"/>
        <v>-1.1864169999999998</v>
      </c>
      <c r="BN87">
        <f t="shared" si="54"/>
        <v>1.811175</v>
      </c>
      <c r="BO87">
        <f t="shared" si="55"/>
        <v>0.49310699999999996</v>
      </c>
      <c r="BP87">
        <f t="shared" si="56"/>
        <v>0.49466499999999997</v>
      </c>
    </row>
    <row r="88" spans="1:68">
      <c r="A88">
        <v>51013</v>
      </c>
      <c r="B88" s="1">
        <v>3</v>
      </c>
      <c r="C88" s="105">
        <v>0</v>
      </c>
      <c r="D88" s="105">
        <v>0</v>
      </c>
      <c r="E88" s="1">
        <v>1</v>
      </c>
      <c r="F88" s="1">
        <v>0</v>
      </c>
      <c r="G88" s="1">
        <v>3</v>
      </c>
      <c r="H88" s="8">
        <v>40</v>
      </c>
      <c r="I88" t="s">
        <v>575</v>
      </c>
      <c r="J88" s="8">
        <v>83</v>
      </c>
      <c r="K88" s="1">
        <v>1</v>
      </c>
      <c r="L88" s="1">
        <v>1</v>
      </c>
      <c r="M88" s="1">
        <v>0</v>
      </c>
      <c r="N88" s="1">
        <v>0</v>
      </c>
      <c r="O88" s="1">
        <v>0</v>
      </c>
      <c r="P88" s="90">
        <v>7.7899999999999996E-4</v>
      </c>
      <c r="Q88" s="1">
        <v>90</v>
      </c>
      <c r="R88" s="1">
        <v>0</v>
      </c>
      <c r="S88" s="1">
        <v>0</v>
      </c>
      <c r="T88" s="1">
        <v>294</v>
      </c>
      <c r="U88" s="1">
        <v>57</v>
      </c>
      <c r="V88" s="1">
        <v>0</v>
      </c>
      <c r="W88" s="1">
        <v>169</v>
      </c>
      <c r="X88" s="1">
        <v>29</v>
      </c>
      <c r="Y88" s="1">
        <v>699</v>
      </c>
      <c r="Z88" s="1">
        <v>1185</v>
      </c>
      <c r="AA88" s="1">
        <v>1</v>
      </c>
      <c r="AB88" s="1">
        <v>0</v>
      </c>
      <c r="AC88" s="1">
        <v>0</v>
      </c>
      <c r="AD88" s="1">
        <v>0</v>
      </c>
      <c r="AE88" s="1">
        <v>219</v>
      </c>
      <c r="AF88" s="1">
        <v>75</v>
      </c>
      <c r="AG88" s="1">
        <v>0</v>
      </c>
      <c r="AH88" s="1">
        <v>50</v>
      </c>
      <c r="AI88" s="1">
        <v>18</v>
      </c>
      <c r="AJ88" s="1">
        <v>640</v>
      </c>
      <c r="AK88" s="1">
        <v>1736</v>
      </c>
      <c r="AL88" s="1">
        <v>1126</v>
      </c>
      <c r="AM88" s="1">
        <v>1826</v>
      </c>
      <c r="AN88" s="1">
        <f t="shared" si="29"/>
        <v>549</v>
      </c>
      <c r="AO88" s="1">
        <f t="shared" si="30"/>
        <v>550</v>
      </c>
      <c r="AP88" s="1" t="str">
        <f t="shared" si="31"/>
        <v/>
      </c>
      <c r="AR88">
        <f t="shared" si="32"/>
        <v>7.0109999999999992E-2</v>
      </c>
      <c r="AS88">
        <f t="shared" si="33"/>
        <v>0</v>
      </c>
      <c r="AT88">
        <f t="shared" si="34"/>
        <v>0</v>
      </c>
      <c r="AU88">
        <f t="shared" si="35"/>
        <v>0.22902599999999998</v>
      </c>
      <c r="AV88">
        <f t="shared" si="36"/>
        <v>4.4402999999999998E-2</v>
      </c>
      <c r="AW88">
        <f t="shared" si="37"/>
        <v>0</v>
      </c>
      <c r="AX88">
        <f t="shared" si="38"/>
        <v>0.13165099999999999</v>
      </c>
      <c r="AY88">
        <f t="shared" si="39"/>
        <v>2.2591E-2</v>
      </c>
      <c r="AZ88">
        <f t="shared" si="40"/>
        <v>0.54452099999999992</v>
      </c>
      <c r="BA88">
        <f t="shared" si="41"/>
        <v>0.92311499999999991</v>
      </c>
      <c r="BB88">
        <f t="shared" si="42"/>
        <v>7.7899999999999996E-4</v>
      </c>
      <c r="BC88">
        <f t="shared" si="43"/>
        <v>0</v>
      </c>
      <c r="BD88">
        <f t="shared" si="44"/>
        <v>0</v>
      </c>
      <c r="BE88">
        <f t="shared" si="45"/>
        <v>0</v>
      </c>
      <c r="BF88">
        <f t="shared" si="46"/>
        <v>0.170601</v>
      </c>
      <c r="BG88">
        <f t="shared" si="47"/>
        <v>5.8424999999999998E-2</v>
      </c>
      <c r="BH88">
        <f t="shared" si="48"/>
        <v>0</v>
      </c>
      <c r="BI88">
        <f t="shared" si="49"/>
        <v>3.8949999999999999E-2</v>
      </c>
      <c r="BJ88">
        <f t="shared" si="50"/>
        <v>1.4022E-2</v>
      </c>
      <c r="BK88">
        <f t="shared" si="51"/>
        <v>0.49856</v>
      </c>
      <c r="BL88">
        <f t="shared" si="52"/>
        <v>1.352344</v>
      </c>
      <c r="BM88">
        <f t="shared" si="53"/>
        <v>0.87715399999999999</v>
      </c>
      <c r="BN88">
        <f t="shared" si="54"/>
        <v>1.4224539999999999</v>
      </c>
      <c r="BO88">
        <f t="shared" si="55"/>
        <v>0.42767099999999997</v>
      </c>
      <c r="BP88">
        <f t="shared" si="56"/>
        <v>0.42845</v>
      </c>
    </row>
    <row r="89" spans="1:68">
      <c r="A89">
        <v>51014</v>
      </c>
      <c r="B89" s="1">
        <v>3</v>
      </c>
      <c r="C89" s="105">
        <v>0</v>
      </c>
      <c r="D89" s="105">
        <v>0</v>
      </c>
      <c r="E89" s="1">
        <v>2</v>
      </c>
      <c r="F89" s="1">
        <v>1</v>
      </c>
      <c r="G89" s="1">
        <v>3</v>
      </c>
      <c r="H89" s="8">
        <v>98</v>
      </c>
      <c r="I89" t="s">
        <v>803</v>
      </c>
      <c r="J89" s="8">
        <v>98</v>
      </c>
      <c r="K89" s="1">
        <v>4</v>
      </c>
      <c r="L89" s="1">
        <v>1</v>
      </c>
      <c r="M89" s="1">
        <v>0</v>
      </c>
      <c r="N89" s="1">
        <v>0</v>
      </c>
      <c r="O89" s="1">
        <v>0</v>
      </c>
      <c r="P89" s="90">
        <v>7.7899999999999996E-4</v>
      </c>
      <c r="Q89" s="1">
        <v>192</v>
      </c>
      <c r="R89" s="1">
        <v>0</v>
      </c>
      <c r="S89" s="1">
        <v>0</v>
      </c>
      <c r="T89" s="1">
        <v>18</v>
      </c>
      <c r="U89" s="1">
        <v>0</v>
      </c>
      <c r="V89" s="1">
        <v>0</v>
      </c>
      <c r="W89" s="1">
        <v>96</v>
      </c>
      <c r="X89" s="1">
        <v>9</v>
      </c>
      <c r="Y89" s="1">
        <v>90</v>
      </c>
      <c r="Z89" s="1">
        <v>0</v>
      </c>
      <c r="AA89" s="1">
        <v>0</v>
      </c>
      <c r="AB89" s="1">
        <v>0</v>
      </c>
      <c r="AC89" s="1">
        <v>5</v>
      </c>
      <c r="AD89" s="1">
        <v>0</v>
      </c>
      <c r="AE89" s="1">
        <v>0</v>
      </c>
      <c r="AF89" s="1">
        <v>18</v>
      </c>
      <c r="AG89" s="1">
        <v>0</v>
      </c>
      <c r="AH89" s="1">
        <v>0</v>
      </c>
      <c r="AI89" s="1">
        <v>38</v>
      </c>
      <c r="AJ89" s="1">
        <v>316</v>
      </c>
      <c r="AK89" s="1">
        <v>123</v>
      </c>
      <c r="AL89" s="1">
        <v>226</v>
      </c>
      <c r="AM89" s="1">
        <v>315</v>
      </c>
      <c r="AN89" s="1">
        <f t="shared" si="29"/>
        <v>123</v>
      </c>
      <c r="AO89" s="1">
        <f t="shared" si="30"/>
        <v>124</v>
      </c>
      <c r="AP89" s="1" t="str">
        <f t="shared" si="31"/>
        <v/>
      </c>
      <c r="AR89">
        <f t="shared" si="32"/>
        <v>0.14956799999999998</v>
      </c>
      <c r="AS89">
        <f t="shared" si="33"/>
        <v>0</v>
      </c>
      <c r="AT89">
        <f t="shared" si="34"/>
        <v>0</v>
      </c>
      <c r="AU89">
        <f t="shared" si="35"/>
        <v>1.4022E-2</v>
      </c>
      <c r="AV89">
        <f t="shared" si="36"/>
        <v>0</v>
      </c>
      <c r="AW89">
        <f t="shared" si="37"/>
        <v>0</v>
      </c>
      <c r="AX89">
        <f t="shared" si="38"/>
        <v>7.4783999999999989E-2</v>
      </c>
      <c r="AY89">
        <f t="shared" si="39"/>
        <v>7.0109999999999999E-3</v>
      </c>
      <c r="AZ89">
        <f t="shared" si="40"/>
        <v>7.0109999999999992E-2</v>
      </c>
      <c r="BA89">
        <f t="shared" si="41"/>
        <v>0</v>
      </c>
      <c r="BB89">
        <f t="shared" si="42"/>
        <v>0</v>
      </c>
      <c r="BC89">
        <f t="shared" si="43"/>
        <v>0</v>
      </c>
      <c r="BD89">
        <f t="shared" si="44"/>
        <v>3.895E-3</v>
      </c>
      <c r="BE89">
        <f t="shared" si="45"/>
        <v>0</v>
      </c>
      <c r="BF89">
        <f t="shared" si="46"/>
        <v>0</v>
      </c>
      <c r="BG89">
        <f t="shared" si="47"/>
        <v>1.4022E-2</v>
      </c>
      <c r="BH89">
        <f t="shared" si="48"/>
        <v>0</v>
      </c>
      <c r="BI89">
        <f t="shared" si="49"/>
        <v>0</v>
      </c>
      <c r="BJ89">
        <f t="shared" si="50"/>
        <v>2.9602E-2</v>
      </c>
      <c r="BK89">
        <f t="shared" si="51"/>
        <v>0.24616399999999999</v>
      </c>
      <c r="BL89">
        <f t="shared" si="52"/>
        <v>9.5816999999999999E-2</v>
      </c>
      <c r="BM89">
        <f t="shared" si="53"/>
        <v>0.17605399999999999</v>
      </c>
      <c r="BN89">
        <f t="shared" si="54"/>
        <v>0.24538499999999999</v>
      </c>
      <c r="BO89">
        <f t="shared" si="55"/>
        <v>9.5816999999999999E-2</v>
      </c>
      <c r="BP89">
        <f t="shared" si="56"/>
        <v>9.6596000000000001E-2</v>
      </c>
    </row>
    <row r="90" spans="1:68">
      <c r="A90">
        <v>51015</v>
      </c>
      <c r="B90" s="1">
        <v>9</v>
      </c>
      <c r="C90" s="1">
        <v>0</v>
      </c>
      <c r="D90" s="1">
        <v>1</v>
      </c>
      <c r="E90" s="1">
        <v>2</v>
      </c>
      <c r="F90" s="1">
        <v>1</v>
      </c>
      <c r="G90" s="1">
        <v>1</v>
      </c>
      <c r="H90" s="8">
        <v>97</v>
      </c>
      <c r="I90" t="s">
        <v>802</v>
      </c>
      <c r="J90" s="8">
        <v>97</v>
      </c>
      <c r="K90" s="1">
        <v>4</v>
      </c>
      <c r="L90" s="1">
        <v>2</v>
      </c>
      <c r="M90" s="1">
        <v>1</v>
      </c>
      <c r="N90" s="1">
        <v>0</v>
      </c>
      <c r="O90" s="1">
        <v>0</v>
      </c>
      <c r="P90" s="90">
        <v>2.3479999999999998E-3</v>
      </c>
      <c r="Q90" s="1">
        <v>64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40</v>
      </c>
      <c r="X90" s="1">
        <v>0</v>
      </c>
      <c r="Y90" s="1">
        <v>15</v>
      </c>
      <c r="Z90" s="1">
        <v>0</v>
      </c>
      <c r="AA90" s="1">
        <v>0</v>
      </c>
      <c r="AB90" s="1">
        <v>0</v>
      </c>
      <c r="AC90" s="1">
        <v>6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36</v>
      </c>
      <c r="AJ90" s="1">
        <v>105</v>
      </c>
      <c r="AK90" s="1">
        <v>40</v>
      </c>
      <c r="AL90" s="1">
        <v>90</v>
      </c>
      <c r="AM90" s="1">
        <v>104</v>
      </c>
      <c r="AN90" s="1">
        <f t="shared" si="29"/>
        <v>40</v>
      </c>
      <c r="AO90" s="1">
        <f t="shared" si="30"/>
        <v>41</v>
      </c>
      <c r="AP90" s="1" t="str">
        <f t="shared" si="31"/>
        <v/>
      </c>
      <c r="AR90">
        <f t="shared" si="32"/>
        <v>0.15027199999999999</v>
      </c>
      <c r="AS90">
        <f t="shared" si="33"/>
        <v>0</v>
      </c>
      <c r="AT90">
        <f t="shared" si="34"/>
        <v>0</v>
      </c>
      <c r="AU90">
        <f t="shared" si="35"/>
        <v>0</v>
      </c>
      <c r="AV90">
        <f t="shared" si="36"/>
        <v>0</v>
      </c>
      <c r="AW90">
        <f t="shared" si="37"/>
        <v>0</v>
      </c>
      <c r="AX90">
        <f t="shared" si="38"/>
        <v>9.391999999999999E-2</v>
      </c>
      <c r="AY90">
        <f t="shared" si="39"/>
        <v>0</v>
      </c>
      <c r="AZ90">
        <f t="shared" si="40"/>
        <v>3.5219999999999994E-2</v>
      </c>
      <c r="BA90">
        <f t="shared" si="41"/>
        <v>0</v>
      </c>
      <c r="BB90">
        <f t="shared" si="42"/>
        <v>0</v>
      </c>
      <c r="BC90">
        <f t="shared" si="43"/>
        <v>0</v>
      </c>
      <c r="BD90">
        <f t="shared" si="44"/>
        <v>1.4088E-2</v>
      </c>
      <c r="BE90">
        <f t="shared" si="45"/>
        <v>0</v>
      </c>
      <c r="BF90">
        <f t="shared" si="46"/>
        <v>0</v>
      </c>
      <c r="BG90">
        <f t="shared" si="47"/>
        <v>0</v>
      </c>
      <c r="BH90">
        <f t="shared" si="48"/>
        <v>0</v>
      </c>
      <c r="BI90">
        <f t="shared" si="49"/>
        <v>0</v>
      </c>
      <c r="BJ90">
        <f t="shared" si="50"/>
        <v>8.4527999999999992E-2</v>
      </c>
      <c r="BK90">
        <f t="shared" si="51"/>
        <v>0.24653999999999998</v>
      </c>
      <c r="BL90">
        <f t="shared" si="52"/>
        <v>9.391999999999999E-2</v>
      </c>
      <c r="BM90">
        <f t="shared" si="53"/>
        <v>0.21131999999999998</v>
      </c>
      <c r="BN90">
        <f t="shared" si="54"/>
        <v>0.24419199999999999</v>
      </c>
      <c r="BO90">
        <f t="shared" si="55"/>
        <v>9.391999999999999E-2</v>
      </c>
      <c r="BP90">
        <f t="shared" si="56"/>
        <v>9.6267999999999992E-2</v>
      </c>
    </row>
    <row r="91" spans="1:68">
      <c r="A91">
        <v>51016</v>
      </c>
      <c r="B91" s="1">
        <v>9</v>
      </c>
      <c r="C91" s="1">
        <v>0</v>
      </c>
      <c r="D91" s="1">
        <v>1</v>
      </c>
      <c r="E91" s="1">
        <v>1</v>
      </c>
      <c r="F91" s="1">
        <v>0</v>
      </c>
      <c r="G91" s="1">
        <v>3</v>
      </c>
      <c r="H91" s="8">
        <v>40</v>
      </c>
      <c r="I91" t="s">
        <v>575</v>
      </c>
      <c r="J91" s="8">
        <v>83</v>
      </c>
      <c r="K91" s="1">
        <v>1</v>
      </c>
      <c r="L91" s="1">
        <v>1</v>
      </c>
      <c r="M91" s="1">
        <v>1</v>
      </c>
      <c r="N91" s="1">
        <v>0</v>
      </c>
      <c r="O91" s="1">
        <v>0</v>
      </c>
      <c r="P91" s="90">
        <v>7.7899999999999996E-4</v>
      </c>
      <c r="Q91" s="1">
        <v>252</v>
      </c>
      <c r="R91" s="1">
        <v>0</v>
      </c>
      <c r="S91" s="1">
        <v>0</v>
      </c>
      <c r="T91" s="1">
        <v>444</v>
      </c>
      <c r="U91" s="1">
        <v>119</v>
      </c>
      <c r="V91" s="1">
        <v>0</v>
      </c>
      <c r="W91" s="1">
        <v>358</v>
      </c>
      <c r="X91" s="1">
        <v>87</v>
      </c>
      <c r="Y91" s="1">
        <v>83</v>
      </c>
      <c r="Z91" s="1">
        <v>3105</v>
      </c>
      <c r="AA91" s="1">
        <v>1</v>
      </c>
      <c r="AB91" s="1">
        <v>1</v>
      </c>
      <c r="AC91" s="1">
        <v>12</v>
      </c>
      <c r="AD91" s="1">
        <v>0</v>
      </c>
      <c r="AE91" s="1">
        <v>243</v>
      </c>
      <c r="AF91" s="1">
        <v>200</v>
      </c>
      <c r="AG91" s="1">
        <v>0</v>
      </c>
      <c r="AH91" s="1">
        <v>113</v>
      </c>
      <c r="AI91" s="1">
        <v>58</v>
      </c>
      <c r="AJ91" s="1">
        <v>1261</v>
      </c>
      <c r="AK91" s="1">
        <v>4114</v>
      </c>
      <c r="AL91" s="1">
        <v>4283</v>
      </c>
      <c r="AM91" s="1">
        <v>4366</v>
      </c>
      <c r="AN91" s="1">
        <f t="shared" si="29"/>
        <v>1008</v>
      </c>
      <c r="AO91" s="1">
        <f t="shared" si="30"/>
        <v>1009</v>
      </c>
      <c r="AP91" s="1" t="str">
        <f t="shared" si="31"/>
        <v/>
      </c>
      <c r="AR91">
        <f t="shared" si="32"/>
        <v>0.19630799999999998</v>
      </c>
      <c r="AS91">
        <f t="shared" si="33"/>
        <v>0</v>
      </c>
      <c r="AT91">
        <f t="shared" si="34"/>
        <v>0</v>
      </c>
      <c r="AU91">
        <f t="shared" si="35"/>
        <v>0.34587599999999996</v>
      </c>
      <c r="AV91">
        <f t="shared" si="36"/>
        <v>9.2700999999999992E-2</v>
      </c>
      <c r="AW91">
        <f t="shared" si="37"/>
        <v>0</v>
      </c>
      <c r="AX91">
        <f t="shared" si="38"/>
        <v>0.27888199999999996</v>
      </c>
      <c r="AY91">
        <f t="shared" si="39"/>
        <v>6.7773E-2</v>
      </c>
      <c r="AZ91">
        <f t="shared" si="40"/>
        <v>6.4656999999999992E-2</v>
      </c>
      <c r="BA91">
        <f t="shared" si="41"/>
        <v>2.4187949999999998</v>
      </c>
      <c r="BB91">
        <f t="shared" si="42"/>
        <v>7.7899999999999996E-4</v>
      </c>
      <c r="BC91">
        <f t="shared" si="43"/>
        <v>7.7899999999999996E-4</v>
      </c>
      <c r="BD91">
        <f t="shared" si="44"/>
        <v>9.3479999999999987E-3</v>
      </c>
      <c r="BE91">
        <f t="shared" si="45"/>
        <v>0</v>
      </c>
      <c r="BF91">
        <f t="shared" si="46"/>
        <v>0.18929699999999999</v>
      </c>
      <c r="BG91">
        <f t="shared" si="47"/>
        <v>0.15579999999999999</v>
      </c>
      <c r="BH91">
        <f t="shared" si="48"/>
        <v>0</v>
      </c>
      <c r="BI91">
        <f t="shared" si="49"/>
        <v>8.8026999999999994E-2</v>
      </c>
      <c r="BJ91">
        <f t="shared" si="50"/>
        <v>4.5182E-2</v>
      </c>
      <c r="BK91">
        <f t="shared" si="51"/>
        <v>0.98231899999999994</v>
      </c>
      <c r="BL91">
        <f t="shared" si="52"/>
        <v>3.204806</v>
      </c>
      <c r="BM91">
        <f t="shared" si="53"/>
        <v>3.3364569999999998</v>
      </c>
      <c r="BN91">
        <f t="shared" si="54"/>
        <v>3.4011139999999997</v>
      </c>
      <c r="BO91">
        <f t="shared" si="55"/>
        <v>0.78523199999999993</v>
      </c>
      <c r="BP91">
        <f t="shared" si="56"/>
        <v>0.78601100000000002</v>
      </c>
    </row>
    <row r="92" spans="1:68">
      <c r="A92">
        <v>51017</v>
      </c>
      <c r="B92" s="1">
        <v>3</v>
      </c>
      <c r="C92" s="105">
        <v>0</v>
      </c>
      <c r="D92" s="105">
        <v>0</v>
      </c>
      <c r="E92" s="1">
        <v>1</v>
      </c>
      <c r="F92" s="1">
        <v>0</v>
      </c>
      <c r="G92" s="1">
        <v>2</v>
      </c>
      <c r="H92" s="8">
        <v>15</v>
      </c>
      <c r="I92" t="s">
        <v>530</v>
      </c>
      <c r="J92" s="8">
        <v>85</v>
      </c>
      <c r="K92" s="1">
        <v>4</v>
      </c>
      <c r="L92" s="1">
        <v>2</v>
      </c>
      <c r="M92" s="1">
        <v>0</v>
      </c>
      <c r="N92" s="1">
        <v>0</v>
      </c>
      <c r="O92" s="1">
        <v>0</v>
      </c>
      <c r="P92" s="90">
        <v>2.3479999999999998E-3</v>
      </c>
      <c r="Q92" s="1">
        <v>0</v>
      </c>
      <c r="R92" s="1">
        <v>0</v>
      </c>
      <c r="S92" s="1">
        <v>0</v>
      </c>
      <c r="T92" s="1">
        <v>25</v>
      </c>
      <c r="U92" s="1">
        <v>0</v>
      </c>
      <c r="V92" s="1">
        <v>0</v>
      </c>
      <c r="W92" s="1">
        <v>102</v>
      </c>
      <c r="X92" s="1">
        <v>0</v>
      </c>
      <c r="Y92" s="1">
        <v>78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25</v>
      </c>
      <c r="AG92" s="1">
        <v>0</v>
      </c>
      <c r="AH92" s="1">
        <v>0</v>
      </c>
      <c r="AI92" s="1">
        <v>0</v>
      </c>
      <c r="AJ92" s="1">
        <v>127</v>
      </c>
      <c r="AK92" s="1">
        <v>127</v>
      </c>
      <c r="AL92" s="1">
        <v>48</v>
      </c>
      <c r="AM92" s="1">
        <v>127</v>
      </c>
      <c r="AN92" s="1">
        <f t="shared" si="29"/>
        <v>127</v>
      </c>
      <c r="AO92" s="1">
        <f t="shared" si="30"/>
        <v>127</v>
      </c>
      <c r="AP92" s="1" t="str">
        <f t="shared" si="31"/>
        <v/>
      </c>
      <c r="AR92">
        <f t="shared" si="32"/>
        <v>0</v>
      </c>
      <c r="AS92">
        <f t="shared" si="33"/>
        <v>0</v>
      </c>
      <c r="AT92">
        <f t="shared" si="34"/>
        <v>0</v>
      </c>
      <c r="AU92">
        <f t="shared" si="35"/>
        <v>5.8699999999999995E-2</v>
      </c>
      <c r="AV92">
        <f t="shared" si="36"/>
        <v>0</v>
      </c>
      <c r="AW92">
        <f t="shared" si="37"/>
        <v>0</v>
      </c>
      <c r="AX92">
        <f t="shared" si="38"/>
        <v>0.23949599999999999</v>
      </c>
      <c r="AY92">
        <f t="shared" si="39"/>
        <v>0</v>
      </c>
      <c r="AZ92">
        <f t="shared" si="40"/>
        <v>0.18314399999999997</v>
      </c>
      <c r="BA92">
        <f t="shared" si="41"/>
        <v>0</v>
      </c>
      <c r="BB92">
        <f t="shared" si="42"/>
        <v>0</v>
      </c>
      <c r="BC92">
        <f t="shared" si="43"/>
        <v>0</v>
      </c>
      <c r="BD92">
        <f t="shared" si="44"/>
        <v>0</v>
      </c>
      <c r="BE92">
        <f t="shared" si="45"/>
        <v>0</v>
      </c>
      <c r="BF92">
        <f t="shared" si="46"/>
        <v>0</v>
      </c>
      <c r="BG92">
        <f t="shared" si="47"/>
        <v>5.8699999999999995E-2</v>
      </c>
      <c r="BH92">
        <f t="shared" si="48"/>
        <v>0</v>
      </c>
      <c r="BI92">
        <f t="shared" si="49"/>
        <v>0</v>
      </c>
      <c r="BJ92">
        <f t="shared" si="50"/>
        <v>0</v>
      </c>
      <c r="BK92">
        <f t="shared" si="51"/>
        <v>0.29819599999999996</v>
      </c>
      <c r="BL92">
        <f t="shared" si="52"/>
        <v>0.29819599999999996</v>
      </c>
      <c r="BM92">
        <f t="shared" si="53"/>
        <v>0.112704</v>
      </c>
      <c r="BN92">
        <f t="shared" si="54"/>
        <v>0.29819599999999996</v>
      </c>
      <c r="BO92">
        <f t="shared" si="55"/>
        <v>0.29819599999999996</v>
      </c>
      <c r="BP92">
        <f t="shared" si="56"/>
        <v>0.29819599999999996</v>
      </c>
    </row>
    <row r="93" spans="1:68">
      <c r="A93">
        <v>51018</v>
      </c>
      <c r="B93" s="1">
        <v>9</v>
      </c>
      <c r="C93" s="1">
        <v>0</v>
      </c>
      <c r="D93" s="1">
        <v>1</v>
      </c>
      <c r="E93" s="1">
        <v>2</v>
      </c>
      <c r="F93" s="1">
        <v>1</v>
      </c>
      <c r="G93" s="1">
        <v>2</v>
      </c>
      <c r="H93" s="8">
        <v>97</v>
      </c>
      <c r="I93" t="s">
        <v>802</v>
      </c>
      <c r="J93" s="8">
        <v>97</v>
      </c>
      <c r="K93" s="1">
        <v>1</v>
      </c>
      <c r="L93" s="1">
        <v>1</v>
      </c>
      <c r="M93" s="1">
        <v>1</v>
      </c>
      <c r="N93" s="1">
        <v>0</v>
      </c>
      <c r="O93" s="1">
        <v>0</v>
      </c>
      <c r="P93" s="90">
        <v>2.3479999999999998E-3</v>
      </c>
      <c r="Q93" s="1">
        <v>356</v>
      </c>
      <c r="R93" s="1">
        <v>0</v>
      </c>
      <c r="S93" s="1">
        <v>0</v>
      </c>
      <c r="T93" s="1">
        <v>31</v>
      </c>
      <c r="U93" s="1">
        <v>0</v>
      </c>
      <c r="V93" s="1">
        <v>0</v>
      </c>
      <c r="W93" s="1">
        <v>312</v>
      </c>
      <c r="X93" s="1">
        <v>0</v>
      </c>
      <c r="Y93" s="1">
        <v>175</v>
      </c>
      <c r="Z93" s="1">
        <v>201</v>
      </c>
      <c r="AA93" s="1">
        <v>1</v>
      </c>
      <c r="AB93" s="1">
        <v>1</v>
      </c>
      <c r="AC93" s="1">
        <v>88</v>
      </c>
      <c r="AD93" s="1">
        <v>0</v>
      </c>
      <c r="AE93" s="1">
        <v>0</v>
      </c>
      <c r="AF93" s="1">
        <v>31</v>
      </c>
      <c r="AG93" s="1">
        <v>0</v>
      </c>
      <c r="AH93" s="1">
        <v>0</v>
      </c>
      <c r="AI93" s="1">
        <v>183</v>
      </c>
      <c r="AJ93" s="1">
        <v>700</v>
      </c>
      <c r="AK93" s="1">
        <v>546</v>
      </c>
      <c r="AL93" s="1">
        <v>726</v>
      </c>
      <c r="AM93" s="1">
        <v>902</v>
      </c>
      <c r="AN93" s="1">
        <f t="shared" si="29"/>
        <v>343</v>
      </c>
      <c r="AO93" s="1">
        <f t="shared" si="30"/>
        <v>344</v>
      </c>
      <c r="AP93" s="1" t="str">
        <f t="shared" si="31"/>
        <v/>
      </c>
      <c r="AR93">
        <f t="shared" si="32"/>
        <v>0.83588799999999996</v>
      </c>
      <c r="AS93">
        <f t="shared" si="33"/>
        <v>0</v>
      </c>
      <c r="AT93">
        <f t="shared" si="34"/>
        <v>0</v>
      </c>
      <c r="AU93">
        <f t="shared" si="35"/>
        <v>7.2787999999999992E-2</v>
      </c>
      <c r="AV93">
        <f t="shared" si="36"/>
        <v>0</v>
      </c>
      <c r="AW93">
        <f t="shared" si="37"/>
        <v>0</v>
      </c>
      <c r="AX93">
        <f t="shared" si="38"/>
        <v>0.73257599999999989</v>
      </c>
      <c r="AY93">
        <f t="shared" si="39"/>
        <v>0</v>
      </c>
      <c r="AZ93">
        <f t="shared" si="40"/>
        <v>0.41089999999999999</v>
      </c>
      <c r="BA93">
        <f t="shared" si="41"/>
        <v>0.47194799999999998</v>
      </c>
      <c r="BB93">
        <f t="shared" si="42"/>
        <v>2.3479999999999998E-3</v>
      </c>
      <c r="BC93">
        <f t="shared" si="43"/>
        <v>2.3479999999999998E-3</v>
      </c>
      <c r="BD93">
        <f t="shared" si="44"/>
        <v>0.20662399999999997</v>
      </c>
      <c r="BE93">
        <f t="shared" si="45"/>
        <v>0</v>
      </c>
      <c r="BF93">
        <f t="shared" si="46"/>
        <v>0</v>
      </c>
      <c r="BG93">
        <f t="shared" si="47"/>
        <v>7.2787999999999992E-2</v>
      </c>
      <c r="BH93">
        <f t="shared" si="48"/>
        <v>0</v>
      </c>
      <c r="BI93">
        <f t="shared" si="49"/>
        <v>0</v>
      </c>
      <c r="BJ93">
        <f t="shared" si="50"/>
        <v>0.42968399999999995</v>
      </c>
      <c r="BK93">
        <f t="shared" si="51"/>
        <v>1.6435999999999999</v>
      </c>
      <c r="BL93">
        <f t="shared" si="52"/>
        <v>1.2820079999999998</v>
      </c>
      <c r="BM93">
        <f t="shared" si="53"/>
        <v>1.7046479999999999</v>
      </c>
      <c r="BN93">
        <f t="shared" si="54"/>
        <v>2.117896</v>
      </c>
      <c r="BO93">
        <f t="shared" si="55"/>
        <v>0.80536399999999997</v>
      </c>
      <c r="BP93">
        <f t="shared" si="56"/>
        <v>0.80771199999999999</v>
      </c>
    </row>
    <row r="94" spans="1:68">
      <c r="A94">
        <v>51019</v>
      </c>
      <c r="B94" s="1">
        <v>3</v>
      </c>
      <c r="C94" s="105">
        <v>0</v>
      </c>
      <c r="D94" s="105">
        <v>0</v>
      </c>
      <c r="E94" s="1">
        <v>1</v>
      </c>
      <c r="F94" s="1">
        <v>0</v>
      </c>
      <c r="G94" s="1">
        <v>3</v>
      </c>
      <c r="H94" s="8">
        <v>4</v>
      </c>
      <c r="I94" t="s">
        <v>356</v>
      </c>
      <c r="J94" s="8">
        <v>10</v>
      </c>
      <c r="K94" s="1">
        <v>1</v>
      </c>
      <c r="L94" s="1">
        <v>1</v>
      </c>
      <c r="M94" s="1">
        <v>0</v>
      </c>
      <c r="N94" s="1">
        <v>0</v>
      </c>
      <c r="O94" s="1">
        <v>0</v>
      </c>
      <c r="P94" s="90">
        <v>7.7899999999999996E-4</v>
      </c>
      <c r="Q94" s="1">
        <v>12</v>
      </c>
      <c r="R94" s="1">
        <v>202</v>
      </c>
      <c r="S94" s="1">
        <v>1</v>
      </c>
      <c r="T94" s="1">
        <v>273</v>
      </c>
      <c r="U94" s="1">
        <v>75</v>
      </c>
      <c r="V94" s="1">
        <v>0</v>
      </c>
      <c r="W94" s="1">
        <v>158</v>
      </c>
      <c r="X94" s="1">
        <v>64</v>
      </c>
      <c r="Y94" s="1">
        <v>754</v>
      </c>
      <c r="Z94" s="1">
        <v>498</v>
      </c>
      <c r="AA94" s="1">
        <v>1</v>
      </c>
      <c r="AB94" s="1">
        <v>0</v>
      </c>
      <c r="AC94" s="1">
        <v>12</v>
      </c>
      <c r="AD94" s="1">
        <v>0</v>
      </c>
      <c r="AE94" s="1">
        <v>235</v>
      </c>
      <c r="AF94" s="1">
        <v>39</v>
      </c>
      <c r="AG94" s="1">
        <v>0</v>
      </c>
      <c r="AH94" s="1">
        <v>75</v>
      </c>
      <c r="AI94" s="1">
        <v>51</v>
      </c>
      <c r="AJ94" s="1">
        <v>786</v>
      </c>
      <c r="AK94" s="1">
        <v>1272</v>
      </c>
      <c r="AL94" s="1">
        <v>530</v>
      </c>
      <c r="AM94" s="1">
        <v>1284</v>
      </c>
      <c r="AN94" s="1">
        <f t="shared" si="29"/>
        <v>773</v>
      </c>
      <c r="AO94" s="1">
        <f t="shared" si="30"/>
        <v>774</v>
      </c>
      <c r="AP94" s="1" t="str">
        <f t="shared" si="31"/>
        <v/>
      </c>
      <c r="AR94">
        <f t="shared" si="32"/>
        <v>9.3479999999999987E-3</v>
      </c>
      <c r="AS94">
        <f t="shared" si="33"/>
        <v>0.157358</v>
      </c>
      <c r="AT94">
        <f t="shared" si="34"/>
        <v>7.7899999999999996E-4</v>
      </c>
      <c r="AU94">
        <f t="shared" si="35"/>
        <v>0.21266699999999999</v>
      </c>
      <c r="AV94">
        <f t="shared" si="36"/>
        <v>5.8424999999999998E-2</v>
      </c>
      <c r="AW94">
        <f t="shared" si="37"/>
        <v>0</v>
      </c>
      <c r="AX94">
        <f t="shared" si="38"/>
        <v>0.123082</v>
      </c>
      <c r="AY94">
        <f t="shared" si="39"/>
        <v>4.9855999999999998E-2</v>
      </c>
      <c r="AZ94">
        <f t="shared" si="40"/>
        <v>0.58736599999999994</v>
      </c>
      <c r="BA94">
        <f t="shared" si="41"/>
        <v>0.38794199999999995</v>
      </c>
      <c r="BB94">
        <f t="shared" si="42"/>
        <v>7.7899999999999996E-4</v>
      </c>
      <c r="BC94">
        <f t="shared" si="43"/>
        <v>0</v>
      </c>
      <c r="BD94">
        <f t="shared" si="44"/>
        <v>9.3479999999999987E-3</v>
      </c>
      <c r="BE94">
        <f t="shared" si="45"/>
        <v>0</v>
      </c>
      <c r="BF94">
        <f t="shared" si="46"/>
        <v>0.18306499999999998</v>
      </c>
      <c r="BG94">
        <f t="shared" si="47"/>
        <v>3.0380999999999998E-2</v>
      </c>
      <c r="BH94">
        <f t="shared" si="48"/>
        <v>0</v>
      </c>
      <c r="BI94">
        <f t="shared" si="49"/>
        <v>5.8424999999999998E-2</v>
      </c>
      <c r="BJ94">
        <f t="shared" si="50"/>
        <v>3.9729E-2</v>
      </c>
      <c r="BK94">
        <f t="shared" si="51"/>
        <v>0.612294</v>
      </c>
      <c r="BL94">
        <f t="shared" si="52"/>
        <v>0.99088799999999999</v>
      </c>
      <c r="BM94">
        <f t="shared" si="53"/>
        <v>0.41286999999999996</v>
      </c>
      <c r="BN94">
        <f t="shared" si="54"/>
        <v>1.0002359999999999</v>
      </c>
      <c r="BO94">
        <f t="shared" si="55"/>
        <v>0.60216700000000001</v>
      </c>
      <c r="BP94">
        <f t="shared" si="56"/>
        <v>0.60294599999999998</v>
      </c>
    </row>
    <row r="95" spans="1:68">
      <c r="A95">
        <v>51020</v>
      </c>
      <c r="B95" s="1">
        <v>3</v>
      </c>
      <c r="C95" s="105">
        <v>0</v>
      </c>
      <c r="D95" s="105">
        <v>0</v>
      </c>
      <c r="E95" s="1">
        <v>1</v>
      </c>
      <c r="F95" s="1">
        <v>0</v>
      </c>
      <c r="G95" s="1">
        <v>2</v>
      </c>
      <c r="H95" s="8">
        <v>6</v>
      </c>
      <c r="I95" t="s">
        <v>270</v>
      </c>
      <c r="J95" s="8">
        <v>20</v>
      </c>
      <c r="K95" s="1">
        <v>4</v>
      </c>
      <c r="L95" s="1">
        <v>2</v>
      </c>
      <c r="M95" s="1">
        <v>0</v>
      </c>
      <c r="N95" s="1">
        <v>0</v>
      </c>
      <c r="O95" s="1">
        <v>0</v>
      </c>
      <c r="P95" s="90">
        <v>2.3479999999999998E-3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83</v>
      </c>
      <c r="X95" s="1">
        <v>0</v>
      </c>
      <c r="Y95" s="1">
        <v>38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83</v>
      </c>
      <c r="AK95" s="1">
        <v>83</v>
      </c>
      <c r="AL95" s="1">
        <v>45</v>
      </c>
      <c r="AM95" s="1">
        <v>83</v>
      </c>
      <c r="AN95" s="1">
        <f t="shared" si="29"/>
        <v>83</v>
      </c>
      <c r="AO95" s="1">
        <f t="shared" si="30"/>
        <v>83</v>
      </c>
      <c r="AP95" s="1" t="str">
        <f t="shared" si="31"/>
        <v/>
      </c>
      <c r="AR95">
        <f t="shared" si="32"/>
        <v>0</v>
      </c>
      <c r="AS95">
        <f t="shared" si="33"/>
        <v>0</v>
      </c>
      <c r="AT95">
        <f t="shared" si="34"/>
        <v>0</v>
      </c>
      <c r="AU95">
        <f t="shared" si="35"/>
        <v>0</v>
      </c>
      <c r="AV95">
        <f t="shared" si="36"/>
        <v>0</v>
      </c>
      <c r="AW95">
        <f t="shared" si="37"/>
        <v>0</v>
      </c>
      <c r="AX95">
        <f t="shared" si="38"/>
        <v>0.19488399999999997</v>
      </c>
      <c r="AY95">
        <f t="shared" si="39"/>
        <v>0</v>
      </c>
      <c r="AZ95">
        <f t="shared" si="40"/>
        <v>8.9223999999999998E-2</v>
      </c>
      <c r="BA95">
        <f t="shared" si="41"/>
        <v>0</v>
      </c>
      <c r="BB95">
        <f t="shared" si="42"/>
        <v>0</v>
      </c>
      <c r="BC95">
        <f t="shared" si="43"/>
        <v>0</v>
      </c>
      <c r="BD95">
        <f t="shared" si="44"/>
        <v>0</v>
      </c>
      <c r="BE95">
        <f t="shared" si="45"/>
        <v>0</v>
      </c>
      <c r="BF95">
        <f t="shared" si="46"/>
        <v>0</v>
      </c>
      <c r="BG95">
        <f t="shared" si="47"/>
        <v>0</v>
      </c>
      <c r="BH95">
        <f t="shared" si="48"/>
        <v>0</v>
      </c>
      <c r="BI95">
        <f t="shared" si="49"/>
        <v>0</v>
      </c>
      <c r="BJ95">
        <f t="shared" si="50"/>
        <v>0</v>
      </c>
      <c r="BK95">
        <f t="shared" si="51"/>
        <v>0.19488399999999997</v>
      </c>
      <c r="BL95">
        <f t="shared" si="52"/>
        <v>0.19488399999999997</v>
      </c>
      <c r="BM95">
        <f t="shared" si="53"/>
        <v>0.10565999999999999</v>
      </c>
      <c r="BN95">
        <f t="shared" si="54"/>
        <v>0.19488399999999997</v>
      </c>
      <c r="BO95">
        <f t="shared" si="55"/>
        <v>0.19488399999999997</v>
      </c>
      <c r="BP95">
        <f t="shared" si="56"/>
        <v>0.19488399999999997</v>
      </c>
    </row>
    <row r="96" spans="1:68">
      <c r="A96">
        <v>51021</v>
      </c>
      <c r="B96" s="1">
        <v>9</v>
      </c>
      <c r="C96" s="1">
        <v>0</v>
      </c>
      <c r="D96" s="1">
        <v>1</v>
      </c>
      <c r="E96" s="1">
        <v>1</v>
      </c>
      <c r="F96" s="1">
        <v>0</v>
      </c>
      <c r="G96" s="1">
        <v>2</v>
      </c>
      <c r="H96" s="8">
        <v>4</v>
      </c>
      <c r="I96" t="s">
        <v>356</v>
      </c>
      <c r="J96" s="8">
        <v>10</v>
      </c>
      <c r="K96" s="1">
        <v>1</v>
      </c>
      <c r="L96" s="1">
        <v>2</v>
      </c>
      <c r="M96" s="1">
        <v>1</v>
      </c>
      <c r="N96" s="1">
        <v>3</v>
      </c>
      <c r="O96" s="1">
        <v>0</v>
      </c>
      <c r="P96" s="90">
        <v>2.3479999999999998E-3</v>
      </c>
      <c r="Q96" s="1">
        <v>1578</v>
      </c>
      <c r="R96" s="1">
        <v>0</v>
      </c>
      <c r="S96" s="1">
        <v>0</v>
      </c>
      <c r="T96" s="1">
        <v>1725</v>
      </c>
      <c r="U96" s="1">
        <v>0</v>
      </c>
      <c r="V96" s="1">
        <v>0</v>
      </c>
      <c r="W96" s="1">
        <v>660</v>
      </c>
      <c r="X96" s="1">
        <v>0</v>
      </c>
      <c r="Y96" s="1">
        <v>1520</v>
      </c>
      <c r="Z96" s="1">
        <v>357</v>
      </c>
      <c r="AA96" s="1">
        <v>1</v>
      </c>
      <c r="AB96" s="1">
        <v>1</v>
      </c>
      <c r="AC96" s="1">
        <v>210</v>
      </c>
      <c r="AD96" s="1">
        <v>30</v>
      </c>
      <c r="AE96" s="1">
        <v>60</v>
      </c>
      <c r="AF96" s="1">
        <v>1665</v>
      </c>
      <c r="AG96" s="1">
        <v>0</v>
      </c>
      <c r="AH96" s="1">
        <v>0</v>
      </c>
      <c r="AI96" s="1">
        <v>117</v>
      </c>
      <c r="AJ96" s="1">
        <v>3964</v>
      </c>
      <c r="AK96" s="1">
        <v>2743</v>
      </c>
      <c r="AL96" s="1">
        <v>2801</v>
      </c>
      <c r="AM96" s="1">
        <v>4321</v>
      </c>
      <c r="AN96" s="1">
        <f t="shared" si="29"/>
        <v>2385</v>
      </c>
      <c r="AO96" s="1">
        <f t="shared" si="30"/>
        <v>2386</v>
      </c>
      <c r="AP96" s="1" t="str">
        <f t="shared" si="31"/>
        <v/>
      </c>
      <c r="AR96">
        <f t="shared" si="32"/>
        <v>3.7051439999999998</v>
      </c>
      <c r="AS96">
        <f t="shared" si="33"/>
        <v>0</v>
      </c>
      <c r="AT96">
        <f t="shared" si="34"/>
        <v>0</v>
      </c>
      <c r="AU96">
        <f t="shared" si="35"/>
        <v>4.0503</v>
      </c>
      <c r="AV96">
        <f t="shared" si="36"/>
        <v>0</v>
      </c>
      <c r="AW96">
        <f t="shared" si="37"/>
        <v>0</v>
      </c>
      <c r="AX96">
        <f t="shared" si="38"/>
        <v>1.5496799999999999</v>
      </c>
      <c r="AY96">
        <f t="shared" si="39"/>
        <v>0</v>
      </c>
      <c r="AZ96">
        <f t="shared" si="40"/>
        <v>3.5689599999999997</v>
      </c>
      <c r="BA96">
        <f t="shared" si="41"/>
        <v>0.83823599999999998</v>
      </c>
      <c r="BB96">
        <f t="shared" si="42"/>
        <v>2.3479999999999998E-3</v>
      </c>
      <c r="BC96">
        <f t="shared" si="43"/>
        <v>2.3479999999999998E-3</v>
      </c>
      <c r="BD96">
        <f t="shared" si="44"/>
        <v>0.49307999999999996</v>
      </c>
      <c r="BE96">
        <f t="shared" si="45"/>
        <v>7.0439999999999989E-2</v>
      </c>
      <c r="BF96">
        <f t="shared" si="46"/>
        <v>0.14087999999999998</v>
      </c>
      <c r="BG96">
        <f t="shared" si="47"/>
        <v>3.9094199999999999</v>
      </c>
      <c r="BH96">
        <f t="shared" si="48"/>
        <v>0</v>
      </c>
      <c r="BI96">
        <f t="shared" si="49"/>
        <v>0</v>
      </c>
      <c r="BJ96">
        <f t="shared" si="50"/>
        <v>0.27471599999999996</v>
      </c>
      <c r="BK96">
        <f t="shared" si="51"/>
        <v>9.3074719999999989</v>
      </c>
      <c r="BL96">
        <f t="shared" si="52"/>
        <v>6.4405639999999993</v>
      </c>
      <c r="BM96">
        <f t="shared" si="53"/>
        <v>6.5767479999999994</v>
      </c>
      <c r="BN96">
        <f t="shared" si="54"/>
        <v>10.145707999999999</v>
      </c>
      <c r="BO96">
        <f t="shared" si="55"/>
        <v>5.5999799999999995</v>
      </c>
      <c r="BP96">
        <f t="shared" si="56"/>
        <v>5.602328</v>
      </c>
    </row>
    <row r="97" spans="1:68">
      <c r="A97">
        <v>51022</v>
      </c>
      <c r="B97" s="1">
        <v>9</v>
      </c>
      <c r="C97" s="1">
        <v>0</v>
      </c>
      <c r="D97" s="1">
        <v>1</v>
      </c>
      <c r="E97" s="1">
        <v>1</v>
      </c>
      <c r="F97" s="1">
        <v>0</v>
      </c>
      <c r="G97" s="1">
        <v>2</v>
      </c>
      <c r="H97" s="8">
        <v>40</v>
      </c>
      <c r="I97" t="s">
        <v>575</v>
      </c>
      <c r="J97" s="8">
        <v>83</v>
      </c>
      <c r="K97" s="1">
        <v>4</v>
      </c>
      <c r="L97" s="1">
        <v>2</v>
      </c>
      <c r="M97" s="1">
        <v>1</v>
      </c>
      <c r="N97" s="1">
        <v>0</v>
      </c>
      <c r="O97" s="1">
        <v>0</v>
      </c>
      <c r="P97" s="90">
        <v>2.3479999999999998E-3</v>
      </c>
      <c r="Q97" s="1">
        <v>301</v>
      </c>
      <c r="R97" s="1">
        <v>0</v>
      </c>
      <c r="S97" s="1">
        <v>0</v>
      </c>
      <c r="T97" s="1">
        <v>192</v>
      </c>
      <c r="U97" s="1">
        <v>27</v>
      </c>
      <c r="V97" s="1">
        <v>0</v>
      </c>
      <c r="W97" s="1">
        <v>223</v>
      </c>
      <c r="X97" s="1">
        <v>24</v>
      </c>
      <c r="Y97" s="1">
        <v>133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117</v>
      </c>
      <c r="AF97" s="1">
        <v>75</v>
      </c>
      <c r="AG97" s="1">
        <v>0</v>
      </c>
      <c r="AH97" s="1">
        <v>0</v>
      </c>
      <c r="AI97" s="1">
        <v>46</v>
      </c>
      <c r="AJ97" s="1">
        <v>770</v>
      </c>
      <c r="AK97" s="1">
        <v>468</v>
      </c>
      <c r="AL97" s="1">
        <v>636</v>
      </c>
      <c r="AM97" s="1">
        <v>769</v>
      </c>
      <c r="AN97" s="1">
        <f t="shared" si="29"/>
        <v>466</v>
      </c>
      <c r="AO97" s="1">
        <f t="shared" si="30"/>
        <v>469</v>
      </c>
      <c r="AP97" s="1" t="str">
        <f t="shared" si="31"/>
        <v/>
      </c>
      <c r="AR97">
        <f t="shared" si="32"/>
        <v>0.70674799999999993</v>
      </c>
      <c r="AS97">
        <f t="shared" si="33"/>
        <v>0</v>
      </c>
      <c r="AT97">
        <f t="shared" si="34"/>
        <v>0</v>
      </c>
      <c r="AU97">
        <f t="shared" si="35"/>
        <v>0.45081599999999999</v>
      </c>
      <c r="AV97">
        <f t="shared" si="36"/>
        <v>6.3395999999999994E-2</v>
      </c>
      <c r="AW97">
        <f t="shared" si="37"/>
        <v>0</v>
      </c>
      <c r="AX97">
        <f t="shared" si="38"/>
        <v>0.52360399999999996</v>
      </c>
      <c r="AY97">
        <f t="shared" si="39"/>
        <v>5.6351999999999999E-2</v>
      </c>
      <c r="AZ97">
        <f t="shared" si="40"/>
        <v>0.31228399999999995</v>
      </c>
      <c r="BA97">
        <f t="shared" si="41"/>
        <v>0</v>
      </c>
      <c r="BB97">
        <f t="shared" si="42"/>
        <v>0</v>
      </c>
      <c r="BC97">
        <f t="shared" si="43"/>
        <v>0</v>
      </c>
      <c r="BD97">
        <f t="shared" si="44"/>
        <v>0</v>
      </c>
      <c r="BE97">
        <f t="shared" si="45"/>
        <v>0</v>
      </c>
      <c r="BF97">
        <f t="shared" si="46"/>
        <v>0.27471599999999996</v>
      </c>
      <c r="BG97">
        <f t="shared" si="47"/>
        <v>0.17609999999999998</v>
      </c>
      <c r="BH97">
        <f t="shared" si="48"/>
        <v>0</v>
      </c>
      <c r="BI97">
        <f t="shared" si="49"/>
        <v>0</v>
      </c>
      <c r="BJ97">
        <f t="shared" si="50"/>
        <v>0.10800799999999999</v>
      </c>
      <c r="BK97">
        <f t="shared" si="51"/>
        <v>1.8079599999999998</v>
      </c>
      <c r="BL97">
        <f t="shared" si="52"/>
        <v>1.0988639999999998</v>
      </c>
      <c r="BM97">
        <f t="shared" si="53"/>
        <v>1.493328</v>
      </c>
      <c r="BN97">
        <f t="shared" si="54"/>
        <v>1.8056119999999998</v>
      </c>
      <c r="BO97">
        <f t="shared" si="55"/>
        <v>1.094168</v>
      </c>
      <c r="BP97">
        <f t="shared" si="56"/>
        <v>1.1012119999999999</v>
      </c>
    </row>
    <row r="98" spans="1:68">
      <c r="A98">
        <v>51023</v>
      </c>
      <c r="B98" s="1">
        <v>4</v>
      </c>
      <c r="C98" s="105">
        <v>0</v>
      </c>
      <c r="D98" s="105">
        <v>0</v>
      </c>
      <c r="E98" s="1">
        <v>1</v>
      </c>
      <c r="F98" s="1">
        <v>0</v>
      </c>
      <c r="G98" s="1">
        <v>3</v>
      </c>
      <c r="H98" s="8">
        <v>6</v>
      </c>
      <c r="I98" t="s">
        <v>270</v>
      </c>
      <c r="J98" s="8">
        <v>20</v>
      </c>
      <c r="K98" s="1">
        <v>1</v>
      </c>
      <c r="L98" s="1">
        <v>1</v>
      </c>
      <c r="M98" s="1">
        <v>0</v>
      </c>
      <c r="N98" s="1">
        <v>0</v>
      </c>
      <c r="O98" s="1">
        <v>0</v>
      </c>
      <c r="P98" s="90">
        <v>7.7899999999999996E-4</v>
      </c>
      <c r="Q98" s="1">
        <v>382</v>
      </c>
      <c r="R98" s="1">
        <v>0</v>
      </c>
      <c r="S98" s="1">
        <v>0</v>
      </c>
      <c r="T98" s="1">
        <v>2074</v>
      </c>
      <c r="U98" s="1">
        <v>33</v>
      </c>
      <c r="V98" s="1">
        <v>538</v>
      </c>
      <c r="W98" s="1">
        <v>600</v>
      </c>
      <c r="X98" s="1">
        <v>108</v>
      </c>
      <c r="Y98" s="1">
        <v>3375</v>
      </c>
      <c r="Z98" s="1">
        <v>5486</v>
      </c>
      <c r="AA98" s="1">
        <v>1</v>
      </c>
      <c r="AB98" s="1">
        <v>0</v>
      </c>
      <c r="AC98" s="1">
        <v>382</v>
      </c>
      <c r="AD98" s="1">
        <v>0</v>
      </c>
      <c r="AE98" s="1">
        <v>0</v>
      </c>
      <c r="AF98" s="1">
        <v>123</v>
      </c>
      <c r="AG98" s="1">
        <v>1951</v>
      </c>
      <c r="AH98" s="1">
        <v>0</v>
      </c>
      <c r="AI98" s="1">
        <v>93</v>
      </c>
      <c r="AJ98" s="1">
        <v>3738</v>
      </c>
      <c r="AK98" s="1">
        <v>8841</v>
      </c>
      <c r="AL98" s="1">
        <v>5849</v>
      </c>
      <c r="AM98" s="1">
        <v>9223</v>
      </c>
      <c r="AN98" s="1">
        <f t="shared" si="29"/>
        <v>3353</v>
      </c>
      <c r="AO98" s="1">
        <f t="shared" si="30"/>
        <v>3356</v>
      </c>
      <c r="AP98" s="1" t="str">
        <f t="shared" si="31"/>
        <v/>
      </c>
      <c r="AR98">
        <f t="shared" si="32"/>
        <v>0.29757800000000001</v>
      </c>
      <c r="AS98">
        <f t="shared" si="33"/>
        <v>0</v>
      </c>
      <c r="AT98">
        <f t="shared" si="34"/>
        <v>0</v>
      </c>
      <c r="AU98">
        <f t="shared" si="35"/>
        <v>1.6156459999999999</v>
      </c>
      <c r="AV98">
        <f t="shared" si="36"/>
        <v>2.5706999999999997E-2</v>
      </c>
      <c r="AW98">
        <f t="shared" si="37"/>
        <v>0.41910199999999997</v>
      </c>
      <c r="AX98">
        <f t="shared" si="38"/>
        <v>0.46739999999999998</v>
      </c>
      <c r="AY98">
        <f t="shared" si="39"/>
        <v>8.4131999999999998E-2</v>
      </c>
      <c r="AZ98">
        <f t="shared" si="40"/>
        <v>2.6291249999999997</v>
      </c>
      <c r="BA98">
        <f t="shared" si="41"/>
        <v>4.2735940000000001</v>
      </c>
      <c r="BB98">
        <f t="shared" si="42"/>
        <v>7.7899999999999996E-4</v>
      </c>
      <c r="BC98">
        <f t="shared" si="43"/>
        <v>0</v>
      </c>
      <c r="BD98">
        <f t="shared" si="44"/>
        <v>0.29757800000000001</v>
      </c>
      <c r="BE98">
        <f t="shared" si="45"/>
        <v>0</v>
      </c>
      <c r="BF98">
        <f t="shared" si="46"/>
        <v>0</v>
      </c>
      <c r="BG98">
        <f t="shared" si="47"/>
        <v>9.5816999999999999E-2</v>
      </c>
      <c r="BH98">
        <f t="shared" si="48"/>
        <v>1.5198289999999999</v>
      </c>
      <c r="BI98">
        <f t="shared" si="49"/>
        <v>0</v>
      </c>
      <c r="BJ98">
        <f t="shared" si="50"/>
        <v>7.2446999999999998E-2</v>
      </c>
      <c r="BK98">
        <f t="shared" si="51"/>
        <v>2.911902</v>
      </c>
      <c r="BL98">
        <f t="shared" si="52"/>
        <v>6.8871389999999995</v>
      </c>
      <c r="BM98">
        <f t="shared" si="53"/>
        <v>4.5563709999999995</v>
      </c>
      <c r="BN98">
        <f t="shared" si="54"/>
        <v>7.184717</v>
      </c>
      <c r="BO98">
        <f t="shared" si="55"/>
        <v>2.6119870000000001</v>
      </c>
      <c r="BP98">
        <f t="shared" si="56"/>
        <v>2.6143239999999999</v>
      </c>
    </row>
    <row r="99" spans="1:68">
      <c r="A99">
        <v>51024</v>
      </c>
      <c r="B99" s="1">
        <v>9</v>
      </c>
      <c r="C99" s="1">
        <v>0</v>
      </c>
      <c r="D99" s="1">
        <v>1</v>
      </c>
      <c r="E99" s="1">
        <v>2</v>
      </c>
      <c r="F99" s="1">
        <v>1</v>
      </c>
      <c r="G99" s="1">
        <v>3</v>
      </c>
      <c r="H99" s="8">
        <v>98</v>
      </c>
      <c r="I99" t="s">
        <v>803</v>
      </c>
      <c r="J99" s="8">
        <v>98</v>
      </c>
      <c r="K99" s="1">
        <v>1</v>
      </c>
      <c r="L99" s="1">
        <v>1</v>
      </c>
      <c r="M99" s="1">
        <v>1</v>
      </c>
      <c r="N99" s="1">
        <v>6</v>
      </c>
      <c r="O99" s="1">
        <v>0</v>
      </c>
      <c r="P99" s="90">
        <v>7.7899999999999996E-4</v>
      </c>
      <c r="Q99" s="1">
        <v>5</v>
      </c>
      <c r="R99" s="1">
        <v>0</v>
      </c>
      <c r="S99" s="1">
        <v>0</v>
      </c>
      <c r="T99" s="1">
        <v>9</v>
      </c>
      <c r="U99" s="1">
        <v>0</v>
      </c>
      <c r="V99" s="1">
        <v>0</v>
      </c>
      <c r="W99" s="1">
        <v>283</v>
      </c>
      <c r="X99" s="1">
        <v>0</v>
      </c>
      <c r="Y99" s="1">
        <v>150</v>
      </c>
      <c r="Z99" s="1">
        <v>795</v>
      </c>
      <c r="AA99" s="1">
        <v>1</v>
      </c>
      <c r="AB99" s="1">
        <v>1</v>
      </c>
      <c r="AC99" s="1">
        <v>5</v>
      </c>
      <c r="AD99" s="1">
        <v>0</v>
      </c>
      <c r="AE99" s="1">
        <v>0</v>
      </c>
      <c r="AF99" s="1">
        <v>9</v>
      </c>
      <c r="AG99" s="1">
        <v>0</v>
      </c>
      <c r="AH99" s="1">
        <v>0</v>
      </c>
      <c r="AI99" s="1">
        <v>99</v>
      </c>
      <c r="AJ99" s="1">
        <v>297</v>
      </c>
      <c r="AK99" s="1">
        <v>1087</v>
      </c>
      <c r="AL99" s="1">
        <v>942</v>
      </c>
      <c r="AM99" s="1">
        <v>1092</v>
      </c>
      <c r="AN99" s="1">
        <f t="shared" si="29"/>
        <v>292</v>
      </c>
      <c r="AO99" s="1">
        <f t="shared" si="30"/>
        <v>292</v>
      </c>
      <c r="AP99" s="1" t="str">
        <f t="shared" si="31"/>
        <v/>
      </c>
      <c r="AR99">
        <f t="shared" si="32"/>
        <v>3.895E-3</v>
      </c>
      <c r="AS99">
        <f t="shared" si="33"/>
        <v>0</v>
      </c>
      <c r="AT99">
        <f t="shared" si="34"/>
        <v>0</v>
      </c>
      <c r="AU99">
        <f t="shared" si="35"/>
        <v>7.0109999999999999E-3</v>
      </c>
      <c r="AV99">
        <f t="shared" si="36"/>
        <v>0</v>
      </c>
      <c r="AW99">
        <f t="shared" si="37"/>
        <v>0</v>
      </c>
      <c r="AX99">
        <f t="shared" si="38"/>
        <v>0.22045699999999999</v>
      </c>
      <c r="AY99">
        <f t="shared" si="39"/>
        <v>0</v>
      </c>
      <c r="AZ99">
        <f t="shared" si="40"/>
        <v>0.11685</v>
      </c>
      <c r="BA99">
        <f t="shared" si="41"/>
        <v>0.61930499999999999</v>
      </c>
      <c r="BB99">
        <f t="shared" si="42"/>
        <v>7.7899999999999996E-4</v>
      </c>
      <c r="BC99">
        <f t="shared" si="43"/>
        <v>7.7899999999999996E-4</v>
      </c>
      <c r="BD99">
        <f t="shared" si="44"/>
        <v>3.895E-3</v>
      </c>
      <c r="BE99">
        <f t="shared" si="45"/>
        <v>0</v>
      </c>
      <c r="BF99">
        <f t="shared" si="46"/>
        <v>0</v>
      </c>
      <c r="BG99">
        <f t="shared" si="47"/>
        <v>7.0109999999999999E-3</v>
      </c>
      <c r="BH99">
        <f t="shared" si="48"/>
        <v>0</v>
      </c>
      <c r="BI99">
        <f t="shared" si="49"/>
        <v>0</v>
      </c>
      <c r="BJ99">
        <f t="shared" si="50"/>
        <v>7.7120999999999995E-2</v>
      </c>
      <c r="BK99">
        <f t="shared" si="51"/>
        <v>0.23136299999999999</v>
      </c>
      <c r="BL99">
        <f t="shared" si="52"/>
        <v>0.846773</v>
      </c>
      <c r="BM99">
        <f t="shared" si="53"/>
        <v>0.73381799999999997</v>
      </c>
      <c r="BN99">
        <f t="shared" si="54"/>
        <v>0.85066799999999998</v>
      </c>
      <c r="BO99">
        <f t="shared" si="55"/>
        <v>0.22746799999999998</v>
      </c>
      <c r="BP99">
        <f t="shared" si="56"/>
        <v>0.22746799999999998</v>
      </c>
    </row>
    <row r="100" spans="1:68">
      <c r="A100">
        <v>51025</v>
      </c>
      <c r="B100" s="1">
        <v>3</v>
      </c>
      <c r="C100" s="105">
        <v>0</v>
      </c>
      <c r="D100" s="105">
        <v>0</v>
      </c>
      <c r="E100" s="1">
        <v>1</v>
      </c>
      <c r="F100" s="1">
        <v>0</v>
      </c>
      <c r="G100" s="1">
        <v>2</v>
      </c>
      <c r="H100" s="8">
        <v>4</v>
      </c>
      <c r="I100" t="s">
        <v>356</v>
      </c>
      <c r="J100" s="8">
        <v>10</v>
      </c>
      <c r="K100" s="1">
        <v>1</v>
      </c>
      <c r="L100" s="1">
        <v>2</v>
      </c>
      <c r="M100" s="1">
        <v>0</v>
      </c>
      <c r="N100" s="1">
        <v>0</v>
      </c>
      <c r="O100" s="1">
        <v>0</v>
      </c>
      <c r="P100" s="90">
        <v>2.3479999999999998E-3</v>
      </c>
      <c r="Q100" s="1">
        <v>0</v>
      </c>
      <c r="R100" s="1">
        <v>0</v>
      </c>
      <c r="S100" s="1">
        <v>0</v>
      </c>
      <c r="T100" s="1">
        <v>59</v>
      </c>
      <c r="U100" s="1">
        <v>0</v>
      </c>
      <c r="V100" s="1">
        <v>37</v>
      </c>
      <c r="W100" s="1">
        <v>342</v>
      </c>
      <c r="X100" s="1">
        <v>0</v>
      </c>
      <c r="Y100" s="1">
        <v>388</v>
      </c>
      <c r="Z100" s="1">
        <v>150</v>
      </c>
      <c r="AA100" s="1">
        <v>1</v>
      </c>
      <c r="AB100" s="1">
        <v>0</v>
      </c>
      <c r="AC100" s="1">
        <v>0</v>
      </c>
      <c r="AD100" s="1">
        <v>0</v>
      </c>
      <c r="AE100" s="1">
        <v>0</v>
      </c>
      <c r="AF100" s="1">
        <v>59</v>
      </c>
      <c r="AG100" s="1">
        <v>0</v>
      </c>
      <c r="AH100" s="1">
        <v>0</v>
      </c>
      <c r="AI100" s="1">
        <v>342</v>
      </c>
      <c r="AJ100" s="1">
        <v>438</v>
      </c>
      <c r="AK100" s="1">
        <v>588</v>
      </c>
      <c r="AL100" s="1">
        <v>200</v>
      </c>
      <c r="AM100" s="1">
        <v>588</v>
      </c>
      <c r="AN100" s="1">
        <f t="shared" si="29"/>
        <v>438</v>
      </c>
      <c r="AO100" s="1">
        <f t="shared" si="30"/>
        <v>438</v>
      </c>
      <c r="AP100" s="1" t="str">
        <f t="shared" si="31"/>
        <v/>
      </c>
      <c r="AR100">
        <f t="shared" si="32"/>
        <v>0</v>
      </c>
      <c r="AS100">
        <f t="shared" si="33"/>
        <v>0</v>
      </c>
      <c r="AT100">
        <f t="shared" si="34"/>
        <v>0</v>
      </c>
      <c r="AU100">
        <f t="shared" si="35"/>
        <v>0.13853199999999999</v>
      </c>
      <c r="AV100">
        <f t="shared" si="36"/>
        <v>0</v>
      </c>
      <c r="AW100">
        <f t="shared" si="37"/>
        <v>8.6875999999999995E-2</v>
      </c>
      <c r="AX100">
        <f t="shared" si="38"/>
        <v>0.80301599999999995</v>
      </c>
      <c r="AY100">
        <f t="shared" si="39"/>
        <v>0</v>
      </c>
      <c r="AZ100">
        <f t="shared" si="40"/>
        <v>0.91102399999999994</v>
      </c>
      <c r="BA100">
        <f t="shared" si="41"/>
        <v>0.35219999999999996</v>
      </c>
      <c r="BB100">
        <f t="shared" si="42"/>
        <v>2.3479999999999998E-3</v>
      </c>
      <c r="BC100">
        <f t="shared" si="43"/>
        <v>0</v>
      </c>
      <c r="BD100">
        <f t="shared" si="44"/>
        <v>0</v>
      </c>
      <c r="BE100">
        <f t="shared" si="45"/>
        <v>0</v>
      </c>
      <c r="BF100">
        <f t="shared" si="46"/>
        <v>0</v>
      </c>
      <c r="BG100">
        <f t="shared" si="47"/>
        <v>0.13853199999999999</v>
      </c>
      <c r="BH100">
        <f t="shared" si="48"/>
        <v>0</v>
      </c>
      <c r="BI100">
        <f t="shared" si="49"/>
        <v>0</v>
      </c>
      <c r="BJ100">
        <f t="shared" si="50"/>
        <v>0.80301599999999995</v>
      </c>
      <c r="BK100">
        <f t="shared" si="51"/>
        <v>1.028424</v>
      </c>
      <c r="BL100">
        <f t="shared" si="52"/>
        <v>1.3806239999999999</v>
      </c>
      <c r="BM100">
        <f t="shared" si="53"/>
        <v>0.46959999999999996</v>
      </c>
      <c r="BN100">
        <f t="shared" si="54"/>
        <v>1.3806239999999999</v>
      </c>
      <c r="BO100">
        <f t="shared" si="55"/>
        <v>1.028424</v>
      </c>
      <c r="BP100">
        <f t="shared" si="56"/>
        <v>1.028424</v>
      </c>
    </row>
    <row r="101" spans="1:68">
      <c r="A101">
        <v>51026</v>
      </c>
      <c r="B101" s="1">
        <v>3</v>
      </c>
      <c r="C101" s="105">
        <v>0</v>
      </c>
      <c r="D101" s="105">
        <v>0</v>
      </c>
      <c r="E101" s="1">
        <v>1</v>
      </c>
      <c r="F101" s="1">
        <v>0</v>
      </c>
      <c r="G101" s="1">
        <v>2</v>
      </c>
      <c r="H101" s="8">
        <v>15</v>
      </c>
      <c r="I101" t="s">
        <v>530</v>
      </c>
      <c r="J101" s="8">
        <v>85</v>
      </c>
      <c r="K101" s="1">
        <v>1</v>
      </c>
      <c r="L101" s="1">
        <v>2</v>
      </c>
      <c r="M101" s="1">
        <v>0</v>
      </c>
      <c r="N101" s="1">
        <v>0</v>
      </c>
      <c r="O101" s="1">
        <v>0</v>
      </c>
      <c r="P101" s="90">
        <v>2.3479999999999998E-3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250</v>
      </c>
      <c r="X101" s="1">
        <v>0</v>
      </c>
      <c r="Y101" s="1">
        <v>223</v>
      </c>
      <c r="Z101" s="1">
        <v>150</v>
      </c>
      <c r="AA101" s="1">
        <v>1</v>
      </c>
      <c r="AB101" s="1">
        <v>0</v>
      </c>
      <c r="AC101" s="1">
        <v>0</v>
      </c>
      <c r="AD101" s="1">
        <v>0</v>
      </c>
      <c r="AE101" s="1">
        <v>0</v>
      </c>
      <c r="AF101" s="1">
        <v>1</v>
      </c>
      <c r="AG101" s="1">
        <v>0</v>
      </c>
      <c r="AH101" s="1">
        <v>0</v>
      </c>
      <c r="AI101" s="1">
        <v>70</v>
      </c>
      <c r="AJ101" s="1">
        <v>252</v>
      </c>
      <c r="AK101" s="1">
        <v>402</v>
      </c>
      <c r="AL101" s="1">
        <v>179</v>
      </c>
      <c r="AM101" s="1">
        <v>402</v>
      </c>
      <c r="AN101" s="1">
        <f t="shared" si="29"/>
        <v>251</v>
      </c>
      <c r="AO101" s="1">
        <f t="shared" si="30"/>
        <v>252</v>
      </c>
      <c r="AP101" s="1" t="str">
        <f t="shared" si="31"/>
        <v/>
      </c>
      <c r="AR101">
        <f t="shared" si="32"/>
        <v>0</v>
      </c>
      <c r="AS101">
        <f t="shared" si="33"/>
        <v>0</v>
      </c>
      <c r="AT101">
        <f t="shared" si="34"/>
        <v>0</v>
      </c>
      <c r="AU101">
        <f t="shared" si="35"/>
        <v>2.3479999999999998E-3</v>
      </c>
      <c r="AV101">
        <f t="shared" si="36"/>
        <v>0</v>
      </c>
      <c r="AW101">
        <f t="shared" si="37"/>
        <v>0</v>
      </c>
      <c r="AX101">
        <f t="shared" si="38"/>
        <v>0.58699999999999997</v>
      </c>
      <c r="AY101">
        <f t="shared" si="39"/>
        <v>0</v>
      </c>
      <c r="AZ101">
        <f t="shared" si="40"/>
        <v>0.52360399999999996</v>
      </c>
      <c r="BA101">
        <f t="shared" si="41"/>
        <v>0.35219999999999996</v>
      </c>
      <c r="BB101">
        <f t="shared" si="42"/>
        <v>2.3479999999999998E-3</v>
      </c>
      <c r="BC101">
        <f t="shared" si="43"/>
        <v>0</v>
      </c>
      <c r="BD101">
        <f t="shared" si="44"/>
        <v>0</v>
      </c>
      <c r="BE101">
        <f t="shared" si="45"/>
        <v>0</v>
      </c>
      <c r="BF101">
        <f t="shared" si="46"/>
        <v>0</v>
      </c>
      <c r="BG101">
        <f t="shared" si="47"/>
        <v>2.3479999999999998E-3</v>
      </c>
      <c r="BH101">
        <f t="shared" si="48"/>
        <v>0</v>
      </c>
      <c r="BI101">
        <f t="shared" si="49"/>
        <v>0</v>
      </c>
      <c r="BJ101">
        <f t="shared" si="50"/>
        <v>0.16435999999999998</v>
      </c>
      <c r="BK101">
        <f t="shared" si="51"/>
        <v>0.591696</v>
      </c>
      <c r="BL101">
        <f t="shared" si="52"/>
        <v>0.94389599999999996</v>
      </c>
      <c r="BM101">
        <f t="shared" si="53"/>
        <v>0.42029199999999994</v>
      </c>
      <c r="BN101">
        <f t="shared" si="54"/>
        <v>0.94389599999999996</v>
      </c>
      <c r="BO101">
        <f t="shared" si="55"/>
        <v>0.58934799999999998</v>
      </c>
      <c r="BP101">
        <f t="shared" si="56"/>
        <v>0.591696</v>
      </c>
    </row>
    <row r="102" spans="1:68">
      <c r="A102">
        <v>51027</v>
      </c>
      <c r="B102" s="1">
        <v>1</v>
      </c>
      <c r="C102" s="1">
        <v>1</v>
      </c>
      <c r="D102" s="1">
        <v>0</v>
      </c>
      <c r="E102" s="1">
        <v>1</v>
      </c>
      <c r="F102" s="1">
        <v>0</v>
      </c>
      <c r="G102" s="1">
        <v>3</v>
      </c>
      <c r="H102" s="8">
        <v>1</v>
      </c>
      <c r="I102" t="s">
        <v>145</v>
      </c>
      <c r="J102" s="8">
        <v>28</v>
      </c>
      <c r="K102" s="1">
        <v>4</v>
      </c>
      <c r="L102" s="1">
        <v>1</v>
      </c>
      <c r="M102" s="1">
        <v>0</v>
      </c>
      <c r="N102" s="1">
        <v>0</v>
      </c>
      <c r="O102" s="1">
        <v>0</v>
      </c>
      <c r="P102" s="90">
        <v>7.7899999999999996E-4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83</v>
      </c>
      <c r="X102" s="1">
        <v>0</v>
      </c>
      <c r="Y102" s="1">
        <v>38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9</v>
      </c>
      <c r="AJ102" s="1">
        <v>83</v>
      </c>
      <c r="AK102" s="1">
        <v>83</v>
      </c>
      <c r="AL102" s="1">
        <v>45</v>
      </c>
      <c r="AM102" s="1">
        <v>83</v>
      </c>
      <c r="AN102" s="1">
        <f t="shared" si="29"/>
        <v>83</v>
      </c>
      <c r="AO102" s="1">
        <f t="shared" si="30"/>
        <v>83</v>
      </c>
      <c r="AP102" s="1" t="str">
        <f t="shared" si="31"/>
        <v/>
      </c>
      <c r="AR102">
        <f t="shared" si="32"/>
        <v>0</v>
      </c>
      <c r="AS102">
        <f t="shared" si="33"/>
        <v>0</v>
      </c>
      <c r="AT102">
        <f t="shared" si="34"/>
        <v>0</v>
      </c>
      <c r="AU102">
        <f t="shared" si="35"/>
        <v>0</v>
      </c>
      <c r="AV102">
        <f t="shared" si="36"/>
        <v>0</v>
      </c>
      <c r="AW102">
        <f t="shared" si="37"/>
        <v>0</v>
      </c>
      <c r="AX102">
        <f t="shared" si="38"/>
        <v>6.4656999999999992E-2</v>
      </c>
      <c r="AY102">
        <f t="shared" si="39"/>
        <v>0</v>
      </c>
      <c r="AZ102">
        <f t="shared" si="40"/>
        <v>2.9602E-2</v>
      </c>
      <c r="BA102">
        <f t="shared" si="41"/>
        <v>0</v>
      </c>
      <c r="BB102">
        <f t="shared" si="42"/>
        <v>0</v>
      </c>
      <c r="BC102">
        <f t="shared" si="43"/>
        <v>0</v>
      </c>
      <c r="BD102">
        <f t="shared" si="44"/>
        <v>0</v>
      </c>
      <c r="BE102">
        <f t="shared" si="45"/>
        <v>0</v>
      </c>
      <c r="BF102">
        <f t="shared" si="46"/>
        <v>0</v>
      </c>
      <c r="BG102">
        <f t="shared" si="47"/>
        <v>0</v>
      </c>
      <c r="BH102">
        <f t="shared" si="48"/>
        <v>0</v>
      </c>
      <c r="BI102">
        <f t="shared" si="49"/>
        <v>0</v>
      </c>
      <c r="BJ102">
        <f t="shared" si="50"/>
        <v>7.0109999999999999E-3</v>
      </c>
      <c r="BK102">
        <f t="shared" si="51"/>
        <v>6.4656999999999992E-2</v>
      </c>
      <c r="BL102">
        <f t="shared" si="52"/>
        <v>6.4656999999999992E-2</v>
      </c>
      <c r="BM102">
        <f t="shared" si="53"/>
        <v>3.5054999999999996E-2</v>
      </c>
      <c r="BN102">
        <f t="shared" si="54"/>
        <v>6.4656999999999992E-2</v>
      </c>
      <c r="BO102">
        <f t="shared" si="55"/>
        <v>6.4656999999999992E-2</v>
      </c>
      <c r="BP102">
        <f t="shared" si="56"/>
        <v>6.4656999999999992E-2</v>
      </c>
    </row>
    <row r="103" spans="1:68">
      <c r="A103">
        <v>51028</v>
      </c>
      <c r="B103" s="1">
        <v>3</v>
      </c>
      <c r="C103" s="105">
        <v>0</v>
      </c>
      <c r="D103" s="105">
        <v>0</v>
      </c>
      <c r="E103" s="1">
        <v>1</v>
      </c>
      <c r="F103" s="1">
        <v>0</v>
      </c>
      <c r="G103" s="1">
        <v>2</v>
      </c>
      <c r="H103" s="8">
        <v>3</v>
      </c>
      <c r="I103" t="s">
        <v>512</v>
      </c>
      <c r="J103" s="8">
        <v>12</v>
      </c>
      <c r="K103" s="1">
        <v>1</v>
      </c>
      <c r="L103" s="1">
        <v>2</v>
      </c>
      <c r="M103" s="1">
        <v>1</v>
      </c>
      <c r="N103" s="1">
        <v>0</v>
      </c>
      <c r="O103" s="1">
        <v>0</v>
      </c>
      <c r="P103" s="90">
        <v>2.3479999999999998E-3</v>
      </c>
      <c r="Q103" s="1">
        <v>18559</v>
      </c>
      <c r="R103" s="1">
        <v>0</v>
      </c>
      <c r="S103" s="1">
        <v>0</v>
      </c>
      <c r="T103" s="1">
        <v>502</v>
      </c>
      <c r="U103" s="1">
        <v>81</v>
      </c>
      <c r="V103" s="1">
        <v>0</v>
      </c>
      <c r="W103" s="1">
        <v>2848</v>
      </c>
      <c r="X103" s="1">
        <v>36</v>
      </c>
      <c r="Y103" s="1">
        <v>373</v>
      </c>
      <c r="Z103" s="1">
        <v>19057</v>
      </c>
      <c r="AA103" s="1">
        <v>1</v>
      </c>
      <c r="AB103" s="1">
        <v>0</v>
      </c>
      <c r="AC103" s="1">
        <v>458</v>
      </c>
      <c r="AD103" s="1">
        <v>0</v>
      </c>
      <c r="AE103" s="1">
        <v>67</v>
      </c>
      <c r="AF103" s="1">
        <v>265</v>
      </c>
      <c r="AG103" s="1">
        <v>169</v>
      </c>
      <c r="AH103" s="1">
        <v>54</v>
      </c>
      <c r="AI103" s="1">
        <v>371</v>
      </c>
      <c r="AJ103" s="1">
        <v>22028</v>
      </c>
      <c r="AK103" s="1">
        <v>22526</v>
      </c>
      <c r="AL103" s="1">
        <v>40712</v>
      </c>
      <c r="AM103" s="1">
        <v>41085</v>
      </c>
      <c r="AN103" s="1">
        <f t="shared" si="29"/>
        <v>3467</v>
      </c>
      <c r="AO103" s="1">
        <f t="shared" si="30"/>
        <v>3469</v>
      </c>
      <c r="AP103" s="1" t="str">
        <f t="shared" si="31"/>
        <v/>
      </c>
      <c r="AR103">
        <f t="shared" si="32"/>
        <v>43.576532</v>
      </c>
      <c r="AS103">
        <f t="shared" si="33"/>
        <v>0</v>
      </c>
      <c r="AT103">
        <f t="shared" si="34"/>
        <v>0</v>
      </c>
      <c r="AU103">
        <f t="shared" si="35"/>
        <v>1.178696</v>
      </c>
      <c r="AV103">
        <f t="shared" si="36"/>
        <v>0.190188</v>
      </c>
      <c r="AW103">
        <f t="shared" si="37"/>
        <v>0</v>
      </c>
      <c r="AX103">
        <f t="shared" si="38"/>
        <v>6.6871039999999997</v>
      </c>
      <c r="AY103">
        <f t="shared" si="39"/>
        <v>8.4527999999999992E-2</v>
      </c>
      <c r="AZ103">
        <f t="shared" si="40"/>
        <v>0.87580399999999992</v>
      </c>
      <c r="BA103">
        <f t="shared" si="41"/>
        <v>44.745835999999997</v>
      </c>
      <c r="BB103">
        <f t="shared" si="42"/>
        <v>2.3479999999999998E-3</v>
      </c>
      <c r="BC103">
        <f t="shared" si="43"/>
        <v>0</v>
      </c>
      <c r="BD103">
        <f t="shared" si="44"/>
        <v>1.0753839999999999</v>
      </c>
      <c r="BE103">
        <f t="shared" si="45"/>
        <v>0</v>
      </c>
      <c r="BF103">
        <f t="shared" si="46"/>
        <v>0.15731599999999998</v>
      </c>
      <c r="BG103">
        <f t="shared" si="47"/>
        <v>0.62222</v>
      </c>
      <c r="BH103">
        <f t="shared" si="48"/>
        <v>0.396812</v>
      </c>
      <c r="BI103">
        <f t="shared" si="49"/>
        <v>0.12679199999999999</v>
      </c>
      <c r="BJ103">
        <f t="shared" si="50"/>
        <v>0.87110799999999988</v>
      </c>
      <c r="BK103">
        <f t="shared" si="51"/>
        <v>51.721743999999994</v>
      </c>
      <c r="BL103">
        <f t="shared" si="52"/>
        <v>52.891047999999998</v>
      </c>
      <c r="BM103">
        <f t="shared" si="53"/>
        <v>95.591775999999996</v>
      </c>
      <c r="BN103">
        <f t="shared" si="54"/>
        <v>96.467579999999998</v>
      </c>
      <c r="BO103">
        <f t="shared" si="55"/>
        <v>8.1405159999999999</v>
      </c>
      <c r="BP103">
        <f t="shared" si="56"/>
        <v>8.145211999999999</v>
      </c>
    </row>
    <row r="104" spans="1:68">
      <c r="A104">
        <v>51029</v>
      </c>
      <c r="B104" s="1">
        <v>3</v>
      </c>
      <c r="C104" s="105">
        <v>0</v>
      </c>
      <c r="D104" s="105">
        <v>0</v>
      </c>
      <c r="E104" s="1">
        <v>1</v>
      </c>
      <c r="F104" s="1">
        <v>0</v>
      </c>
      <c r="G104" s="1">
        <v>3</v>
      </c>
      <c r="H104" s="8">
        <v>52</v>
      </c>
      <c r="I104" t="s">
        <v>680</v>
      </c>
      <c r="J104" s="8">
        <v>94</v>
      </c>
      <c r="K104" s="1">
        <v>1</v>
      </c>
      <c r="L104" s="1">
        <v>2</v>
      </c>
      <c r="M104" s="1">
        <v>1</v>
      </c>
      <c r="N104" s="1">
        <v>0</v>
      </c>
      <c r="O104" s="1">
        <v>1</v>
      </c>
      <c r="P104" s="90">
        <v>7.7899999999999996E-4</v>
      </c>
      <c r="Q104" s="1">
        <v>0</v>
      </c>
      <c r="R104" s="1">
        <v>0</v>
      </c>
      <c r="S104" s="1">
        <v>0</v>
      </c>
      <c r="T104" s="1">
        <v>0</v>
      </c>
      <c r="U104" s="1">
        <v>1</v>
      </c>
      <c r="V104" s="1">
        <v>0</v>
      </c>
      <c r="W104" s="1">
        <v>814</v>
      </c>
      <c r="X104" s="1">
        <v>15</v>
      </c>
      <c r="Y104" s="1">
        <v>2757</v>
      </c>
      <c r="Z104" s="1">
        <v>750</v>
      </c>
      <c r="AA104" s="1">
        <v>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36</v>
      </c>
      <c r="AJ104" s="1">
        <v>831</v>
      </c>
      <c r="AK104" s="1">
        <v>1581</v>
      </c>
      <c r="AL104" s="1">
        <v>-1176</v>
      </c>
      <c r="AM104" s="1">
        <v>1581</v>
      </c>
      <c r="AN104" s="1">
        <f t="shared" si="29"/>
        <v>830</v>
      </c>
      <c r="AO104" s="1">
        <f t="shared" si="30"/>
        <v>831</v>
      </c>
      <c r="AP104" s="1" t="str">
        <f t="shared" si="31"/>
        <v/>
      </c>
      <c r="AR104">
        <f t="shared" si="32"/>
        <v>0</v>
      </c>
      <c r="AS104">
        <f t="shared" si="33"/>
        <v>0</v>
      </c>
      <c r="AT104">
        <f t="shared" si="34"/>
        <v>0</v>
      </c>
      <c r="AU104">
        <f t="shared" si="35"/>
        <v>0</v>
      </c>
      <c r="AV104">
        <f t="shared" si="36"/>
        <v>7.7899999999999996E-4</v>
      </c>
      <c r="AW104">
        <f t="shared" si="37"/>
        <v>0</v>
      </c>
      <c r="AX104">
        <f t="shared" si="38"/>
        <v>0.63410599999999995</v>
      </c>
      <c r="AY104">
        <f t="shared" si="39"/>
        <v>1.1684999999999999E-2</v>
      </c>
      <c r="AZ104">
        <f t="shared" si="40"/>
        <v>2.1477029999999999</v>
      </c>
      <c r="BA104">
        <f t="shared" si="41"/>
        <v>0.58424999999999994</v>
      </c>
      <c r="BB104">
        <f t="shared" si="42"/>
        <v>7.7899999999999996E-4</v>
      </c>
      <c r="BC104">
        <f t="shared" si="43"/>
        <v>0</v>
      </c>
      <c r="BD104">
        <f t="shared" si="44"/>
        <v>0</v>
      </c>
      <c r="BE104">
        <f t="shared" si="45"/>
        <v>0</v>
      </c>
      <c r="BF104">
        <f t="shared" si="46"/>
        <v>0</v>
      </c>
      <c r="BG104">
        <f t="shared" si="47"/>
        <v>0</v>
      </c>
      <c r="BH104">
        <f t="shared" si="48"/>
        <v>0</v>
      </c>
      <c r="BI104">
        <f t="shared" si="49"/>
        <v>0</v>
      </c>
      <c r="BJ104">
        <f t="shared" si="50"/>
        <v>2.8043999999999999E-2</v>
      </c>
      <c r="BK104">
        <f t="shared" si="51"/>
        <v>0.64734899999999995</v>
      </c>
      <c r="BL104">
        <f t="shared" si="52"/>
        <v>1.2315989999999999</v>
      </c>
      <c r="BM104">
        <f t="shared" si="53"/>
        <v>-0.91610399999999992</v>
      </c>
      <c r="BN104">
        <f t="shared" si="54"/>
        <v>1.2315989999999999</v>
      </c>
      <c r="BO104">
        <f t="shared" si="55"/>
        <v>0.64656999999999998</v>
      </c>
      <c r="BP104">
        <f t="shared" si="56"/>
        <v>0.64734899999999995</v>
      </c>
    </row>
    <row r="105" spans="1:68">
      <c r="A105">
        <v>51030</v>
      </c>
      <c r="B105" s="1">
        <v>9</v>
      </c>
      <c r="C105" s="1">
        <v>0</v>
      </c>
      <c r="D105" s="1">
        <v>1</v>
      </c>
      <c r="E105" s="1">
        <v>2</v>
      </c>
      <c r="F105" s="1">
        <v>1</v>
      </c>
      <c r="G105" s="1">
        <v>3</v>
      </c>
      <c r="H105" s="8">
        <v>98</v>
      </c>
      <c r="I105" t="s">
        <v>803</v>
      </c>
      <c r="J105" s="8">
        <v>98</v>
      </c>
      <c r="K105" s="1">
        <v>4</v>
      </c>
      <c r="L105" s="1">
        <v>1</v>
      </c>
      <c r="M105" s="1">
        <v>0</v>
      </c>
      <c r="N105" s="1">
        <v>0</v>
      </c>
      <c r="O105" s="1">
        <v>0</v>
      </c>
      <c r="P105" s="90">
        <v>7.7899999999999996E-4</v>
      </c>
      <c r="Q105" s="1">
        <v>96</v>
      </c>
      <c r="R105" s="1">
        <v>0</v>
      </c>
      <c r="S105" s="1">
        <v>0</v>
      </c>
      <c r="T105" s="1">
        <v>9</v>
      </c>
      <c r="U105" s="1">
        <v>0</v>
      </c>
      <c r="V105" s="1">
        <v>0</v>
      </c>
      <c r="W105" s="1">
        <v>52</v>
      </c>
      <c r="X105" s="1">
        <v>6</v>
      </c>
      <c r="Y105" s="1">
        <v>32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9</v>
      </c>
      <c r="AG105" s="1">
        <v>0</v>
      </c>
      <c r="AH105" s="1">
        <v>0</v>
      </c>
      <c r="AI105" s="1">
        <v>14</v>
      </c>
      <c r="AJ105" s="1">
        <v>164</v>
      </c>
      <c r="AK105" s="1">
        <v>68</v>
      </c>
      <c r="AL105" s="1">
        <v>132</v>
      </c>
      <c r="AM105" s="1">
        <v>164</v>
      </c>
      <c r="AN105" s="1">
        <f t="shared" si="29"/>
        <v>67</v>
      </c>
      <c r="AO105" s="1">
        <f t="shared" si="30"/>
        <v>68</v>
      </c>
      <c r="AP105" s="1" t="str">
        <f t="shared" si="31"/>
        <v/>
      </c>
      <c r="AR105">
        <f t="shared" si="32"/>
        <v>7.4783999999999989E-2</v>
      </c>
      <c r="AS105">
        <f t="shared" si="33"/>
        <v>0</v>
      </c>
      <c r="AT105">
        <f t="shared" si="34"/>
        <v>0</v>
      </c>
      <c r="AU105">
        <f t="shared" si="35"/>
        <v>7.0109999999999999E-3</v>
      </c>
      <c r="AV105">
        <f t="shared" si="36"/>
        <v>0</v>
      </c>
      <c r="AW105">
        <f t="shared" si="37"/>
        <v>0</v>
      </c>
      <c r="AX105">
        <f t="shared" si="38"/>
        <v>4.0507999999999995E-2</v>
      </c>
      <c r="AY105">
        <f t="shared" si="39"/>
        <v>4.6739999999999993E-3</v>
      </c>
      <c r="AZ105">
        <f t="shared" si="40"/>
        <v>2.4927999999999999E-2</v>
      </c>
      <c r="BA105">
        <f t="shared" si="41"/>
        <v>0</v>
      </c>
      <c r="BB105">
        <f t="shared" si="42"/>
        <v>0</v>
      </c>
      <c r="BC105">
        <f t="shared" si="43"/>
        <v>0</v>
      </c>
      <c r="BD105">
        <f t="shared" si="44"/>
        <v>0</v>
      </c>
      <c r="BE105">
        <f t="shared" si="45"/>
        <v>0</v>
      </c>
      <c r="BF105">
        <f t="shared" si="46"/>
        <v>0</v>
      </c>
      <c r="BG105">
        <f t="shared" si="47"/>
        <v>7.0109999999999999E-3</v>
      </c>
      <c r="BH105">
        <f t="shared" si="48"/>
        <v>0</v>
      </c>
      <c r="BI105">
        <f t="shared" si="49"/>
        <v>0</v>
      </c>
      <c r="BJ105">
        <f t="shared" si="50"/>
        <v>1.0905999999999999E-2</v>
      </c>
      <c r="BK105">
        <f t="shared" si="51"/>
        <v>0.12775599999999998</v>
      </c>
      <c r="BL105">
        <f t="shared" si="52"/>
        <v>5.2971999999999998E-2</v>
      </c>
      <c r="BM105">
        <f t="shared" si="53"/>
        <v>0.10282799999999999</v>
      </c>
      <c r="BN105">
        <f t="shared" si="54"/>
        <v>0.12775599999999998</v>
      </c>
      <c r="BO105">
        <f t="shared" si="55"/>
        <v>5.2192999999999996E-2</v>
      </c>
      <c r="BP105">
        <f t="shared" si="56"/>
        <v>5.2971999999999998E-2</v>
      </c>
    </row>
    <row r="106" spans="1:68">
      <c r="A106">
        <v>51031</v>
      </c>
      <c r="B106" s="1">
        <v>9</v>
      </c>
      <c r="C106" s="1">
        <v>0</v>
      </c>
      <c r="D106" s="1">
        <v>1</v>
      </c>
      <c r="E106" s="1">
        <v>2</v>
      </c>
      <c r="F106" s="1">
        <v>1</v>
      </c>
      <c r="G106" s="1">
        <v>3</v>
      </c>
      <c r="H106" s="8">
        <v>98</v>
      </c>
      <c r="I106" t="s">
        <v>803</v>
      </c>
      <c r="J106" s="8">
        <v>98</v>
      </c>
      <c r="K106" s="1">
        <v>4</v>
      </c>
      <c r="L106" s="1">
        <v>1</v>
      </c>
      <c r="M106" s="1">
        <v>1</v>
      </c>
      <c r="N106" s="1">
        <v>0</v>
      </c>
      <c r="O106" s="1">
        <v>1</v>
      </c>
      <c r="P106" s="90">
        <v>7.7899999999999996E-4</v>
      </c>
      <c r="Q106" s="1">
        <v>372</v>
      </c>
      <c r="R106" s="1">
        <v>0</v>
      </c>
      <c r="S106" s="1">
        <v>0</v>
      </c>
      <c r="T106" s="1">
        <v>11</v>
      </c>
      <c r="U106" s="1">
        <v>0</v>
      </c>
      <c r="V106" s="1">
        <v>0</v>
      </c>
      <c r="W106" s="1">
        <v>309</v>
      </c>
      <c r="X106" s="1">
        <v>0</v>
      </c>
      <c r="Y106" s="1">
        <v>909</v>
      </c>
      <c r="Z106" s="1">
        <v>0</v>
      </c>
      <c r="AA106" s="1">
        <v>0</v>
      </c>
      <c r="AB106" s="1">
        <v>0</v>
      </c>
      <c r="AC106" s="1">
        <v>4</v>
      </c>
      <c r="AD106" s="1">
        <v>0</v>
      </c>
      <c r="AE106" s="1">
        <v>0</v>
      </c>
      <c r="AF106" s="1">
        <v>11</v>
      </c>
      <c r="AG106" s="1">
        <v>0</v>
      </c>
      <c r="AH106" s="1">
        <v>0</v>
      </c>
      <c r="AI106" s="1">
        <v>123</v>
      </c>
      <c r="AJ106" s="1">
        <v>693</v>
      </c>
      <c r="AK106" s="1">
        <v>321</v>
      </c>
      <c r="AL106" s="1">
        <v>-216</v>
      </c>
      <c r="AM106" s="1">
        <v>693</v>
      </c>
      <c r="AN106" s="1">
        <f t="shared" si="29"/>
        <v>320</v>
      </c>
      <c r="AO106" s="1">
        <f t="shared" si="30"/>
        <v>321</v>
      </c>
      <c r="AP106" s="1" t="str">
        <f t="shared" si="31"/>
        <v/>
      </c>
      <c r="AR106">
        <f t="shared" si="32"/>
        <v>0.28978799999999999</v>
      </c>
      <c r="AS106">
        <f t="shared" si="33"/>
        <v>0</v>
      </c>
      <c r="AT106">
        <f t="shared" si="34"/>
        <v>0</v>
      </c>
      <c r="AU106">
        <f t="shared" si="35"/>
        <v>8.5690000000000002E-3</v>
      </c>
      <c r="AV106">
        <f t="shared" si="36"/>
        <v>0</v>
      </c>
      <c r="AW106">
        <f t="shared" si="37"/>
        <v>0</v>
      </c>
      <c r="AX106">
        <f t="shared" si="38"/>
        <v>0.24071099999999998</v>
      </c>
      <c r="AY106">
        <f t="shared" si="39"/>
        <v>0</v>
      </c>
      <c r="AZ106">
        <f t="shared" si="40"/>
        <v>0.70811099999999993</v>
      </c>
      <c r="BA106">
        <f t="shared" si="41"/>
        <v>0</v>
      </c>
      <c r="BB106">
        <f t="shared" si="42"/>
        <v>0</v>
      </c>
      <c r="BC106">
        <f t="shared" si="43"/>
        <v>0</v>
      </c>
      <c r="BD106">
        <f t="shared" si="44"/>
        <v>3.1159999999999998E-3</v>
      </c>
      <c r="BE106">
        <f t="shared" si="45"/>
        <v>0</v>
      </c>
      <c r="BF106">
        <f t="shared" si="46"/>
        <v>0</v>
      </c>
      <c r="BG106">
        <f t="shared" si="47"/>
        <v>8.5690000000000002E-3</v>
      </c>
      <c r="BH106">
        <f t="shared" si="48"/>
        <v>0</v>
      </c>
      <c r="BI106">
        <f t="shared" si="49"/>
        <v>0</v>
      </c>
      <c r="BJ106">
        <f t="shared" si="50"/>
        <v>9.5816999999999999E-2</v>
      </c>
      <c r="BK106">
        <f t="shared" si="51"/>
        <v>0.53984699999999997</v>
      </c>
      <c r="BL106">
        <f t="shared" si="52"/>
        <v>0.25005899999999998</v>
      </c>
      <c r="BM106">
        <f t="shared" si="53"/>
        <v>-0.168264</v>
      </c>
      <c r="BN106">
        <f t="shared" si="54"/>
        <v>0.53984699999999997</v>
      </c>
      <c r="BO106">
        <f t="shared" si="55"/>
        <v>0.24928</v>
      </c>
      <c r="BP106">
        <f t="shared" si="56"/>
        <v>0.25005899999999998</v>
      </c>
    </row>
    <row r="107" spans="1:68">
      <c r="A107">
        <v>51032</v>
      </c>
      <c r="B107" s="1">
        <v>9</v>
      </c>
      <c r="C107" s="1">
        <v>0</v>
      </c>
      <c r="D107" s="1">
        <v>1</v>
      </c>
      <c r="E107" s="1">
        <v>1</v>
      </c>
      <c r="F107" s="1">
        <v>0</v>
      </c>
      <c r="G107" s="1">
        <v>3</v>
      </c>
      <c r="H107" s="8">
        <v>40</v>
      </c>
      <c r="I107" t="s">
        <v>575</v>
      </c>
      <c r="J107" s="8">
        <v>83</v>
      </c>
      <c r="K107" s="1">
        <v>1</v>
      </c>
      <c r="L107" s="1">
        <v>2</v>
      </c>
      <c r="M107" s="1">
        <v>1</v>
      </c>
      <c r="N107" s="1">
        <v>0</v>
      </c>
      <c r="O107" s="1">
        <v>0</v>
      </c>
      <c r="P107" s="90">
        <v>7.7899999999999996E-4</v>
      </c>
      <c r="Q107" s="1">
        <v>195</v>
      </c>
      <c r="R107" s="1">
        <v>0</v>
      </c>
      <c r="S107" s="1">
        <v>0</v>
      </c>
      <c r="T107" s="1">
        <v>449</v>
      </c>
      <c r="U107" s="1">
        <v>11</v>
      </c>
      <c r="V107" s="1">
        <v>0</v>
      </c>
      <c r="W107" s="1">
        <v>234</v>
      </c>
      <c r="X107" s="1">
        <v>6</v>
      </c>
      <c r="Y107" s="1">
        <v>154</v>
      </c>
      <c r="Z107" s="1">
        <v>3594</v>
      </c>
      <c r="AA107" s="1">
        <v>1</v>
      </c>
      <c r="AB107" s="1">
        <v>1</v>
      </c>
      <c r="AC107" s="1">
        <v>45</v>
      </c>
      <c r="AD107" s="1">
        <v>0</v>
      </c>
      <c r="AE107" s="1">
        <v>341</v>
      </c>
      <c r="AF107" s="1">
        <v>108</v>
      </c>
      <c r="AG107" s="1">
        <v>0</v>
      </c>
      <c r="AH107" s="1">
        <v>11</v>
      </c>
      <c r="AI107" s="1">
        <v>51</v>
      </c>
      <c r="AJ107" s="1">
        <v>896</v>
      </c>
      <c r="AK107" s="1">
        <v>4295</v>
      </c>
      <c r="AL107" s="1">
        <v>4335</v>
      </c>
      <c r="AM107" s="1">
        <v>4490</v>
      </c>
      <c r="AN107" s="1">
        <f t="shared" si="29"/>
        <v>700</v>
      </c>
      <c r="AO107" s="1">
        <f t="shared" si="30"/>
        <v>701</v>
      </c>
      <c r="AP107" s="1" t="str">
        <f t="shared" si="31"/>
        <v/>
      </c>
      <c r="AR107">
        <f t="shared" si="32"/>
        <v>0.15190499999999998</v>
      </c>
      <c r="AS107">
        <f t="shared" si="33"/>
        <v>0</v>
      </c>
      <c r="AT107">
        <f t="shared" si="34"/>
        <v>0</v>
      </c>
      <c r="AU107">
        <f t="shared" si="35"/>
        <v>0.349771</v>
      </c>
      <c r="AV107">
        <f t="shared" si="36"/>
        <v>8.5690000000000002E-3</v>
      </c>
      <c r="AW107">
        <f t="shared" si="37"/>
        <v>0</v>
      </c>
      <c r="AX107">
        <f t="shared" si="38"/>
        <v>0.182286</v>
      </c>
      <c r="AY107">
        <f t="shared" si="39"/>
        <v>4.6739999999999993E-3</v>
      </c>
      <c r="AZ107">
        <f t="shared" si="40"/>
        <v>0.11996599999999999</v>
      </c>
      <c r="BA107">
        <f t="shared" si="41"/>
        <v>2.7997259999999997</v>
      </c>
      <c r="BB107">
        <f t="shared" si="42"/>
        <v>7.7899999999999996E-4</v>
      </c>
      <c r="BC107">
        <f t="shared" si="43"/>
        <v>7.7899999999999996E-4</v>
      </c>
      <c r="BD107">
        <f t="shared" si="44"/>
        <v>3.5054999999999996E-2</v>
      </c>
      <c r="BE107">
        <f t="shared" si="45"/>
        <v>0</v>
      </c>
      <c r="BF107">
        <f t="shared" si="46"/>
        <v>0.26563900000000001</v>
      </c>
      <c r="BG107">
        <f t="shared" si="47"/>
        <v>8.4131999999999998E-2</v>
      </c>
      <c r="BH107">
        <f t="shared" si="48"/>
        <v>0</v>
      </c>
      <c r="BI107">
        <f t="shared" si="49"/>
        <v>8.5690000000000002E-3</v>
      </c>
      <c r="BJ107">
        <f t="shared" si="50"/>
        <v>3.9729E-2</v>
      </c>
      <c r="BK107">
        <f t="shared" si="51"/>
        <v>0.69798399999999994</v>
      </c>
      <c r="BL107">
        <f t="shared" si="52"/>
        <v>3.3458049999999999</v>
      </c>
      <c r="BM107">
        <f t="shared" si="53"/>
        <v>3.3769649999999998</v>
      </c>
      <c r="BN107">
        <f t="shared" si="54"/>
        <v>3.4977099999999997</v>
      </c>
      <c r="BO107">
        <f t="shared" si="55"/>
        <v>0.54530000000000001</v>
      </c>
      <c r="BP107">
        <f t="shared" si="56"/>
        <v>0.54607899999999998</v>
      </c>
    </row>
    <row r="108" spans="1:68">
      <c r="A108">
        <v>51033</v>
      </c>
      <c r="B108" s="1">
        <v>9</v>
      </c>
      <c r="C108" s="1">
        <v>0</v>
      </c>
      <c r="D108" s="1">
        <v>1</v>
      </c>
      <c r="E108" s="1">
        <v>1</v>
      </c>
      <c r="F108" s="1">
        <v>0</v>
      </c>
      <c r="G108" s="1">
        <v>3</v>
      </c>
      <c r="H108" s="8">
        <v>40</v>
      </c>
      <c r="I108" t="s">
        <v>575</v>
      </c>
      <c r="J108" s="8">
        <v>83</v>
      </c>
      <c r="K108" s="1">
        <v>1</v>
      </c>
      <c r="L108" s="1">
        <v>2</v>
      </c>
      <c r="M108" s="1">
        <v>1</v>
      </c>
      <c r="N108" s="1">
        <v>0</v>
      </c>
      <c r="O108" s="1">
        <v>0</v>
      </c>
      <c r="P108" s="90">
        <v>7.7899999999999996E-4</v>
      </c>
      <c r="Q108" s="1">
        <v>0</v>
      </c>
      <c r="R108" s="1">
        <v>0</v>
      </c>
      <c r="S108" s="1">
        <v>0</v>
      </c>
      <c r="T108" s="1">
        <v>310</v>
      </c>
      <c r="U108" s="1">
        <v>213</v>
      </c>
      <c r="V108" s="1">
        <v>0</v>
      </c>
      <c r="W108" s="1">
        <v>219</v>
      </c>
      <c r="X108" s="1">
        <v>8</v>
      </c>
      <c r="Y108" s="1">
        <v>221</v>
      </c>
      <c r="Z108" s="1">
        <v>5910</v>
      </c>
      <c r="AA108" s="1">
        <v>1</v>
      </c>
      <c r="AB108" s="1">
        <v>1</v>
      </c>
      <c r="AC108" s="1">
        <v>0</v>
      </c>
      <c r="AD108" s="1">
        <v>0</v>
      </c>
      <c r="AE108" s="1">
        <v>233</v>
      </c>
      <c r="AF108" s="1">
        <v>78</v>
      </c>
      <c r="AG108" s="1">
        <v>0</v>
      </c>
      <c r="AH108" s="1">
        <v>213</v>
      </c>
      <c r="AI108" s="1">
        <v>38</v>
      </c>
      <c r="AJ108" s="1">
        <v>751</v>
      </c>
      <c r="AK108" s="1">
        <v>6661</v>
      </c>
      <c r="AL108" s="1">
        <v>6440</v>
      </c>
      <c r="AM108" s="1">
        <v>6661</v>
      </c>
      <c r="AN108" s="1">
        <f t="shared" si="29"/>
        <v>750</v>
      </c>
      <c r="AO108" s="1">
        <f t="shared" si="30"/>
        <v>751</v>
      </c>
      <c r="AP108" s="1" t="str">
        <f t="shared" si="31"/>
        <v/>
      </c>
      <c r="AR108">
        <f t="shared" si="32"/>
        <v>0</v>
      </c>
      <c r="AS108">
        <f t="shared" si="33"/>
        <v>0</v>
      </c>
      <c r="AT108">
        <f t="shared" si="34"/>
        <v>0</v>
      </c>
      <c r="AU108">
        <f t="shared" si="35"/>
        <v>0.24148999999999998</v>
      </c>
      <c r="AV108">
        <f t="shared" si="36"/>
        <v>0.16592699999999999</v>
      </c>
      <c r="AW108">
        <f t="shared" si="37"/>
        <v>0</v>
      </c>
      <c r="AX108">
        <f t="shared" si="38"/>
        <v>0.170601</v>
      </c>
      <c r="AY108">
        <f t="shared" si="39"/>
        <v>6.2319999999999997E-3</v>
      </c>
      <c r="AZ108">
        <f t="shared" si="40"/>
        <v>0.17215899999999998</v>
      </c>
      <c r="BA108">
        <f t="shared" si="41"/>
        <v>4.6038899999999998</v>
      </c>
      <c r="BB108">
        <f t="shared" si="42"/>
        <v>7.7899999999999996E-4</v>
      </c>
      <c r="BC108">
        <f t="shared" si="43"/>
        <v>7.7899999999999996E-4</v>
      </c>
      <c r="BD108">
        <f t="shared" si="44"/>
        <v>0</v>
      </c>
      <c r="BE108">
        <f t="shared" si="45"/>
        <v>0</v>
      </c>
      <c r="BF108">
        <f t="shared" si="46"/>
        <v>0.181507</v>
      </c>
      <c r="BG108">
        <f t="shared" si="47"/>
        <v>6.0761999999999997E-2</v>
      </c>
      <c r="BH108">
        <f t="shared" si="48"/>
        <v>0</v>
      </c>
      <c r="BI108">
        <f t="shared" si="49"/>
        <v>0.16592699999999999</v>
      </c>
      <c r="BJ108">
        <f t="shared" si="50"/>
        <v>2.9602E-2</v>
      </c>
      <c r="BK108">
        <f t="shared" si="51"/>
        <v>0.58502900000000002</v>
      </c>
      <c r="BL108">
        <f t="shared" si="52"/>
        <v>5.1889189999999994</v>
      </c>
      <c r="BM108">
        <f t="shared" si="53"/>
        <v>5.0167599999999997</v>
      </c>
      <c r="BN108">
        <f t="shared" si="54"/>
        <v>5.1889189999999994</v>
      </c>
      <c r="BO108">
        <f t="shared" si="55"/>
        <v>0.58424999999999994</v>
      </c>
      <c r="BP108">
        <f t="shared" si="56"/>
        <v>0.58502900000000002</v>
      </c>
    </row>
    <row r="109" spans="1:68">
      <c r="A109">
        <v>51034</v>
      </c>
      <c r="B109" s="1">
        <v>9</v>
      </c>
      <c r="C109" s="1">
        <v>0</v>
      </c>
      <c r="D109" s="1">
        <v>1</v>
      </c>
      <c r="E109" s="1">
        <v>1</v>
      </c>
      <c r="F109" s="1">
        <v>0</v>
      </c>
      <c r="G109" s="1">
        <v>2</v>
      </c>
      <c r="H109" s="8">
        <v>52</v>
      </c>
      <c r="I109" t="s">
        <v>680</v>
      </c>
      <c r="J109" s="8">
        <v>94</v>
      </c>
      <c r="K109" s="1">
        <v>1</v>
      </c>
      <c r="L109" s="1">
        <v>2</v>
      </c>
      <c r="M109" s="1">
        <v>1</v>
      </c>
      <c r="N109" s="1">
        <v>6</v>
      </c>
      <c r="O109" s="1">
        <v>0</v>
      </c>
      <c r="P109" s="90">
        <v>2.3479999999999998E-3</v>
      </c>
      <c r="Q109" s="1">
        <v>108</v>
      </c>
      <c r="R109" s="1">
        <v>0</v>
      </c>
      <c r="S109" s="1">
        <v>0</v>
      </c>
      <c r="T109" s="1">
        <v>29</v>
      </c>
      <c r="U109" s="1">
        <v>0</v>
      </c>
      <c r="V109" s="1">
        <v>0</v>
      </c>
      <c r="W109" s="1">
        <v>309</v>
      </c>
      <c r="X109" s="1">
        <v>17</v>
      </c>
      <c r="Y109" s="1">
        <v>48</v>
      </c>
      <c r="Z109" s="1">
        <v>873</v>
      </c>
      <c r="AA109" s="1">
        <v>1</v>
      </c>
      <c r="AB109" s="1">
        <v>1</v>
      </c>
      <c r="AC109" s="1">
        <v>0</v>
      </c>
      <c r="AD109" s="1">
        <v>0</v>
      </c>
      <c r="AE109" s="1">
        <v>24</v>
      </c>
      <c r="AF109" s="1">
        <v>4</v>
      </c>
      <c r="AG109" s="1">
        <v>0</v>
      </c>
      <c r="AH109" s="1">
        <v>0</v>
      </c>
      <c r="AI109" s="1">
        <v>78</v>
      </c>
      <c r="AJ109" s="1">
        <v>463</v>
      </c>
      <c r="AK109" s="1">
        <v>1228</v>
      </c>
      <c r="AL109" s="1">
        <v>1287</v>
      </c>
      <c r="AM109" s="1">
        <v>1336</v>
      </c>
      <c r="AN109" s="1">
        <f t="shared" si="29"/>
        <v>355</v>
      </c>
      <c r="AO109" s="1">
        <f t="shared" si="30"/>
        <v>355</v>
      </c>
      <c r="AP109" s="1" t="str">
        <f t="shared" si="31"/>
        <v/>
      </c>
      <c r="AR109">
        <f t="shared" si="32"/>
        <v>0.25358399999999998</v>
      </c>
      <c r="AS109">
        <f t="shared" si="33"/>
        <v>0</v>
      </c>
      <c r="AT109">
        <f t="shared" si="34"/>
        <v>0</v>
      </c>
      <c r="AU109">
        <f t="shared" si="35"/>
        <v>6.8092E-2</v>
      </c>
      <c r="AV109">
        <f t="shared" si="36"/>
        <v>0</v>
      </c>
      <c r="AW109">
        <f t="shared" si="37"/>
        <v>0</v>
      </c>
      <c r="AX109">
        <f t="shared" si="38"/>
        <v>0.72553199999999995</v>
      </c>
      <c r="AY109">
        <f t="shared" si="39"/>
        <v>3.9916E-2</v>
      </c>
      <c r="AZ109">
        <f t="shared" si="40"/>
        <v>0.112704</v>
      </c>
      <c r="BA109">
        <f t="shared" si="41"/>
        <v>2.049804</v>
      </c>
      <c r="BB109">
        <f t="shared" si="42"/>
        <v>2.3479999999999998E-3</v>
      </c>
      <c r="BC109">
        <f t="shared" si="43"/>
        <v>2.3479999999999998E-3</v>
      </c>
      <c r="BD109">
        <f t="shared" si="44"/>
        <v>0</v>
      </c>
      <c r="BE109">
        <f t="shared" si="45"/>
        <v>0</v>
      </c>
      <c r="BF109">
        <f t="shared" si="46"/>
        <v>5.6351999999999999E-2</v>
      </c>
      <c r="BG109">
        <f t="shared" si="47"/>
        <v>9.3919999999999993E-3</v>
      </c>
      <c r="BH109">
        <f t="shared" si="48"/>
        <v>0</v>
      </c>
      <c r="BI109">
        <f t="shared" si="49"/>
        <v>0</v>
      </c>
      <c r="BJ109">
        <f t="shared" si="50"/>
        <v>0.18314399999999997</v>
      </c>
      <c r="BK109">
        <f t="shared" si="51"/>
        <v>1.087124</v>
      </c>
      <c r="BL109">
        <f t="shared" si="52"/>
        <v>2.8833439999999997</v>
      </c>
      <c r="BM109">
        <f t="shared" si="53"/>
        <v>3.0218759999999998</v>
      </c>
      <c r="BN109">
        <f t="shared" si="54"/>
        <v>3.1369279999999997</v>
      </c>
      <c r="BO109">
        <f t="shared" si="55"/>
        <v>0.83353999999999995</v>
      </c>
      <c r="BP109">
        <f t="shared" si="56"/>
        <v>0.83353999999999995</v>
      </c>
    </row>
    <row r="110" spans="1:68">
      <c r="A110">
        <v>51035</v>
      </c>
      <c r="B110" s="1">
        <v>1</v>
      </c>
      <c r="C110" s="1">
        <v>1</v>
      </c>
      <c r="D110" s="1">
        <v>0</v>
      </c>
      <c r="E110" s="1">
        <v>1</v>
      </c>
      <c r="F110" s="1">
        <v>0</v>
      </c>
      <c r="G110" s="1">
        <v>3</v>
      </c>
      <c r="H110" s="8">
        <v>48</v>
      </c>
      <c r="I110" t="s">
        <v>576</v>
      </c>
      <c r="J110" s="8">
        <v>82</v>
      </c>
      <c r="K110" s="1">
        <v>1</v>
      </c>
      <c r="L110" s="1">
        <v>1</v>
      </c>
      <c r="M110" s="1">
        <v>0</v>
      </c>
      <c r="N110" s="1">
        <v>0</v>
      </c>
      <c r="O110" s="1">
        <v>0</v>
      </c>
      <c r="P110" s="90">
        <v>7.7899999999999996E-4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293</v>
      </c>
      <c r="X110" s="1">
        <v>0</v>
      </c>
      <c r="Y110" s="1">
        <v>521</v>
      </c>
      <c r="Z110" s="1">
        <v>1500</v>
      </c>
      <c r="AA110" s="1">
        <v>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30</v>
      </c>
      <c r="AJ110" s="1">
        <v>293</v>
      </c>
      <c r="AK110" s="1">
        <v>1793</v>
      </c>
      <c r="AL110" s="1">
        <v>1272</v>
      </c>
      <c r="AM110" s="1">
        <v>1793</v>
      </c>
      <c r="AN110" s="1">
        <f t="shared" si="29"/>
        <v>293</v>
      </c>
      <c r="AO110" s="1">
        <f t="shared" si="30"/>
        <v>293</v>
      </c>
      <c r="AP110" s="1" t="str">
        <f t="shared" si="31"/>
        <v/>
      </c>
      <c r="AR110">
        <f t="shared" si="32"/>
        <v>0</v>
      </c>
      <c r="AS110">
        <f t="shared" si="33"/>
        <v>0</v>
      </c>
      <c r="AT110">
        <f t="shared" si="34"/>
        <v>0</v>
      </c>
      <c r="AU110">
        <f t="shared" si="35"/>
        <v>0</v>
      </c>
      <c r="AV110">
        <f t="shared" si="36"/>
        <v>0</v>
      </c>
      <c r="AW110">
        <f t="shared" si="37"/>
        <v>0</v>
      </c>
      <c r="AX110">
        <f t="shared" si="38"/>
        <v>0.22824699999999998</v>
      </c>
      <c r="AY110">
        <f t="shared" si="39"/>
        <v>0</v>
      </c>
      <c r="AZ110">
        <f t="shared" si="40"/>
        <v>0.40585899999999997</v>
      </c>
      <c r="BA110">
        <f t="shared" si="41"/>
        <v>1.1684999999999999</v>
      </c>
      <c r="BB110">
        <f t="shared" si="42"/>
        <v>7.7899999999999996E-4</v>
      </c>
      <c r="BC110">
        <f t="shared" si="43"/>
        <v>0</v>
      </c>
      <c r="BD110">
        <f t="shared" si="44"/>
        <v>0</v>
      </c>
      <c r="BE110">
        <f t="shared" si="45"/>
        <v>0</v>
      </c>
      <c r="BF110">
        <f t="shared" si="46"/>
        <v>0</v>
      </c>
      <c r="BG110">
        <f t="shared" si="47"/>
        <v>0</v>
      </c>
      <c r="BH110">
        <f t="shared" si="48"/>
        <v>0</v>
      </c>
      <c r="BI110">
        <f t="shared" si="49"/>
        <v>0</v>
      </c>
      <c r="BJ110">
        <f t="shared" si="50"/>
        <v>2.3369999999999998E-2</v>
      </c>
      <c r="BK110">
        <f t="shared" si="51"/>
        <v>0.22824699999999998</v>
      </c>
      <c r="BL110">
        <f t="shared" si="52"/>
        <v>1.396747</v>
      </c>
      <c r="BM110">
        <f t="shared" si="53"/>
        <v>0.99088799999999999</v>
      </c>
      <c r="BN110">
        <f t="shared" si="54"/>
        <v>1.396747</v>
      </c>
      <c r="BO110">
        <f t="shared" si="55"/>
        <v>0.22824699999999998</v>
      </c>
      <c r="BP110">
        <f t="shared" si="56"/>
        <v>0.22824699999999998</v>
      </c>
    </row>
    <row r="111" spans="1:68">
      <c r="A111">
        <v>51036</v>
      </c>
      <c r="B111" s="1">
        <v>9</v>
      </c>
      <c r="C111" s="1">
        <v>0</v>
      </c>
      <c r="D111" s="1">
        <v>1</v>
      </c>
      <c r="E111" s="1">
        <v>1</v>
      </c>
      <c r="F111" s="1">
        <v>0</v>
      </c>
      <c r="G111" s="1">
        <v>3</v>
      </c>
      <c r="H111" s="8">
        <v>33</v>
      </c>
      <c r="I111" t="s">
        <v>742</v>
      </c>
      <c r="J111" s="8">
        <v>31</v>
      </c>
      <c r="K111" s="1">
        <v>1</v>
      </c>
      <c r="L111" s="1">
        <v>2</v>
      </c>
      <c r="M111" s="1">
        <v>1</v>
      </c>
      <c r="N111" s="1">
        <v>9</v>
      </c>
      <c r="O111" s="1">
        <v>0</v>
      </c>
      <c r="P111" s="90">
        <v>7.7899999999999996E-4</v>
      </c>
      <c r="Q111" s="1">
        <v>3745</v>
      </c>
      <c r="R111" s="1">
        <v>0</v>
      </c>
      <c r="S111" s="1">
        <v>0</v>
      </c>
      <c r="T111" s="1">
        <v>348</v>
      </c>
      <c r="U111" s="1">
        <v>44</v>
      </c>
      <c r="V111" s="1">
        <v>0</v>
      </c>
      <c r="W111" s="1">
        <v>752</v>
      </c>
      <c r="X111" s="1">
        <v>271</v>
      </c>
      <c r="Y111" s="1">
        <v>1755</v>
      </c>
      <c r="Z111" s="1">
        <v>9228</v>
      </c>
      <c r="AA111" s="1">
        <v>1</v>
      </c>
      <c r="AB111" s="1">
        <v>1</v>
      </c>
      <c r="AC111" s="1">
        <v>100</v>
      </c>
      <c r="AD111" s="1">
        <v>0</v>
      </c>
      <c r="AE111" s="1">
        <v>160</v>
      </c>
      <c r="AF111" s="1">
        <v>187</v>
      </c>
      <c r="AG111" s="1">
        <v>0</v>
      </c>
      <c r="AH111" s="1">
        <v>27</v>
      </c>
      <c r="AI111" s="1">
        <v>147</v>
      </c>
      <c r="AJ111" s="1">
        <v>5161</v>
      </c>
      <c r="AK111" s="1">
        <v>10644</v>
      </c>
      <c r="AL111" s="1">
        <v>12634</v>
      </c>
      <c r="AM111" s="1">
        <v>14389</v>
      </c>
      <c r="AN111" s="1">
        <f t="shared" si="29"/>
        <v>1415</v>
      </c>
      <c r="AO111" s="1">
        <f t="shared" si="30"/>
        <v>1416</v>
      </c>
      <c r="AP111" s="1" t="str">
        <f t="shared" si="31"/>
        <v/>
      </c>
      <c r="AR111">
        <f t="shared" si="32"/>
        <v>2.9173549999999997</v>
      </c>
      <c r="AS111">
        <f t="shared" si="33"/>
        <v>0</v>
      </c>
      <c r="AT111">
        <f t="shared" si="34"/>
        <v>0</v>
      </c>
      <c r="AU111">
        <f t="shared" si="35"/>
        <v>0.271092</v>
      </c>
      <c r="AV111">
        <f t="shared" si="36"/>
        <v>3.4276000000000001E-2</v>
      </c>
      <c r="AW111">
        <f t="shared" si="37"/>
        <v>0</v>
      </c>
      <c r="AX111">
        <f t="shared" si="38"/>
        <v>0.585808</v>
      </c>
      <c r="AY111">
        <f t="shared" si="39"/>
        <v>0.21110899999999999</v>
      </c>
      <c r="AZ111">
        <f t="shared" si="40"/>
        <v>1.3671449999999998</v>
      </c>
      <c r="BA111">
        <f t="shared" si="41"/>
        <v>7.188612</v>
      </c>
      <c r="BB111">
        <f t="shared" si="42"/>
        <v>7.7899999999999996E-4</v>
      </c>
      <c r="BC111">
        <f t="shared" si="43"/>
        <v>7.7899999999999996E-4</v>
      </c>
      <c r="BD111">
        <f t="shared" si="44"/>
        <v>7.7899999999999997E-2</v>
      </c>
      <c r="BE111">
        <f t="shared" si="45"/>
        <v>0</v>
      </c>
      <c r="BF111">
        <f t="shared" si="46"/>
        <v>0.12464</v>
      </c>
      <c r="BG111">
        <f t="shared" si="47"/>
        <v>0.145673</v>
      </c>
      <c r="BH111">
        <f t="shared" si="48"/>
        <v>0</v>
      </c>
      <c r="BI111">
        <f t="shared" si="49"/>
        <v>2.1033E-2</v>
      </c>
      <c r="BJ111">
        <f t="shared" si="50"/>
        <v>0.11451299999999999</v>
      </c>
      <c r="BK111">
        <f t="shared" si="51"/>
        <v>4.0204189999999995</v>
      </c>
      <c r="BL111">
        <f t="shared" si="52"/>
        <v>8.2916759999999989</v>
      </c>
      <c r="BM111">
        <f t="shared" si="53"/>
        <v>9.8418859999999988</v>
      </c>
      <c r="BN111">
        <f t="shared" si="54"/>
        <v>11.209031</v>
      </c>
      <c r="BO111">
        <f t="shared" si="55"/>
        <v>1.102285</v>
      </c>
      <c r="BP111">
        <f t="shared" si="56"/>
        <v>1.103064</v>
      </c>
    </row>
    <row r="112" spans="1:68">
      <c r="A112">
        <v>51037</v>
      </c>
      <c r="B112" s="1">
        <v>3</v>
      </c>
      <c r="C112" s="105">
        <v>0</v>
      </c>
      <c r="D112" s="105">
        <v>0</v>
      </c>
      <c r="E112" s="1">
        <v>1</v>
      </c>
      <c r="F112" s="1">
        <v>0</v>
      </c>
      <c r="G112" s="1">
        <v>2</v>
      </c>
      <c r="H112" s="8">
        <v>86</v>
      </c>
      <c r="I112" t="s">
        <v>126</v>
      </c>
      <c r="J112" s="8">
        <v>64</v>
      </c>
      <c r="K112" s="1">
        <v>1</v>
      </c>
      <c r="L112" s="1">
        <v>2</v>
      </c>
      <c r="M112" s="1">
        <v>1</v>
      </c>
      <c r="N112" s="1">
        <v>5</v>
      </c>
      <c r="O112" s="1">
        <v>0</v>
      </c>
      <c r="P112" s="90">
        <v>2.3479999999999998E-3</v>
      </c>
      <c r="Q112" s="1">
        <v>162</v>
      </c>
      <c r="R112" s="1">
        <v>0</v>
      </c>
      <c r="S112" s="1">
        <v>0</v>
      </c>
      <c r="T112" s="1">
        <v>255</v>
      </c>
      <c r="U112" s="1">
        <v>80</v>
      </c>
      <c r="V112" s="1">
        <v>248</v>
      </c>
      <c r="W112" s="1">
        <v>314</v>
      </c>
      <c r="X112" s="1">
        <v>0</v>
      </c>
      <c r="Y112" s="1">
        <v>1314</v>
      </c>
      <c r="Z112" s="1">
        <v>1897</v>
      </c>
      <c r="AA112" s="1">
        <v>1</v>
      </c>
      <c r="AB112" s="1">
        <v>0</v>
      </c>
      <c r="AC112" s="1">
        <v>0</v>
      </c>
      <c r="AD112" s="1">
        <v>0</v>
      </c>
      <c r="AE112" s="1">
        <v>81</v>
      </c>
      <c r="AF112" s="1">
        <v>59</v>
      </c>
      <c r="AG112" s="1">
        <v>114</v>
      </c>
      <c r="AH112" s="1">
        <v>80</v>
      </c>
      <c r="AI112" s="1">
        <v>55</v>
      </c>
      <c r="AJ112" s="1">
        <v>1061</v>
      </c>
      <c r="AK112" s="1">
        <v>2796</v>
      </c>
      <c r="AL112" s="1">
        <v>1644</v>
      </c>
      <c r="AM112" s="1">
        <v>2958</v>
      </c>
      <c r="AN112" s="1">
        <f t="shared" si="29"/>
        <v>897</v>
      </c>
      <c r="AO112" s="1">
        <f t="shared" si="30"/>
        <v>899</v>
      </c>
      <c r="AP112" s="1" t="str">
        <f t="shared" si="31"/>
        <v/>
      </c>
      <c r="AR112">
        <f t="shared" si="32"/>
        <v>0.38037599999999999</v>
      </c>
      <c r="AS112">
        <f t="shared" si="33"/>
        <v>0</v>
      </c>
      <c r="AT112">
        <f t="shared" si="34"/>
        <v>0</v>
      </c>
      <c r="AU112">
        <f t="shared" si="35"/>
        <v>0.59873999999999994</v>
      </c>
      <c r="AV112">
        <f t="shared" si="36"/>
        <v>0.18783999999999998</v>
      </c>
      <c r="AW112">
        <f t="shared" si="37"/>
        <v>0.58230399999999993</v>
      </c>
      <c r="AX112">
        <f t="shared" si="38"/>
        <v>0.73727199999999993</v>
      </c>
      <c r="AY112">
        <f t="shared" si="39"/>
        <v>0</v>
      </c>
      <c r="AZ112">
        <f t="shared" si="40"/>
        <v>3.0852719999999998</v>
      </c>
      <c r="BA112">
        <f t="shared" si="41"/>
        <v>4.4541559999999993</v>
      </c>
      <c r="BB112">
        <f t="shared" si="42"/>
        <v>2.3479999999999998E-3</v>
      </c>
      <c r="BC112">
        <f t="shared" si="43"/>
        <v>0</v>
      </c>
      <c r="BD112">
        <f t="shared" si="44"/>
        <v>0</v>
      </c>
      <c r="BE112">
        <f t="shared" si="45"/>
        <v>0</v>
      </c>
      <c r="BF112">
        <f t="shared" si="46"/>
        <v>0.190188</v>
      </c>
      <c r="BG112">
        <f t="shared" si="47"/>
        <v>0.13853199999999999</v>
      </c>
      <c r="BH112">
        <f t="shared" si="48"/>
        <v>0.26767199999999997</v>
      </c>
      <c r="BI112">
        <f t="shared" si="49"/>
        <v>0.18783999999999998</v>
      </c>
      <c r="BJ112">
        <f t="shared" si="50"/>
        <v>0.12913999999999998</v>
      </c>
      <c r="BK112">
        <f t="shared" si="51"/>
        <v>2.491228</v>
      </c>
      <c r="BL112">
        <f t="shared" si="52"/>
        <v>6.5650079999999997</v>
      </c>
      <c r="BM112">
        <f t="shared" si="53"/>
        <v>3.8601119999999995</v>
      </c>
      <c r="BN112">
        <f t="shared" si="54"/>
        <v>6.9453839999999998</v>
      </c>
      <c r="BO112">
        <f t="shared" si="55"/>
        <v>2.1061559999999999</v>
      </c>
      <c r="BP112">
        <f t="shared" si="56"/>
        <v>2.110852</v>
      </c>
    </row>
    <row r="113" spans="1:68">
      <c r="A113">
        <v>51038</v>
      </c>
      <c r="B113" s="1">
        <v>3</v>
      </c>
      <c r="C113" s="105">
        <v>0</v>
      </c>
      <c r="D113" s="105">
        <v>0</v>
      </c>
      <c r="E113" s="1">
        <v>1</v>
      </c>
      <c r="F113" s="1">
        <v>0</v>
      </c>
      <c r="G113" s="1">
        <v>2</v>
      </c>
      <c r="H113" s="8">
        <v>77</v>
      </c>
      <c r="I113" t="s">
        <v>664</v>
      </c>
      <c r="J113" s="8">
        <v>24</v>
      </c>
      <c r="K113" s="1">
        <v>1</v>
      </c>
      <c r="L113" s="1">
        <v>2</v>
      </c>
      <c r="M113" s="1">
        <v>0</v>
      </c>
      <c r="N113" s="1">
        <v>0</v>
      </c>
      <c r="O113" s="1">
        <v>0</v>
      </c>
      <c r="P113" s="90">
        <v>2.3479999999999998E-3</v>
      </c>
      <c r="Q113" s="1">
        <v>0</v>
      </c>
      <c r="R113" s="1">
        <v>0</v>
      </c>
      <c r="S113" s="1">
        <v>0</v>
      </c>
      <c r="T113" s="1">
        <v>219</v>
      </c>
      <c r="U113" s="1">
        <v>0</v>
      </c>
      <c r="V113" s="1">
        <v>0</v>
      </c>
      <c r="W113" s="1">
        <v>220</v>
      </c>
      <c r="X113" s="1">
        <v>0</v>
      </c>
      <c r="Y113" s="1">
        <v>591</v>
      </c>
      <c r="Z113" s="1">
        <v>1162</v>
      </c>
      <c r="AA113" s="1">
        <v>1</v>
      </c>
      <c r="AB113" s="1">
        <v>0</v>
      </c>
      <c r="AC113" s="1">
        <v>0</v>
      </c>
      <c r="AD113" s="1">
        <v>0</v>
      </c>
      <c r="AE113" s="1">
        <v>117</v>
      </c>
      <c r="AF113" s="1">
        <v>78</v>
      </c>
      <c r="AG113" s="1">
        <v>24</v>
      </c>
      <c r="AH113" s="1">
        <v>0</v>
      </c>
      <c r="AI113" s="1">
        <v>0</v>
      </c>
      <c r="AJ113" s="1">
        <v>440</v>
      </c>
      <c r="AK113" s="1">
        <v>1602</v>
      </c>
      <c r="AL113" s="1">
        <v>1011</v>
      </c>
      <c r="AM113" s="1">
        <v>1602</v>
      </c>
      <c r="AN113" s="1">
        <f t="shared" si="29"/>
        <v>439</v>
      </c>
      <c r="AO113" s="1">
        <f t="shared" si="30"/>
        <v>440</v>
      </c>
      <c r="AP113" s="1" t="str">
        <f t="shared" si="31"/>
        <v/>
      </c>
      <c r="AR113">
        <f t="shared" si="32"/>
        <v>0</v>
      </c>
      <c r="AS113">
        <f t="shared" si="33"/>
        <v>0</v>
      </c>
      <c r="AT113">
        <f t="shared" si="34"/>
        <v>0</v>
      </c>
      <c r="AU113">
        <f t="shared" si="35"/>
        <v>0.514212</v>
      </c>
      <c r="AV113">
        <f t="shared" si="36"/>
        <v>0</v>
      </c>
      <c r="AW113">
        <f t="shared" si="37"/>
        <v>0</v>
      </c>
      <c r="AX113">
        <f t="shared" si="38"/>
        <v>0.51655999999999991</v>
      </c>
      <c r="AY113">
        <f t="shared" si="39"/>
        <v>0</v>
      </c>
      <c r="AZ113">
        <f t="shared" si="40"/>
        <v>1.3876679999999999</v>
      </c>
      <c r="BA113">
        <f t="shared" si="41"/>
        <v>2.7283759999999999</v>
      </c>
      <c r="BB113">
        <f t="shared" si="42"/>
        <v>2.3479999999999998E-3</v>
      </c>
      <c r="BC113">
        <f t="shared" si="43"/>
        <v>0</v>
      </c>
      <c r="BD113">
        <f t="shared" si="44"/>
        <v>0</v>
      </c>
      <c r="BE113">
        <f t="shared" si="45"/>
        <v>0</v>
      </c>
      <c r="BF113">
        <f t="shared" si="46"/>
        <v>0.27471599999999996</v>
      </c>
      <c r="BG113">
        <f t="shared" si="47"/>
        <v>0.18314399999999997</v>
      </c>
      <c r="BH113">
        <f t="shared" si="48"/>
        <v>5.6351999999999999E-2</v>
      </c>
      <c r="BI113">
        <f t="shared" si="49"/>
        <v>0</v>
      </c>
      <c r="BJ113">
        <f t="shared" si="50"/>
        <v>0</v>
      </c>
      <c r="BK113">
        <f t="shared" si="51"/>
        <v>1.0331199999999998</v>
      </c>
      <c r="BL113">
        <f t="shared" si="52"/>
        <v>3.7614959999999997</v>
      </c>
      <c r="BM113">
        <f t="shared" si="53"/>
        <v>2.3738279999999996</v>
      </c>
      <c r="BN113">
        <f t="shared" si="54"/>
        <v>3.7614959999999997</v>
      </c>
      <c r="BO113">
        <f t="shared" si="55"/>
        <v>1.030772</v>
      </c>
      <c r="BP113">
        <f t="shared" si="56"/>
        <v>1.0331199999999998</v>
      </c>
    </row>
    <row r="114" spans="1:68">
      <c r="A114">
        <v>51039</v>
      </c>
      <c r="B114" s="1">
        <v>9</v>
      </c>
      <c r="C114" s="1">
        <v>0</v>
      </c>
      <c r="D114" s="1">
        <v>1</v>
      </c>
      <c r="E114" s="1">
        <v>1</v>
      </c>
      <c r="F114" s="1">
        <v>0</v>
      </c>
      <c r="G114" s="1">
        <v>3</v>
      </c>
      <c r="H114" s="8">
        <v>40</v>
      </c>
      <c r="I114" t="s">
        <v>575</v>
      </c>
      <c r="J114" s="8">
        <v>83</v>
      </c>
      <c r="K114" s="1">
        <v>1</v>
      </c>
      <c r="L114" s="1">
        <v>1</v>
      </c>
      <c r="M114" s="1">
        <v>1</v>
      </c>
      <c r="N114" s="1">
        <v>0</v>
      </c>
      <c r="O114" s="1">
        <v>0</v>
      </c>
      <c r="P114" s="90">
        <v>7.7899999999999996E-4</v>
      </c>
      <c r="Q114" s="1">
        <v>0</v>
      </c>
      <c r="R114" s="1">
        <v>0</v>
      </c>
      <c r="S114" s="1">
        <v>0</v>
      </c>
      <c r="T114" s="1">
        <v>443</v>
      </c>
      <c r="U114" s="1">
        <v>248</v>
      </c>
      <c r="V114" s="1">
        <v>0</v>
      </c>
      <c r="W114" s="1">
        <v>127</v>
      </c>
      <c r="X114" s="1">
        <v>39</v>
      </c>
      <c r="Y114" s="1">
        <v>297</v>
      </c>
      <c r="Z114" s="1">
        <v>6052</v>
      </c>
      <c r="AA114" s="1">
        <v>1</v>
      </c>
      <c r="AB114" s="1">
        <v>1</v>
      </c>
      <c r="AC114" s="1">
        <v>0</v>
      </c>
      <c r="AD114" s="1">
        <v>0</v>
      </c>
      <c r="AE114" s="1">
        <v>363</v>
      </c>
      <c r="AF114" s="1">
        <v>80</v>
      </c>
      <c r="AG114" s="1">
        <v>0</v>
      </c>
      <c r="AH114" s="1">
        <v>248</v>
      </c>
      <c r="AI114" s="1">
        <v>17</v>
      </c>
      <c r="AJ114" s="1">
        <v>858</v>
      </c>
      <c r="AK114" s="1">
        <v>6910</v>
      </c>
      <c r="AL114" s="1">
        <v>6613</v>
      </c>
      <c r="AM114" s="1">
        <v>6910</v>
      </c>
      <c r="AN114" s="1">
        <f t="shared" si="29"/>
        <v>857</v>
      </c>
      <c r="AO114" s="1">
        <f t="shared" si="30"/>
        <v>858</v>
      </c>
      <c r="AP114" s="1" t="str">
        <f t="shared" si="31"/>
        <v/>
      </c>
      <c r="AR114">
        <f t="shared" si="32"/>
        <v>0</v>
      </c>
      <c r="AS114">
        <f t="shared" si="33"/>
        <v>0</v>
      </c>
      <c r="AT114">
        <f t="shared" si="34"/>
        <v>0</v>
      </c>
      <c r="AU114">
        <f t="shared" si="35"/>
        <v>0.34509699999999999</v>
      </c>
      <c r="AV114">
        <f t="shared" si="36"/>
        <v>0.193192</v>
      </c>
      <c r="AW114">
        <f t="shared" si="37"/>
        <v>0</v>
      </c>
      <c r="AX114">
        <f t="shared" si="38"/>
        <v>9.8932999999999993E-2</v>
      </c>
      <c r="AY114">
        <f t="shared" si="39"/>
        <v>3.0380999999999998E-2</v>
      </c>
      <c r="AZ114">
        <f t="shared" si="40"/>
        <v>0.23136299999999999</v>
      </c>
      <c r="BA114">
        <f t="shared" si="41"/>
        <v>4.7145079999999995</v>
      </c>
      <c r="BB114">
        <f t="shared" si="42"/>
        <v>7.7899999999999996E-4</v>
      </c>
      <c r="BC114">
        <f t="shared" si="43"/>
        <v>7.7899999999999996E-4</v>
      </c>
      <c r="BD114">
        <f t="shared" si="44"/>
        <v>0</v>
      </c>
      <c r="BE114">
        <f t="shared" si="45"/>
        <v>0</v>
      </c>
      <c r="BF114">
        <f t="shared" si="46"/>
        <v>0.282777</v>
      </c>
      <c r="BG114">
        <f t="shared" si="47"/>
        <v>6.232E-2</v>
      </c>
      <c r="BH114">
        <f t="shared" si="48"/>
        <v>0</v>
      </c>
      <c r="BI114">
        <f t="shared" si="49"/>
        <v>0.193192</v>
      </c>
      <c r="BJ114">
        <f t="shared" si="50"/>
        <v>1.3243E-2</v>
      </c>
      <c r="BK114">
        <f t="shared" si="51"/>
        <v>0.66838199999999992</v>
      </c>
      <c r="BL114">
        <f t="shared" si="52"/>
        <v>5.3828899999999997</v>
      </c>
      <c r="BM114">
        <f t="shared" si="53"/>
        <v>5.1515269999999997</v>
      </c>
      <c r="BN114">
        <f t="shared" si="54"/>
        <v>5.3828899999999997</v>
      </c>
      <c r="BO114">
        <f t="shared" si="55"/>
        <v>0.66760299999999995</v>
      </c>
      <c r="BP114">
        <f t="shared" si="56"/>
        <v>0.66838199999999992</v>
      </c>
    </row>
    <row r="115" spans="1:68">
      <c r="A115">
        <v>51040</v>
      </c>
      <c r="B115" s="1">
        <v>3</v>
      </c>
      <c r="C115" s="105">
        <v>0</v>
      </c>
      <c r="D115" s="105">
        <v>0</v>
      </c>
      <c r="E115" s="1">
        <v>1</v>
      </c>
      <c r="F115" s="1">
        <v>0</v>
      </c>
      <c r="G115" s="1">
        <v>3</v>
      </c>
      <c r="H115" s="8">
        <v>7</v>
      </c>
      <c r="I115" t="s">
        <v>487</v>
      </c>
      <c r="J115" s="8">
        <v>21</v>
      </c>
      <c r="K115" s="1">
        <v>1</v>
      </c>
      <c r="L115" s="1">
        <v>1</v>
      </c>
      <c r="M115" s="1">
        <v>1</v>
      </c>
      <c r="N115" s="1">
        <v>9</v>
      </c>
      <c r="O115" s="1">
        <v>0</v>
      </c>
      <c r="P115" s="90">
        <v>7.7899999999999996E-4</v>
      </c>
      <c r="Q115" s="1">
        <v>19598</v>
      </c>
      <c r="R115" s="1">
        <v>375</v>
      </c>
      <c r="S115" s="1">
        <v>1</v>
      </c>
      <c r="T115" s="1">
        <v>6107</v>
      </c>
      <c r="U115" s="1">
        <v>38</v>
      </c>
      <c r="V115" s="1">
        <v>10104</v>
      </c>
      <c r="W115" s="1">
        <v>3702</v>
      </c>
      <c r="X115" s="1">
        <v>179</v>
      </c>
      <c r="Y115" s="1">
        <v>3618</v>
      </c>
      <c r="Z115" s="1">
        <v>20925</v>
      </c>
      <c r="AA115" s="1">
        <v>1</v>
      </c>
      <c r="AB115" s="1">
        <v>0</v>
      </c>
      <c r="AC115" s="1">
        <v>411</v>
      </c>
      <c r="AD115" s="1">
        <v>0</v>
      </c>
      <c r="AE115" s="1">
        <v>63</v>
      </c>
      <c r="AF115" s="1">
        <v>306</v>
      </c>
      <c r="AG115" s="1">
        <v>5738</v>
      </c>
      <c r="AH115" s="1">
        <v>38</v>
      </c>
      <c r="AI115" s="1">
        <v>1314</v>
      </c>
      <c r="AJ115" s="1">
        <v>40104</v>
      </c>
      <c r="AK115" s="1">
        <v>41431</v>
      </c>
      <c r="AL115" s="1">
        <v>57411</v>
      </c>
      <c r="AM115" s="1">
        <v>61029</v>
      </c>
      <c r="AN115" s="1">
        <f t="shared" si="29"/>
        <v>20506</v>
      </c>
      <c r="AO115" s="1">
        <f t="shared" si="30"/>
        <v>20506</v>
      </c>
      <c r="AP115" s="1" t="str">
        <f t="shared" si="31"/>
        <v/>
      </c>
      <c r="AR115">
        <f t="shared" si="32"/>
        <v>15.266841999999999</v>
      </c>
      <c r="AS115">
        <f t="shared" si="33"/>
        <v>0.29212499999999997</v>
      </c>
      <c r="AT115">
        <f t="shared" si="34"/>
        <v>7.7899999999999996E-4</v>
      </c>
      <c r="AU115">
        <f t="shared" si="35"/>
        <v>4.7573530000000002</v>
      </c>
      <c r="AV115">
        <f t="shared" si="36"/>
        <v>2.9602E-2</v>
      </c>
      <c r="AW115">
        <f t="shared" si="37"/>
        <v>7.871016</v>
      </c>
      <c r="AX115">
        <f t="shared" si="38"/>
        <v>2.883858</v>
      </c>
      <c r="AY115">
        <f t="shared" si="39"/>
        <v>0.13944099999999998</v>
      </c>
      <c r="AZ115">
        <f t="shared" si="40"/>
        <v>2.818422</v>
      </c>
      <c r="BA115">
        <f t="shared" si="41"/>
        <v>16.300574999999998</v>
      </c>
      <c r="BB115">
        <f t="shared" si="42"/>
        <v>7.7899999999999996E-4</v>
      </c>
      <c r="BC115">
        <f t="shared" si="43"/>
        <v>0</v>
      </c>
      <c r="BD115">
        <f t="shared" si="44"/>
        <v>0.32016899999999998</v>
      </c>
      <c r="BE115">
        <f t="shared" si="45"/>
        <v>0</v>
      </c>
      <c r="BF115">
        <f t="shared" si="46"/>
        <v>4.9076999999999996E-2</v>
      </c>
      <c r="BG115">
        <f t="shared" si="47"/>
        <v>0.23837399999999997</v>
      </c>
      <c r="BH115">
        <f t="shared" si="48"/>
        <v>4.4699019999999994</v>
      </c>
      <c r="BI115">
        <f t="shared" si="49"/>
        <v>2.9602E-2</v>
      </c>
      <c r="BJ115">
        <f t="shared" si="50"/>
        <v>1.023606</v>
      </c>
      <c r="BK115">
        <f t="shared" si="51"/>
        <v>31.241015999999998</v>
      </c>
      <c r="BL115">
        <f t="shared" si="52"/>
        <v>32.274749</v>
      </c>
      <c r="BM115">
        <f t="shared" si="53"/>
        <v>44.723168999999999</v>
      </c>
      <c r="BN115">
        <f t="shared" si="54"/>
        <v>47.541590999999997</v>
      </c>
      <c r="BO115">
        <f t="shared" si="55"/>
        <v>15.974174</v>
      </c>
      <c r="BP115">
        <f t="shared" si="56"/>
        <v>15.974174</v>
      </c>
    </row>
    <row r="116" spans="1:68">
      <c r="A116">
        <v>51041</v>
      </c>
      <c r="B116" s="1">
        <v>1</v>
      </c>
      <c r="C116" s="1">
        <v>1</v>
      </c>
      <c r="D116" s="1">
        <v>0</v>
      </c>
      <c r="E116" s="1">
        <v>1</v>
      </c>
      <c r="F116" s="1">
        <v>0</v>
      </c>
      <c r="G116" s="1">
        <v>2</v>
      </c>
      <c r="H116" s="8">
        <v>52</v>
      </c>
      <c r="I116" t="s">
        <v>680</v>
      </c>
      <c r="J116" s="8">
        <v>94</v>
      </c>
      <c r="K116" s="1">
        <v>4</v>
      </c>
      <c r="L116" s="1">
        <v>2</v>
      </c>
      <c r="M116" s="1">
        <v>0</v>
      </c>
      <c r="N116" s="1">
        <v>0</v>
      </c>
      <c r="O116" s="1">
        <v>0</v>
      </c>
      <c r="P116" s="90">
        <v>2.3479999999999998E-3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73</v>
      </c>
      <c r="X116" s="1">
        <v>0</v>
      </c>
      <c r="Y116" s="1">
        <v>30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16</v>
      </c>
      <c r="AJ116" s="1">
        <v>73</v>
      </c>
      <c r="AK116" s="1">
        <v>73</v>
      </c>
      <c r="AL116" s="1">
        <v>43</v>
      </c>
      <c r="AM116" s="1">
        <v>73</v>
      </c>
      <c r="AN116" s="1">
        <f t="shared" si="29"/>
        <v>73</v>
      </c>
      <c r="AO116" s="1">
        <f t="shared" si="30"/>
        <v>73</v>
      </c>
      <c r="AP116" s="1" t="str">
        <f t="shared" si="31"/>
        <v/>
      </c>
      <c r="AR116">
        <f t="shared" si="32"/>
        <v>0</v>
      </c>
      <c r="AS116">
        <f t="shared" si="33"/>
        <v>0</v>
      </c>
      <c r="AT116">
        <f t="shared" si="34"/>
        <v>0</v>
      </c>
      <c r="AU116">
        <f t="shared" si="35"/>
        <v>0</v>
      </c>
      <c r="AV116">
        <f t="shared" si="36"/>
        <v>0</v>
      </c>
      <c r="AW116">
        <f t="shared" si="37"/>
        <v>0</v>
      </c>
      <c r="AX116">
        <f t="shared" si="38"/>
        <v>0.171404</v>
      </c>
      <c r="AY116">
        <f t="shared" si="39"/>
        <v>0</v>
      </c>
      <c r="AZ116">
        <f t="shared" si="40"/>
        <v>7.0439999999999989E-2</v>
      </c>
      <c r="BA116">
        <f t="shared" si="41"/>
        <v>0</v>
      </c>
      <c r="BB116">
        <f t="shared" si="42"/>
        <v>0</v>
      </c>
      <c r="BC116">
        <f t="shared" si="43"/>
        <v>0</v>
      </c>
      <c r="BD116">
        <f t="shared" si="44"/>
        <v>0</v>
      </c>
      <c r="BE116">
        <f t="shared" si="45"/>
        <v>0</v>
      </c>
      <c r="BF116">
        <f t="shared" si="46"/>
        <v>0</v>
      </c>
      <c r="BG116">
        <f t="shared" si="47"/>
        <v>0</v>
      </c>
      <c r="BH116">
        <f t="shared" si="48"/>
        <v>0</v>
      </c>
      <c r="BI116">
        <f t="shared" si="49"/>
        <v>0</v>
      </c>
      <c r="BJ116">
        <f t="shared" si="50"/>
        <v>3.7567999999999997E-2</v>
      </c>
      <c r="BK116">
        <f t="shared" si="51"/>
        <v>0.171404</v>
      </c>
      <c r="BL116">
        <f t="shared" si="52"/>
        <v>0.171404</v>
      </c>
      <c r="BM116">
        <f t="shared" si="53"/>
        <v>0.100964</v>
      </c>
      <c r="BN116">
        <f t="shared" si="54"/>
        <v>0.171404</v>
      </c>
      <c r="BO116">
        <f t="shared" si="55"/>
        <v>0.171404</v>
      </c>
      <c r="BP116">
        <f t="shared" si="56"/>
        <v>0.171404</v>
      </c>
    </row>
    <row r="117" spans="1:68">
      <c r="A117">
        <v>51042</v>
      </c>
      <c r="B117" s="1">
        <v>3</v>
      </c>
      <c r="C117" s="105">
        <v>0</v>
      </c>
      <c r="D117" s="105">
        <v>0</v>
      </c>
      <c r="E117" s="1">
        <v>1</v>
      </c>
      <c r="F117" s="1">
        <v>0</v>
      </c>
      <c r="G117" s="1">
        <v>2</v>
      </c>
      <c r="H117" s="8">
        <v>15</v>
      </c>
      <c r="I117" t="s">
        <v>530</v>
      </c>
      <c r="J117" s="8">
        <v>85</v>
      </c>
      <c r="K117" s="1">
        <v>4</v>
      </c>
      <c r="L117" s="1">
        <v>2</v>
      </c>
      <c r="M117" s="1">
        <v>0</v>
      </c>
      <c r="N117" s="1">
        <v>0</v>
      </c>
      <c r="O117" s="1">
        <v>0</v>
      </c>
      <c r="P117" s="90">
        <v>2.3479999999999998E-3</v>
      </c>
      <c r="Q117" s="1">
        <v>0</v>
      </c>
      <c r="R117" s="1">
        <v>0</v>
      </c>
      <c r="S117" s="1">
        <v>0</v>
      </c>
      <c r="T117" s="1">
        <v>6</v>
      </c>
      <c r="U117" s="1">
        <v>0</v>
      </c>
      <c r="V117" s="1">
        <v>0</v>
      </c>
      <c r="W117" s="1">
        <v>73</v>
      </c>
      <c r="X117" s="1">
        <v>0</v>
      </c>
      <c r="Y117" s="1">
        <v>35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6</v>
      </c>
      <c r="AG117" s="1">
        <v>0</v>
      </c>
      <c r="AH117" s="1">
        <v>0</v>
      </c>
      <c r="AI117" s="1">
        <v>0</v>
      </c>
      <c r="AJ117" s="1">
        <v>79</v>
      </c>
      <c r="AK117" s="1">
        <v>79</v>
      </c>
      <c r="AL117" s="1">
        <v>44</v>
      </c>
      <c r="AM117" s="1">
        <v>79</v>
      </c>
      <c r="AN117" s="1">
        <f t="shared" si="29"/>
        <v>79</v>
      </c>
      <c r="AO117" s="1">
        <f t="shared" si="30"/>
        <v>79</v>
      </c>
      <c r="AP117" s="1" t="str">
        <f t="shared" si="31"/>
        <v/>
      </c>
      <c r="AR117">
        <f t="shared" si="32"/>
        <v>0</v>
      </c>
      <c r="AS117">
        <f t="shared" si="33"/>
        <v>0</v>
      </c>
      <c r="AT117">
        <f t="shared" si="34"/>
        <v>0</v>
      </c>
      <c r="AU117">
        <f t="shared" si="35"/>
        <v>1.4088E-2</v>
      </c>
      <c r="AV117">
        <f t="shared" si="36"/>
        <v>0</v>
      </c>
      <c r="AW117">
        <f t="shared" si="37"/>
        <v>0</v>
      </c>
      <c r="AX117">
        <f t="shared" si="38"/>
        <v>0.171404</v>
      </c>
      <c r="AY117">
        <f t="shared" si="39"/>
        <v>0</v>
      </c>
      <c r="AZ117">
        <f t="shared" si="40"/>
        <v>8.2179999999999989E-2</v>
      </c>
      <c r="BA117">
        <f t="shared" si="41"/>
        <v>0</v>
      </c>
      <c r="BB117">
        <f t="shared" si="42"/>
        <v>0</v>
      </c>
      <c r="BC117">
        <f t="shared" si="43"/>
        <v>0</v>
      </c>
      <c r="BD117">
        <f t="shared" si="44"/>
        <v>0</v>
      </c>
      <c r="BE117">
        <f t="shared" si="45"/>
        <v>0</v>
      </c>
      <c r="BF117">
        <f t="shared" si="46"/>
        <v>0</v>
      </c>
      <c r="BG117">
        <f t="shared" si="47"/>
        <v>1.4088E-2</v>
      </c>
      <c r="BH117">
        <f t="shared" si="48"/>
        <v>0</v>
      </c>
      <c r="BI117">
        <f t="shared" si="49"/>
        <v>0</v>
      </c>
      <c r="BJ117">
        <f t="shared" si="50"/>
        <v>0</v>
      </c>
      <c r="BK117">
        <f t="shared" si="51"/>
        <v>0.18549199999999999</v>
      </c>
      <c r="BL117">
        <f t="shared" si="52"/>
        <v>0.18549199999999999</v>
      </c>
      <c r="BM117">
        <f t="shared" si="53"/>
        <v>0.10331199999999999</v>
      </c>
      <c r="BN117">
        <f t="shared" si="54"/>
        <v>0.18549199999999999</v>
      </c>
      <c r="BO117">
        <f t="shared" si="55"/>
        <v>0.18549199999999999</v>
      </c>
      <c r="BP117">
        <f t="shared" si="56"/>
        <v>0.18549199999999999</v>
      </c>
    </row>
    <row r="118" spans="1:68">
      <c r="A118">
        <v>51043</v>
      </c>
      <c r="B118" s="1">
        <v>3</v>
      </c>
      <c r="C118" s="105">
        <v>0</v>
      </c>
      <c r="D118" s="105">
        <v>0</v>
      </c>
      <c r="E118" s="1">
        <v>1</v>
      </c>
      <c r="F118" s="1">
        <v>0</v>
      </c>
      <c r="G118" s="1">
        <v>2</v>
      </c>
      <c r="H118" s="8">
        <v>94</v>
      </c>
      <c r="I118" t="s">
        <v>311</v>
      </c>
      <c r="J118" s="8">
        <v>71</v>
      </c>
      <c r="K118" s="1">
        <v>1</v>
      </c>
      <c r="L118" s="1">
        <v>2</v>
      </c>
      <c r="M118" s="1">
        <v>0</v>
      </c>
      <c r="N118" s="1">
        <v>0</v>
      </c>
      <c r="O118" s="1">
        <v>0</v>
      </c>
      <c r="P118" s="90">
        <v>2.3479999999999998E-3</v>
      </c>
      <c r="Q118" s="1">
        <v>5</v>
      </c>
      <c r="R118" s="1">
        <v>0</v>
      </c>
      <c r="S118" s="1">
        <v>0</v>
      </c>
      <c r="T118" s="1">
        <v>30</v>
      </c>
      <c r="U118" s="1">
        <v>0</v>
      </c>
      <c r="V118" s="1">
        <v>0</v>
      </c>
      <c r="W118" s="1">
        <v>159</v>
      </c>
      <c r="X118" s="1">
        <v>9</v>
      </c>
      <c r="Y118" s="1">
        <v>204</v>
      </c>
      <c r="Z118" s="1">
        <v>277</v>
      </c>
      <c r="AA118" s="1">
        <v>1</v>
      </c>
      <c r="AB118" s="1">
        <v>0</v>
      </c>
      <c r="AC118" s="1">
        <v>0</v>
      </c>
      <c r="AD118" s="1">
        <v>0</v>
      </c>
      <c r="AE118" s="1">
        <v>11</v>
      </c>
      <c r="AF118" s="1">
        <v>16</v>
      </c>
      <c r="AG118" s="1">
        <v>3</v>
      </c>
      <c r="AH118" s="1">
        <v>0</v>
      </c>
      <c r="AI118" s="1">
        <v>60</v>
      </c>
      <c r="AJ118" s="1">
        <v>204</v>
      </c>
      <c r="AK118" s="1">
        <v>477</v>
      </c>
      <c r="AL118" s="1">
        <v>278</v>
      </c>
      <c r="AM118" s="1">
        <v>482</v>
      </c>
      <c r="AN118" s="1">
        <f t="shared" si="29"/>
        <v>198</v>
      </c>
      <c r="AO118" s="1">
        <f t="shared" si="30"/>
        <v>199</v>
      </c>
      <c r="AP118" s="1" t="str">
        <f t="shared" si="31"/>
        <v/>
      </c>
      <c r="AR118">
        <f t="shared" si="32"/>
        <v>1.1739999999999999E-2</v>
      </c>
      <c r="AS118">
        <f t="shared" si="33"/>
        <v>0</v>
      </c>
      <c r="AT118">
        <f t="shared" si="34"/>
        <v>0</v>
      </c>
      <c r="AU118">
        <f t="shared" si="35"/>
        <v>7.0439999999999989E-2</v>
      </c>
      <c r="AV118">
        <f t="shared" si="36"/>
        <v>0</v>
      </c>
      <c r="AW118">
        <f t="shared" si="37"/>
        <v>0</v>
      </c>
      <c r="AX118">
        <f t="shared" si="38"/>
        <v>0.373332</v>
      </c>
      <c r="AY118">
        <f t="shared" si="39"/>
        <v>2.1131999999999998E-2</v>
      </c>
      <c r="AZ118">
        <f t="shared" si="40"/>
        <v>0.47899199999999997</v>
      </c>
      <c r="BA118">
        <f t="shared" si="41"/>
        <v>0.65039599999999997</v>
      </c>
      <c r="BB118">
        <f t="shared" si="42"/>
        <v>2.3479999999999998E-3</v>
      </c>
      <c r="BC118">
        <f t="shared" si="43"/>
        <v>0</v>
      </c>
      <c r="BD118">
        <f t="shared" si="44"/>
        <v>0</v>
      </c>
      <c r="BE118">
        <f t="shared" si="45"/>
        <v>0</v>
      </c>
      <c r="BF118">
        <f t="shared" si="46"/>
        <v>2.5827999999999997E-2</v>
      </c>
      <c r="BG118">
        <f t="shared" si="47"/>
        <v>3.7567999999999997E-2</v>
      </c>
      <c r="BH118">
        <f t="shared" si="48"/>
        <v>7.0439999999999999E-3</v>
      </c>
      <c r="BI118">
        <f t="shared" si="49"/>
        <v>0</v>
      </c>
      <c r="BJ118">
        <f t="shared" si="50"/>
        <v>0.14087999999999998</v>
      </c>
      <c r="BK118">
        <f t="shared" si="51"/>
        <v>0.47899199999999997</v>
      </c>
      <c r="BL118">
        <f t="shared" si="52"/>
        <v>1.119996</v>
      </c>
      <c r="BM118">
        <f t="shared" si="53"/>
        <v>0.65274399999999999</v>
      </c>
      <c r="BN118">
        <f t="shared" si="54"/>
        <v>1.1317359999999999</v>
      </c>
      <c r="BO118">
        <f t="shared" si="55"/>
        <v>0.46490399999999998</v>
      </c>
      <c r="BP118">
        <f t="shared" si="56"/>
        <v>0.46725199999999995</v>
      </c>
    </row>
    <row r="119" spans="1:68">
      <c r="A119">
        <v>51044</v>
      </c>
      <c r="B119" s="1">
        <v>3</v>
      </c>
      <c r="C119" s="105">
        <v>0</v>
      </c>
      <c r="D119" s="105">
        <v>0</v>
      </c>
      <c r="E119" s="1">
        <v>1</v>
      </c>
      <c r="F119" s="1">
        <v>0</v>
      </c>
      <c r="G119" s="1">
        <v>3</v>
      </c>
      <c r="H119" s="8">
        <v>40</v>
      </c>
      <c r="I119" t="s">
        <v>575</v>
      </c>
      <c r="J119" s="8">
        <v>83</v>
      </c>
      <c r="K119" s="1">
        <v>1</v>
      </c>
      <c r="L119" s="1">
        <v>1</v>
      </c>
      <c r="M119" s="1">
        <v>0</v>
      </c>
      <c r="N119" s="1">
        <v>0</v>
      </c>
      <c r="O119" s="1">
        <v>0</v>
      </c>
      <c r="P119" s="90">
        <v>7.7899999999999996E-4</v>
      </c>
      <c r="Q119" s="1">
        <v>14</v>
      </c>
      <c r="R119" s="1">
        <v>0</v>
      </c>
      <c r="S119" s="1">
        <v>0</v>
      </c>
      <c r="T119" s="1">
        <v>502</v>
      </c>
      <c r="U119" s="1">
        <v>0</v>
      </c>
      <c r="V119" s="1">
        <v>0</v>
      </c>
      <c r="W119" s="1">
        <v>357</v>
      </c>
      <c r="X119" s="1">
        <v>65</v>
      </c>
      <c r="Y119" s="1">
        <v>1430</v>
      </c>
      <c r="Z119" s="1">
        <v>7542</v>
      </c>
      <c r="AA119" s="1">
        <v>1</v>
      </c>
      <c r="AB119" s="1">
        <v>0</v>
      </c>
      <c r="AC119" s="1">
        <v>14</v>
      </c>
      <c r="AD119" s="1">
        <v>0</v>
      </c>
      <c r="AE119" s="1">
        <v>441</v>
      </c>
      <c r="AF119" s="1">
        <v>61</v>
      </c>
      <c r="AG119" s="1">
        <v>0</v>
      </c>
      <c r="AH119" s="1">
        <v>0</v>
      </c>
      <c r="AI119" s="1">
        <v>42</v>
      </c>
      <c r="AJ119" s="1">
        <v>939</v>
      </c>
      <c r="AK119" s="1">
        <v>8467</v>
      </c>
      <c r="AL119" s="1">
        <v>7051</v>
      </c>
      <c r="AM119" s="1">
        <v>8481</v>
      </c>
      <c r="AN119" s="1">
        <f t="shared" si="29"/>
        <v>924</v>
      </c>
      <c r="AO119" s="1">
        <f t="shared" si="30"/>
        <v>925</v>
      </c>
      <c r="AP119" s="1" t="str">
        <f t="shared" si="31"/>
        <v/>
      </c>
      <c r="AR119">
        <f t="shared" si="32"/>
        <v>1.0905999999999999E-2</v>
      </c>
      <c r="AS119">
        <f t="shared" si="33"/>
        <v>0</v>
      </c>
      <c r="AT119">
        <f t="shared" si="34"/>
        <v>0</v>
      </c>
      <c r="AU119">
        <f t="shared" si="35"/>
        <v>0.39105799999999996</v>
      </c>
      <c r="AV119">
        <f t="shared" si="36"/>
        <v>0</v>
      </c>
      <c r="AW119">
        <f t="shared" si="37"/>
        <v>0</v>
      </c>
      <c r="AX119">
        <f t="shared" si="38"/>
        <v>0.27810299999999999</v>
      </c>
      <c r="AY119">
        <f t="shared" si="39"/>
        <v>5.0634999999999999E-2</v>
      </c>
      <c r="AZ119">
        <f t="shared" si="40"/>
        <v>1.1139699999999999</v>
      </c>
      <c r="BA119">
        <f t="shared" si="41"/>
        <v>5.8752179999999994</v>
      </c>
      <c r="BB119">
        <f t="shared" si="42"/>
        <v>7.7899999999999996E-4</v>
      </c>
      <c r="BC119">
        <f t="shared" si="43"/>
        <v>0</v>
      </c>
      <c r="BD119">
        <f t="shared" si="44"/>
        <v>1.0905999999999999E-2</v>
      </c>
      <c r="BE119">
        <f t="shared" si="45"/>
        <v>0</v>
      </c>
      <c r="BF119">
        <f t="shared" si="46"/>
        <v>0.34353899999999998</v>
      </c>
      <c r="BG119">
        <f t="shared" si="47"/>
        <v>4.7518999999999999E-2</v>
      </c>
      <c r="BH119">
        <f t="shared" si="48"/>
        <v>0</v>
      </c>
      <c r="BI119">
        <f t="shared" si="49"/>
        <v>0</v>
      </c>
      <c r="BJ119">
        <f t="shared" si="50"/>
        <v>3.2717999999999997E-2</v>
      </c>
      <c r="BK119">
        <f t="shared" si="51"/>
        <v>0.73148099999999994</v>
      </c>
      <c r="BL119">
        <f t="shared" si="52"/>
        <v>6.5957929999999996</v>
      </c>
      <c r="BM119">
        <f t="shared" si="53"/>
        <v>5.4927289999999998</v>
      </c>
      <c r="BN119">
        <f t="shared" si="54"/>
        <v>6.6066989999999999</v>
      </c>
      <c r="BO119">
        <f t="shared" si="55"/>
        <v>0.71979599999999999</v>
      </c>
      <c r="BP119">
        <f t="shared" si="56"/>
        <v>0.72057499999999997</v>
      </c>
    </row>
    <row r="120" spans="1:68">
      <c r="A120">
        <v>51045</v>
      </c>
      <c r="B120" s="1">
        <v>9</v>
      </c>
      <c r="C120" s="1">
        <v>0</v>
      </c>
      <c r="D120" s="1">
        <v>1</v>
      </c>
      <c r="E120" s="1">
        <v>1</v>
      </c>
      <c r="F120" s="1">
        <v>0</v>
      </c>
      <c r="G120" s="1">
        <v>3</v>
      </c>
      <c r="H120" s="8">
        <v>40</v>
      </c>
      <c r="I120" t="s">
        <v>575</v>
      </c>
      <c r="J120" s="8">
        <v>83</v>
      </c>
      <c r="K120" s="1">
        <v>1</v>
      </c>
      <c r="L120" s="1">
        <v>2</v>
      </c>
      <c r="M120" s="1">
        <v>1</v>
      </c>
      <c r="N120" s="1">
        <v>0</v>
      </c>
      <c r="O120" s="1">
        <v>0</v>
      </c>
      <c r="P120" s="90">
        <v>7.7899999999999996E-4</v>
      </c>
      <c r="Q120" s="1">
        <v>174</v>
      </c>
      <c r="R120" s="1">
        <v>0</v>
      </c>
      <c r="S120" s="1">
        <v>0</v>
      </c>
      <c r="T120" s="1">
        <v>418</v>
      </c>
      <c r="U120" s="1">
        <v>100</v>
      </c>
      <c r="V120" s="1">
        <v>0</v>
      </c>
      <c r="W120" s="1">
        <v>158</v>
      </c>
      <c r="X120" s="1">
        <v>0</v>
      </c>
      <c r="Y120" s="1">
        <v>122</v>
      </c>
      <c r="Z120" s="1">
        <v>4015</v>
      </c>
      <c r="AA120" s="1">
        <v>1</v>
      </c>
      <c r="AB120" s="1">
        <v>1</v>
      </c>
      <c r="AC120" s="1">
        <v>0</v>
      </c>
      <c r="AD120" s="1">
        <v>0</v>
      </c>
      <c r="AE120" s="1">
        <v>396</v>
      </c>
      <c r="AF120" s="1">
        <v>22</v>
      </c>
      <c r="AG120" s="1">
        <v>0</v>
      </c>
      <c r="AH120" s="1">
        <v>100</v>
      </c>
      <c r="AI120" s="1">
        <v>45</v>
      </c>
      <c r="AJ120" s="1">
        <v>851</v>
      </c>
      <c r="AK120" s="1">
        <v>4692</v>
      </c>
      <c r="AL120" s="1">
        <v>4744</v>
      </c>
      <c r="AM120" s="1">
        <v>4866</v>
      </c>
      <c r="AN120" s="1">
        <f t="shared" si="29"/>
        <v>676</v>
      </c>
      <c r="AO120" s="1">
        <f t="shared" si="30"/>
        <v>677</v>
      </c>
      <c r="AP120" s="1" t="str">
        <f t="shared" si="31"/>
        <v/>
      </c>
      <c r="AR120">
        <f t="shared" si="32"/>
        <v>0.135546</v>
      </c>
      <c r="AS120">
        <f t="shared" si="33"/>
        <v>0</v>
      </c>
      <c r="AT120">
        <f t="shared" si="34"/>
        <v>0</v>
      </c>
      <c r="AU120">
        <f t="shared" si="35"/>
        <v>0.32562199999999997</v>
      </c>
      <c r="AV120">
        <f t="shared" si="36"/>
        <v>7.7899999999999997E-2</v>
      </c>
      <c r="AW120">
        <f t="shared" si="37"/>
        <v>0</v>
      </c>
      <c r="AX120">
        <f t="shared" si="38"/>
        <v>0.123082</v>
      </c>
      <c r="AY120">
        <f t="shared" si="39"/>
        <v>0</v>
      </c>
      <c r="AZ120">
        <f t="shared" si="40"/>
        <v>9.5037999999999997E-2</v>
      </c>
      <c r="BA120">
        <f t="shared" si="41"/>
        <v>3.127685</v>
      </c>
      <c r="BB120">
        <f t="shared" si="42"/>
        <v>7.7899999999999996E-4</v>
      </c>
      <c r="BC120">
        <f t="shared" si="43"/>
        <v>7.7899999999999996E-4</v>
      </c>
      <c r="BD120">
        <f t="shared" si="44"/>
        <v>0</v>
      </c>
      <c r="BE120">
        <f t="shared" si="45"/>
        <v>0</v>
      </c>
      <c r="BF120">
        <f t="shared" si="46"/>
        <v>0.30848399999999998</v>
      </c>
      <c r="BG120">
        <f t="shared" si="47"/>
        <v>1.7138E-2</v>
      </c>
      <c r="BH120">
        <f t="shared" si="48"/>
        <v>0</v>
      </c>
      <c r="BI120">
        <f t="shared" si="49"/>
        <v>7.7899999999999997E-2</v>
      </c>
      <c r="BJ120">
        <f t="shared" si="50"/>
        <v>3.5054999999999996E-2</v>
      </c>
      <c r="BK120">
        <f t="shared" si="51"/>
        <v>0.66292899999999999</v>
      </c>
      <c r="BL120">
        <f t="shared" si="52"/>
        <v>3.655068</v>
      </c>
      <c r="BM120">
        <f t="shared" si="53"/>
        <v>3.695576</v>
      </c>
      <c r="BN120">
        <f t="shared" si="54"/>
        <v>3.7906139999999997</v>
      </c>
      <c r="BO120">
        <f t="shared" si="55"/>
        <v>0.52660399999999996</v>
      </c>
      <c r="BP120">
        <f t="shared" si="56"/>
        <v>0.52738299999999994</v>
      </c>
    </row>
    <row r="121" spans="1:68">
      <c r="A121">
        <v>51046</v>
      </c>
      <c r="B121" s="1">
        <v>3</v>
      </c>
      <c r="C121" s="105">
        <v>0</v>
      </c>
      <c r="D121" s="105">
        <v>0</v>
      </c>
      <c r="E121" s="1">
        <v>2</v>
      </c>
      <c r="F121" s="1">
        <v>1</v>
      </c>
      <c r="G121" s="1">
        <v>3</v>
      </c>
      <c r="H121" s="8">
        <v>98</v>
      </c>
      <c r="I121" t="s">
        <v>803</v>
      </c>
      <c r="J121" s="8">
        <v>98</v>
      </c>
      <c r="K121" s="1">
        <v>1</v>
      </c>
      <c r="L121" s="1">
        <v>2</v>
      </c>
      <c r="M121" s="1">
        <v>1</v>
      </c>
      <c r="N121" s="1">
        <v>0</v>
      </c>
      <c r="O121" s="1">
        <v>0</v>
      </c>
      <c r="P121" s="90">
        <v>7.7899999999999996E-4</v>
      </c>
      <c r="Q121" s="1">
        <v>0</v>
      </c>
      <c r="R121" s="1">
        <v>0</v>
      </c>
      <c r="S121" s="1">
        <v>0</v>
      </c>
      <c r="T121" s="1">
        <v>409</v>
      </c>
      <c r="U121" s="1">
        <v>0</v>
      </c>
      <c r="V121" s="1">
        <v>0</v>
      </c>
      <c r="W121" s="1">
        <v>282</v>
      </c>
      <c r="X121" s="1">
        <v>22</v>
      </c>
      <c r="Y121" s="1">
        <v>600</v>
      </c>
      <c r="Z121" s="1">
        <v>345</v>
      </c>
      <c r="AA121" s="1">
        <v>1</v>
      </c>
      <c r="AB121" s="1">
        <v>0</v>
      </c>
      <c r="AC121" s="1">
        <v>0</v>
      </c>
      <c r="AD121" s="1">
        <v>0</v>
      </c>
      <c r="AE121" s="1">
        <v>323</v>
      </c>
      <c r="AF121" s="1">
        <v>87</v>
      </c>
      <c r="AG121" s="1">
        <v>0</v>
      </c>
      <c r="AH121" s="1">
        <v>0</v>
      </c>
      <c r="AI121" s="1">
        <v>124</v>
      </c>
      <c r="AJ121" s="1">
        <v>714</v>
      </c>
      <c r="AK121" s="1">
        <v>1059</v>
      </c>
      <c r="AL121" s="1">
        <v>459</v>
      </c>
      <c r="AM121" s="1">
        <v>1059</v>
      </c>
      <c r="AN121" s="1">
        <f t="shared" si="29"/>
        <v>713</v>
      </c>
      <c r="AO121" s="1">
        <f t="shared" si="30"/>
        <v>714</v>
      </c>
      <c r="AP121" s="1" t="str">
        <f t="shared" si="31"/>
        <v/>
      </c>
      <c r="AR121">
        <f t="shared" si="32"/>
        <v>0</v>
      </c>
      <c r="AS121">
        <f t="shared" si="33"/>
        <v>0</v>
      </c>
      <c r="AT121">
        <f t="shared" si="34"/>
        <v>0</v>
      </c>
      <c r="AU121">
        <f t="shared" si="35"/>
        <v>0.31861099999999998</v>
      </c>
      <c r="AV121">
        <f t="shared" si="36"/>
        <v>0</v>
      </c>
      <c r="AW121">
        <f t="shared" si="37"/>
        <v>0</v>
      </c>
      <c r="AX121">
        <f t="shared" si="38"/>
        <v>0.21967799999999998</v>
      </c>
      <c r="AY121">
        <f t="shared" si="39"/>
        <v>1.7138E-2</v>
      </c>
      <c r="AZ121">
        <f t="shared" si="40"/>
        <v>0.46739999999999998</v>
      </c>
      <c r="BA121">
        <f t="shared" si="41"/>
        <v>0.26875499999999997</v>
      </c>
      <c r="BB121">
        <f t="shared" si="42"/>
        <v>7.7899999999999996E-4</v>
      </c>
      <c r="BC121">
        <f t="shared" si="43"/>
        <v>0</v>
      </c>
      <c r="BD121">
        <f t="shared" si="44"/>
        <v>0</v>
      </c>
      <c r="BE121">
        <f t="shared" si="45"/>
        <v>0</v>
      </c>
      <c r="BF121">
        <f t="shared" si="46"/>
        <v>0.25161699999999998</v>
      </c>
      <c r="BG121">
        <f t="shared" si="47"/>
        <v>6.7773E-2</v>
      </c>
      <c r="BH121">
        <f t="shared" si="48"/>
        <v>0</v>
      </c>
      <c r="BI121">
        <f t="shared" si="49"/>
        <v>0</v>
      </c>
      <c r="BJ121">
        <f t="shared" si="50"/>
        <v>9.6596000000000001E-2</v>
      </c>
      <c r="BK121">
        <f t="shared" si="51"/>
        <v>0.55620599999999998</v>
      </c>
      <c r="BL121">
        <f t="shared" si="52"/>
        <v>0.82496099999999994</v>
      </c>
      <c r="BM121">
        <f t="shared" si="53"/>
        <v>0.35756099999999996</v>
      </c>
      <c r="BN121">
        <f t="shared" si="54"/>
        <v>0.82496099999999994</v>
      </c>
      <c r="BO121">
        <f t="shared" si="55"/>
        <v>0.555427</v>
      </c>
      <c r="BP121">
        <f t="shared" si="56"/>
        <v>0.55620599999999998</v>
      </c>
    </row>
    <row r="122" spans="1:68">
      <c r="A122">
        <v>51047</v>
      </c>
      <c r="B122" s="1">
        <v>3</v>
      </c>
      <c r="C122" s="105">
        <v>0</v>
      </c>
      <c r="D122" s="105">
        <v>0</v>
      </c>
      <c r="E122" s="1">
        <v>1</v>
      </c>
      <c r="F122" s="1">
        <v>0</v>
      </c>
      <c r="G122" s="1">
        <v>2</v>
      </c>
      <c r="H122" s="8">
        <v>15</v>
      </c>
      <c r="I122" t="s">
        <v>530</v>
      </c>
      <c r="J122" s="8">
        <v>85</v>
      </c>
      <c r="K122" s="1">
        <v>1</v>
      </c>
      <c r="L122" s="1">
        <v>2</v>
      </c>
      <c r="M122" s="1">
        <v>0</v>
      </c>
      <c r="N122" s="1">
        <v>0</v>
      </c>
      <c r="O122" s="1">
        <v>0</v>
      </c>
      <c r="P122" s="90">
        <v>2.3479999999999998E-3</v>
      </c>
      <c r="Q122" s="1">
        <v>0</v>
      </c>
      <c r="R122" s="1">
        <v>0</v>
      </c>
      <c r="S122" s="1">
        <v>0</v>
      </c>
      <c r="T122" s="1">
        <v>1</v>
      </c>
      <c r="U122" s="1">
        <v>0</v>
      </c>
      <c r="V122" s="1">
        <v>0</v>
      </c>
      <c r="W122" s="1">
        <v>183</v>
      </c>
      <c r="X122" s="1">
        <v>0</v>
      </c>
      <c r="Y122" s="1">
        <v>226</v>
      </c>
      <c r="Z122" s="1">
        <v>450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">
        <v>1</v>
      </c>
      <c r="AG122" s="1">
        <v>0</v>
      </c>
      <c r="AH122" s="1">
        <v>0</v>
      </c>
      <c r="AI122" s="1">
        <v>40</v>
      </c>
      <c r="AJ122" s="1">
        <v>184</v>
      </c>
      <c r="AK122" s="1">
        <v>634</v>
      </c>
      <c r="AL122" s="1">
        <v>408</v>
      </c>
      <c r="AM122" s="1">
        <v>634</v>
      </c>
      <c r="AN122" s="1">
        <f t="shared" si="29"/>
        <v>184</v>
      </c>
      <c r="AO122" s="1">
        <f t="shared" si="30"/>
        <v>184</v>
      </c>
      <c r="AP122" s="1" t="str">
        <f t="shared" si="31"/>
        <v/>
      </c>
      <c r="AR122">
        <f t="shared" si="32"/>
        <v>0</v>
      </c>
      <c r="AS122">
        <f t="shared" si="33"/>
        <v>0</v>
      </c>
      <c r="AT122">
        <f t="shared" si="34"/>
        <v>0</v>
      </c>
      <c r="AU122">
        <f t="shared" si="35"/>
        <v>2.3479999999999998E-3</v>
      </c>
      <c r="AV122">
        <f t="shared" si="36"/>
        <v>0</v>
      </c>
      <c r="AW122">
        <f t="shared" si="37"/>
        <v>0</v>
      </c>
      <c r="AX122">
        <f t="shared" si="38"/>
        <v>0.42968399999999995</v>
      </c>
      <c r="AY122">
        <f t="shared" si="39"/>
        <v>0</v>
      </c>
      <c r="AZ122">
        <f t="shared" si="40"/>
        <v>0.53064800000000001</v>
      </c>
      <c r="BA122">
        <f t="shared" si="41"/>
        <v>1.0566</v>
      </c>
      <c r="BB122">
        <f t="shared" si="42"/>
        <v>2.3479999999999998E-3</v>
      </c>
      <c r="BC122">
        <f t="shared" si="43"/>
        <v>0</v>
      </c>
      <c r="BD122">
        <f t="shared" si="44"/>
        <v>0</v>
      </c>
      <c r="BE122">
        <f t="shared" si="45"/>
        <v>0</v>
      </c>
      <c r="BF122">
        <f t="shared" si="46"/>
        <v>0</v>
      </c>
      <c r="BG122">
        <f t="shared" si="47"/>
        <v>2.3479999999999998E-3</v>
      </c>
      <c r="BH122">
        <f t="shared" si="48"/>
        <v>0</v>
      </c>
      <c r="BI122">
        <f t="shared" si="49"/>
        <v>0</v>
      </c>
      <c r="BJ122">
        <f t="shared" si="50"/>
        <v>9.391999999999999E-2</v>
      </c>
      <c r="BK122">
        <f t="shared" si="51"/>
        <v>0.43203199999999997</v>
      </c>
      <c r="BL122">
        <f t="shared" si="52"/>
        <v>1.488632</v>
      </c>
      <c r="BM122">
        <f t="shared" si="53"/>
        <v>0.95798399999999995</v>
      </c>
      <c r="BN122">
        <f t="shared" si="54"/>
        <v>1.488632</v>
      </c>
      <c r="BO122">
        <f t="shared" si="55"/>
        <v>0.43203199999999997</v>
      </c>
      <c r="BP122">
        <f t="shared" si="56"/>
        <v>0.43203199999999997</v>
      </c>
    </row>
    <row r="123" spans="1:68">
      <c r="A123">
        <v>51048</v>
      </c>
      <c r="B123" s="1">
        <v>1</v>
      </c>
      <c r="C123" s="1">
        <v>1</v>
      </c>
      <c r="D123" s="1">
        <v>0</v>
      </c>
      <c r="E123" s="1">
        <v>1</v>
      </c>
      <c r="F123" s="1">
        <v>0</v>
      </c>
      <c r="G123" s="1">
        <v>3</v>
      </c>
      <c r="H123" s="8">
        <v>4</v>
      </c>
      <c r="I123" t="s">
        <v>356</v>
      </c>
      <c r="J123" s="8">
        <v>10</v>
      </c>
      <c r="K123" s="1">
        <v>4</v>
      </c>
      <c r="L123" s="1">
        <v>1</v>
      </c>
      <c r="M123" s="1">
        <v>0</v>
      </c>
      <c r="N123" s="1">
        <v>0</v>
      </c>
      <c r="O123" s="1">
        <v>0</v>
      </c>
      <c r="P123" s="90">
        <v>7.7899999999999996E-4</v>
      </c>
      <c r="Q123" s="1">
        <v>2626</v>
      </c>
      <c r="R123" s="1">
        <v>0</v>
      </c>
      <c r="S123" s="1">
        <v>0</v>
      </c>
      <c r="T123" s="1">
        <v>61</v>
      </c>
      <c r="U123" s="1">
        <v>0</v>
      </c>
      <c r="V123" s="1">
        <v>0</v>
      </c>
      <c r="W123" s="1">
        <v>1822</v>
      </c>
      <c r="X123" s="1">
        <v>0</v>
      </c>
      <c r="Y123" s="1">
        <v>1764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61</v>
      </c>
      <c r="AG123" s="1">
        <v>0</v>
      </c>
      <c r="AH123" s="1">
        <v>0</v>
      </c>
      <c r="AI123" s="1">
        <v>208</v>
      </c>
      <c r="AJ123" s="1">
        <v>4510</v>
      </c>
      <c r="AK123" s="1">
        <v>1884</v>
      </c>
      <c r="AL123" s="1">
        <v>2746</v>
      </c>
      <c r="AM123" s="1">
        <v>4510</v>
      </c>
      <c r="AN123" s="1">
        <f t="shared" si="29"/>
        <v>1883</v>
      </c>
      <c r="AO123" s="1">
        <f t="shared" si="30"/>
        <v>1884</v>
      </c>
      <c r="AP123" s="1" t="str">
        <f t="shared" si="31"/>
        <v/>
      </c>
      <c r="AR123">
        <f t="shared" si="32"/>
        <v>2.0456539999999999</v>
      </c>
      <c r="AS123">
        <f t="shared" si="33"/>
        <v>0</v>
      </c>
      <c r="AT123">
        <f t="shared" si="34"/>
        <v>0</v>
      </c>
      <c r="AU123">
        <f t="shared" si="35"/>
        <v>4.7518999999999999E-2</v>
      </c>
      <c r="AV123">
        <f t="shared" si="36"/>
        <v>0</v>
      </c>
      <c r="AW123">
        <f t="shared" si="37"/>
        <v>0</v>
      </c>
      <c r="AX123">
        <f t="shared" si="38"/>
        <v>1.419338</v>
      </c>
      <c r="AY123">
        <f t="shared" si="39"/>
        <v>0</v>
      </c>
      <c r="AZ123">
        <f t="shared" si="40"/>
        <v>1.3741559999999999</v>
      </c>
      <c r="BA123">
        <f t="shared" si="41"/>
        <v>0</v>
      </c>
      <c r="BB123">
        <f t="shared" si="42"/>
        <v>0</v>
      </c>
      <c r="BC123">
        <f t="shared" si="43"/>
        <v>0</v>
      </c>
      <c r="BD123">
        <f t="shared" si="44"/>
        <v>0</v>
      </c>
      <c r="BE123">
        <f t="shared" si="45"/>
        <v>0</v>
      </c>
      <c r="BF123">
        <f t="shared" si="46"/>
        <v>0</v>
      </c>
      <c r="BG123">
        <f t="shared" si="47"/>
        <v>4.7518999999999999E-2</v>
      </c>
      <c r="BH123">
        <f t="shared" si="48"/>
        <v>0</v>
      </c>
      <c r="BI123">
        <f t="shared" si="49"/>
        <v>0</v>
      </c>
      <c r="BJ123">
        <f t="shared" si="50"/>
        <v>0.16203199999999998</v>
      </c>
      <c r="BK123">
        <f t="shared" si="51"/>
        <v>3.51329</v>
      </c>
      <c r="BL123">
        <f t="shared" si="52"/>
        <v>1.4676359999999999</v>
      </c>
      <c r="BM123">
        <f t="shared" si="53"/>
        <v>2.1391339999999999</v>
      </c>
      <c r="BN123">
        <f t="shared" si="54"/>
        <v>3.51329</v>
      </c>
      <c r="BO123">
        <f t="shared" si="55"/>
        <v>1.4668569999999999</v>
      </c>
      <c r="BP123">
        <f t="shared" si="56"/>
        <v>1.4676359999999999</v>
      </c>
    </row>
    <row r="124" spans="1:68">
      <c r="A124">
        <v>51049</v>
      </c>
      <c r="B124" s="1">
        <v>1</v>
      </c>
      <c r="C124" s="1">
        <v>1</v>
      </c>
      <c r="D124" s="1">
        <v>0</v>
      </c>
      <c r="E124" s="1">
        <v>1</v>
      </c>
      <c r="F124" s="1">
        <v>0</v>
      </c>
      <c r="G124" s="1">
        <v>2</v>
      </c>
      <c r="H124" s="8">
        <v>87</v>
      </c>
      <c r="I124" t="s">
        <v>127</v>
      </c>
      <c r="J124" s="8">
        <v>65</v>
      </c>
      <c r="K124" s="1">
        <v>1</v>
      </c>
      <c r="L124" s="1">
        <v>2</v>
      </c>
      <c r="M124" s="1">
        <v>0</v>
      </c>
      <c r="N124" s="1">
        <v>0</v>
      </c>
      <c r="O124" s="1">
        <v>0</v>
      </c>
      <c r="P124" s="90">
        <v>2.3479999999999998E-3</v>
      </c>
      <c r="Q124" s="1">
        <v>0</v>
      </c>
      <c r="R124" s="1">
        <v>0</v>
      </c>
      <c r="S124" s="1">
        <v>0</v>
      </c>
      <c r="T124" s="1">
        <v>307</v>
      </c>
      <c r="U124" s="1">
        <v>64</v>
      </c>
      <c r="V124" s="1">
        <v>0</v>
      </c>
      <c r="W124" s="1">
        <v>552</v>
      </c>
      <c r="X124" s="1">
        <v>0</v>
      </c>
      <c r="Y124" s="1">
        <v>1161</v>
      </c>
      <c r="Z124" s="1">
        <v>2077</v>
      </c>
      <c r="AA124" s="1">
        <v>1</v>
      </c>
      <c r="AB124" s="1">
        <v>0</v>
      </c>
      <c r="AC124" s="1">
        <v>0</v>
      </c>
      <c r="AD124" s="1">
        <v>0</v>
      </c>
      <c r="AE124" s="1">
        <v>170</v>
      </c>
      <c r="AF124" s="1">
        <v>137</v>
      </c>
      <c r="AG124" s="1">
        <v>0</v>
      </c>
      <c r="AH124" s="1">
        <v>64</v>
      </c>
      <c r="AI124" s="1">
        <v>148</v>
      </c>
      <c r="AJ124" s="1">
        <v>924</v>
      </c>
      <c r="AK124" s="1">
        <v>3001</v>
      </c>
      <c r="AL124" s="1">
        <v>1839</v>
      </c>
      <c r="AM124" s="1">
        <v>3001</v>
      </c>
      <c r="AN124" s="1">
        <f t="shared" si="29"/>
        <v>923</v>
      </c>
      <c r="AO124" s="1">
        <f t="shared" si="30"/>
        <v>924</v>
      </c>
      <c r="AP124" s="1" t="str">
        <f t="shared" si="31"/>
        <v/>
      </c>
      <c r="AR124">
        <f t="shared" si="32"/>
        <v>0</v>
      </c>
      <c r="AS124">
        <f t="shared" si="33"/>
        <v>0</v>
      </c>
      <c r="AT124">
        <f t="shared" si="34"/>
        <v>0</v>
      </c>
      <c r="AU124">
        <f t="shared" si="35"/>
        <v>0.72083599999999992</v>
      </c>
      <c r="AV124">
        <f t="shared" si="36"/>
        <v>0.15027199999999999</v>
      </c>
      <c r="AW124">
        <f t="shared" si="37"/>
        <v>0</v>
      </c>
      <c r="AX124">
        <f t="shared" si="38"/>
        <v>1.2960959999999999</v>
      </c>
      <c r="AY124">
        <f t="shared" si="39"/>
        <v>0</v>
      </c>
      <c r="AZ124">
        <f t="shared" si="40"/>
        <v>2.7260279999999999</v>
      </c>
      <c r="BA124">
        <f t="shared" si="41"/>
        <v>4.8767959999999997</v>
      </c>
      <c r="BB124">
        <f t="shared" si="42"/>
        <v>2.3479999999999998E-3</v>
      </c>
      <c r="BC124">
        <f t="shared" si="43"/>
        <v>0</v>
      </c>
      <c r="BD124">
        <f t="shared" si="44"/>
        <v>0</v>
      </c>
      <c r="BE124">
        <f t="shared" si="45"/>
        <v>0</v>
      </c>
      <c r="BF124">
        <f t="shared" si="46"/>
        <v>0.39915999999999996</v>
      </c>
      <c r="BG124">
        <f t="shared" si="47"/>
        <v>0.32167599999999996</v>
      </c>
      <c r="BH124">
        <f t="shared" si="48"/>
        <v>0</v>
      </c>
      <c r="BI124">
        <f t="shared" si="49"/>
        <v>0.15027199999999999</v>
      </c>
      <c r="BJ124">
        <f t="shared" si="50"/>
        <v>0.34750399999999998</v>
      </c>
      <c r="BK124">
        <f t="shared" si="51"/>
        <v>2.1695519999999999</v>
      </c>
      <c r="BL124">
        <f t="shared" si="52"/>
        <v>7.0463479999999992</v>
      </c>
      <c r="BM124">
        <f t="shared" si="53"/>
        <v>4.3179719999999993</v>
      </c>
      <c r="BN124">
        <f t="shared" si="54"/>
        <v>7.0463479999999992</v>
      </c>
      <c r="BO124">
        <f t="shared" si="55"/>
        <v>2.1672039999999999</v>
      </c>
      <c r="BP124">
        <f t="shared" si="56"/>
        <v>2.1695519999999999</v>
      </c>
    </row>
    <row r="125" spans="1:68">
      <c r="A125">
        <v>51050</v>
      </c>
      <c r="B125" s="1">
        <v>3</v>
      </c>
      <c r="C125" s="105">
        <v>0</v>
      </c>
      <c r="D125" s="105">
        <v>0</v>
      </c>
      <c r="E125" s="1">
        <v>1</v>
      </c>
      <c r="F125" s="1">
        <v>0</v>
      </c>
      <c r="G125" s="1">
        <v>3</v>
      </c>
      <c r="H125" s="8">
        <v>13</v>
      </c>
      <c r="I125" t="s">
        <v>607</v>
      </c>
      <c r="J125" s="8">
        <v>85</v>
      </c>
      <c r="K125" s="1">
        <v>1</v>
      </c>
      <c r="L125" s="1">
        <v>2</v>
      </c>
      <c r="M125" s="1">
        <v>0</v>
      </c>
      <c r="N125" s="1">
        <v>0</v>
      </c>
      <c r="O125" s="1">
        <v>0</v>
      </c>
      <c r="P125" s="90">
        <v>7.7899999999999996E-4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54</v>
      </c>
      <c r="X125" s="1">
        <v>0</v>
      </c>
      <c r="Y125" s="1">
        <v>160</v>
      </c>
      <c r="Z125" s="1">
        <v>702</v>
      </c>
      <c r="AA125" s="1">
        <v>1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54</v>
      </c>
      <c r="AK125" s="1">
        <v>756</v>
      </c>
      <c r="AL125" s="1">
        <v>595</v>
      </c>
      <c r="AM125" s="1">
        <v>756</v>
      </c>
      <c r="AN125" s="1">
        <f t="shared" si="29"/>
        <v>54</v>
      </c>
      <c r="AO125" s="1">
        <f t="shared" si="30"/>
        <v>54</v>
      </c>
      <c r="AP125" s="1" t="str">
        <f t="shared" si="31"/>
        <v/>
      </c>
      <c r="AR125">
        <f t="shared" si="32"/>
        <v>0</v>
      </c>
      <c r="AS125">
        <f t="shared" si="33"/>
        <v>0</v>
      </c>
      <c r="AT125">
        <f t="shared" si="34"/>
        <v>0</v>
      </c>
      <c r="AU125">
        <f t="shared" si="35"/>
        <v>0</v>
      </c>
      <c r="AV125">
        <f t="shared" si="36"/>
        <v>0</v>
      </c>
      <c r="AW125">
        <f t="shared" si="37"/>
        <v>0</v>
      </c>
      <c r="AX125">
        <f t="shared" si="38"/>
        <v>4.2065999999999999E-2</v>
      </c>
      <c r="AY125">
        <f t="shared" si="39"/>
        <v>0</v>
      </c>
      <c r="AZ125">
        <f t="shared" si="40"/>
        <v>0.12464</v>
      </c>
      <c r="BA125">
        <f t="shared" si="41"/>
        <v>0.54685799999999996</v>
      </c>
      <c r="BB125">
        <f t="shared" si="42"/>
        <v>7.7899999999999996E-4</v>
      </c>
      <c r="BC125">
        <f t="shared" si="43"/>
        <v>0</v>
      </c>
      <c r="BD125">
        <f t="shared" si="44"/>
        <v>0</v>
      </c>
      <c r="BE125">
        <f t="shared" si="45"/>
        <v>0</v>
      </c>
      <c r="BF125">
        <f t="shared" si="46"/>
        <v>0</v>
      </c>
      <c r="BG125">
        <f t="shared" si="47"/>
        <v>0</v>
      </c>
      <c r="BH125">
        <f t="shared" si="48"/>
        <v>0</v>
      </c>
      <c r="BI125">
        <f t="shared" si="49"/>
        <v>0</v>
      </c>
      <c r="BJ125">
        <f t="shared" si="50"/>
        <v>0</v>
      </c>
      <c r="BK125">
        <f t="shared" si="51"/>
        <v>4.2065999999999999E-2</v>
      </c>
      <c r="BL125">
        <f t="shared" si="52"/>
        <v>0.588924</v>
      </c>
      <c r="BM125">
        <f t="shared" si="53"/>
        <v>0.463505</v>
      </c>
      <c r="BN125">
        <f t="shared" si="54"/>
        <v>0.588924</v>
      </c>
      <c r="BO125">
        <f t="shared" si="55"/>
        <v>4.2065999999999999E-2</v>
      </c>
      <c r="BP125">
        <f t="shared" si="56"/>
        <v>4.2065999999999999E-2</v>
      </c>
    </row>
    <row r="126" spans="1:68">
      <c r="A126">
        <v>51051</v>
      </c>
      <c r="B126" s="1">
        <v>3</v>
      </c>
      <c r="C126" s="105">
        <v>0</v>
      </c>
      <c r="D126" s="105">
        <v>0</v>
      </c>
      <c r="E126" s="1">
        <v>1</v>
      </c>
      <c r="F126" s="1">
        <v>0</v>
      </c>
      <c r="G126" s="1">
        <v>2</v>
      </c>
      <c r="H126" s="8">
        <v>15</v>
      </c>
      <c r="I126" t="s">
        <v>530</v>
      </c>
      <c r="J126" s="8">
        <v>85</v>
      </c>
      <c r="K126" s="1">
        <v>4</v>
      </c>
      <c r="L126" s="1">
        <v>2</v>
      </c>
      <c r="M126" s="1">
        <v>0</v>
      </c>
      <c r="N126" s="1">
        <v>0</v>
      </c>
      <c r="O126" s="1">
        <v>0</v>
      </c>
      <c r="P126" s="90">
        <v>2.3479999999999998E-3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56</v>
      </c>
      <c r="X126" s="1">
        <v>0</v>
      </c>
      <c r="Y126" s="1">
        <v>14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56</v>
      </c>
      <c r="AK126" s="1">
        <v>56</v>
      </c>
      <c r="AL126" s="1">
        <v>42</v>
      </c>
      <c r="AM126" s="1">
        <v>56</v>
      </c>
      <c r="AN126" s="1">
        <f t="shared" si="29"/>
        <v>56</v>
      </c>
      <c r="AO126" s="1">
        <f t="shared" si="30"/>
        <v>56</v>
      </c>
      <c r="AP126" s="1" t="str">
        <f t="shared" si="31"/>
        <v/>
      </c>
      <c r="AR126">
        <f t="shared" si="32"/>
        <v>0</v>
      </c>
      <c r="AS126">
        <f t="shared" si="33"/>
        <v>0</v>
      </c>
      <c r="AT126">
        <f t="shared" si="34"/>
        <v>0</v>
      </c>
      <c r="AU126">
        <f t="shared" si="35"/>
        <v>0</v>
      </c>
      <c r="AV126">
        <f t="shared" si="36"/>
        <v>0</v>
      </c>
      <c r="AW126">
        <f t="shared" si="37"/>
        <v>0</v>
      </c>
      <c r="AX126">
        <f t="shared" si="38"/>
        <v>0.13148799999999999</v>
      </c>
      <c r="AY126">
        <f t="shared" si="39"/>
        <v>0</v>
      </c>
      <c r="AZ126">
        <f t="shared" si="40"/>
        <v>3.2871999999999998E-2</v>
      </c>
      <c r="BA126">
        <f t="shared" si="41"/>
        <v>0</v>
      </c>
      <c r="BB126">
        <f t="shared" si="42"/>
        <v>0</v>
      </c>
      <c r="BC126">
        <f t="shared" si="43"/>
        <v>0</v>
      </c>
      <c r="BD126">
        <f t="shared" si="44"/>
        <v>0</v>
      </c>
      <c r="BE126">
        <f t="shared" si="45"/>
        <v>0</v>
      </c>
      <c r="BF126">
        <f t="shared" si="46"/>
        <v>0</v>
      </c>
      <c r="BG126">
        <f t="shared" si="47"/>
        <v>0</v>
      </c>
      <c r="BH126">
        <f t="shared" si="48"/>
        <v>0</v>
      </c>
      <c r="BI126">
        <f t="shared" si="49"/>
        <v>0</v>
      </c>
      <c r="BJ126">
        <f t="shared" si="50"/>
        <v>0</v>
      </c>
      <c r="BK126">
        <f t="shared" si="51"/>
        <v>0.13148799999999999</v>
      </c>
      <c r="BL126">
        <f t="shared" si="52"/>
        <v>0.13148799999999999</v>
      </c>
      <c r="BM126">
        <f t="shared" si="53"/>
        <v>9.8615999999999995E-2</v>
      </c>
      <c r="BN126">
        <f t="shared" si="54"/>
        <v>0.13148799999999999</v>
      </c>
      <c r="BO126">
        <f t="shared" si="55"/>
        <v>0.13148799999999999</v>
      </c>
      <c r="BP126">
        <f t="shared" si="56"/>
        <v>0.13148799999999999</v>
      </c>
    </row>
    <row r="127" spans="1:68">
      <c r="A127">
        <v>51052</v>
      </c>
      <c r="B127" s="1">
        <v>9</v>
      </c>
      <c r="C127" s="1">
        <v>0</v>
      </c>
      <c r="D127" s="1">
        <v>1</v>
      </c>
      <c r="E127" s="1">
        <v>1</v>
      </c>
      <c r="F127" s="1">
        <v>0</v>
      </c>
      <c r="G127" s="1">
        <v>3</v>
      </c>
      <c r="H127" s="8">
        <v>40</v>
      </c>
      <c r="I127" t="s">
        <v>575</v>
      </c>
      <c r="J127" s="8">
        <v>83</v>
      </c>
      <c r="K127" s="1">
        <v>1</v>
      </c>
      <c r="L127" s="1">
        <v>2</v>
      </c>
      <c r="M127" s="1">
        <v>1</v>
      </c>
      <c r="N127" s="1">
        <v>3</v>
      </c>
      <c r="O127" s="1">
        <v>0</v>
      </c>
      <c r="P127" s="90">
        <v>7.7899999999999996E-4</v>
      </c>
      <c r="Q127" s="1">
        <v>30</v>
      </c>
      <c r="R127" s="1">
        <v>0</v>
      </c>
      <c r="S127" s="1">
        <v>0</v>
      </c>
      <c r="T127" s="1">
        <v>663</v>
      </c>
      <c r="U127" s="1">
        <v>318</v>
      </c>
      <c r="V127" s="1">
        <v>0</v>
      </c>
      <c r="W127" s="1">
        <v>279</v>
      </c>
      <c r="X127" s="1">
        <v>56</v>
      </c>
      <c r="Y127" s="1">
        <v>3646</v>
      </c>
      <c r="Z127" s="1">
        <v>7299</v>
      </c>
      <c r="AA127" s="1">
        <v>1</v>
      </c>
      <c r="AB127" s="1">
        <v>1</v>
      </c>
      <c r="AC127" s="1">
        <v>0</v>
      </c>
      <c r="AD127" s="1">
        <v>0</v>
      </c>
      <c r="AE127" s="1">
        <v>523</v>
      </c>
      <c r="AF127" s="1">
        <v>139</v>
      </c>
      <c r="AG127" s="1">
        <v>0</v>
      </c>
      <c r="AH127" s="1">
        <v>306</v>
      </c>
      <c r="AI127" s="1">
        <v>69</v>
      </c>
      <c r="AJ127" s="1">
        <v>1347</v>
      </c>
      <c r="AK127" s="1">
        <v>8616</v>
      </c>
      <c r="AL127" s="1">
        <v>5000</v>
      </c>
      <c r="AM127" s="1">
        <v>8646</v>
      </c>
      <c r="AN127" s="1">
        <f t="shared" si="29"/>
        <v>1316</v>
      </c>
      <c r="AO127" s="1">
        <f t="shared" si="30"/>
        <v>1317</v>
      </c>
      <c r="AP127" s="1" t="str">
        <f t="shared" si="31"/>
        <v/>
      </c>
      <c r="AR127">
        <f t="shared" si="32"/>
        <v>2.3369999999999998E-2</v>
      </c>
      <c r="AS127">
        <f t="shared" si="33"/>
        <v>0</v>
      </c>
      <c r="AT127">
        <f t="shared" si="34"/>
        <v>0</v>
      </c>
      <c r="AU127">
        <f t="shared" si="35"/>
        <v>0.51647699999999996</v>
      </c>
      <c r="AV127">
        <f t="shared" si="36"/>
        <v>0.247722</v>
      </c>
      <c r="AW127">
        <f t="shared" si="37"/>
        <v>0</v>
      </c>
      <c r="AX127">
        <f t="shared" si="38"/>
        <v>0.21734099999999998</v>
      </c>
      <c r="AY127">
        <f t="shared" si="39"/>
        <v>4.3623999999999996E-2</v>
      </c>
      <c r="AZ127">
        <f t="shared" si="40"/>
        <v>2.8402339999999997</v>
      </c>
      <c r="BA127">
        <f t="shared" si="41"/>
        <v>5.6859209999999996</v>
      </c>
      <c r="BB127">
        <f t="shared" si="42"/>
        <v>7.7899999999999996E-4</v>
      </c>
      <c r="BC127">
        <f t="shared" si="43"/>
        <v>7.7899999999999996E-4</v>
      </c>
      <c r="BD127">
        <f t="shared" si="44"/>
        <v>0</v>
      </c>
      <c r="BE127">
        <f t="shared" si="45"/>
        <v>0</v>
      </c>
      <c r="BF127">
        <f t="shared" si="46"/>
        <v>0.40741699999999997</v>
      </c>
      <c r="BG127">
        <f t="shared" si="47"/>
        <v>0.10828099999999999</v>
      </c>
      <c r="BH127">
        <f t="shared" si="48"/>
        <v>0</v>
      </c>
      <c r="BI127">
        <f t="shared" si="49"/>
        <v>0.23837399999999997</v>
      </c>
      <c r="BJ127">
        <f t="shared" si="50"/>
        <v>5.3751E-2</v>
      </c>
      <c r="BK127">
        <f t="shared" si="51"/>
        <v>1.0493129999999999</v>
      </c>
      <c r="BL127">
        <f t="shared" si="52"/>
        <v>6.7118639999999994</v>
      </c>
      <c r="BM127">
        <f t="shared" si="53"/>
        <v>3.895</v>
      </c>
      <c r="BN127">
        <f t="shared" si="54"/>
        <v>6.7352339999999993</v>
      </c>
      <c r="BO127">
        <f t="shared" si="55"/>
        <v>1.025164</v>
      </c>
      <c r="BP127">
        <f t="shared" si="56"/>
        <v>1.025943</v>
      </c>
    </row>
    <row r="128" spans="1:68">
      <c r="A128">
        <v>51053</v>
      </c>
      <c r="B128" s="1">
        <v>3</v>
      </c>
      <c r="C128" s="105">
        <v>0</v>
      </c>
      <c r="D128" s="105">
        <v>0</v>
      </c>
      <c r="E128" s="1">
        <v>2</v>
      </c>
      <c r="F128" s="1">
        <v>1</v>
      </c>
      <c r="G128" s="1">
        <v>3</v>
      </c>
      <c r="H128" s="8">
        <v>98</v>
      </c>
      <c r="I128" t="s">
        <v>803</v>
      </c>
      <c r="J128" s="8">
        <v>98</v>
      </c>
      <c r="K128" s="1">
        <v>4</v>
      </c>
      <c r="L128" s="1">
        <v>2</v>
      </c>
      <c r="M128" s="1">
        <v>0</v>
      </c>
      <c r="N128" s="1">
        <v>0</v>
      </c>
      <c r="O128" s="1">
        <v>0</v>
      </c>
      <c r="P128" s="90">
        <v>7.7899999999999996E-4</v>
      </c>
      <c r="Q128" s="1">
        <v>48</v>
      </c>
      <c r="R128" s="1">
        <v>0</v>
      </c>
      <c r="S128" s="1">
        <v>0</v>
      </c>
      <c r="T128" s="1">
        <v>3</v>
      </c>
      <c r="U128" s="1">
        <v>0</v>
      </c>
      <c r="V128" s="1">
        <v>0</v>
      </c>
      <c r="W128" s="1">
        <v>276</v>
      </c>
      <c r="X128" s="1">
        <v>35</v>
      </c>
      <c r="Y128" s="1">
        <v>249</v>
      </c>
      <c r="Z128" s="1">
        <v>0</v>
      </c>
      <c r="AA128" s="1">
        <v>0</v>
      </c>
      <c r="AB128" s="1">
        <v>0</v>
      </c>
      <c r="AC128" s="1">
        <v>48</v>
      </c>
      <c r="AD128" s="1">
        <v>0</v>
      </c>
      <c r="AE128" s="1">
        <v>0</v>
      </c>
      <c r="AF128" s="1">
        <v>3</v>
      </c>
      <c r="AG128" s="1">
        <v>0</v>
      </c>
      <c r="AH128" s="1">
        <v>0</v>
      </c>
      <c r="AI128" s="1">
        <v>157</v>
      </c>
      <c r="AJ128" s="1">
        <v>363</v>
      </c>
      <c r="AK128" s="1">
        <v>315</v>
      </c>
      <c r="AL128" s="1">
        <v>113</v>
      </c>
      <c r="AM128" s="1">
        <v>363</v>
      </c>
      <c r="AN128" s="1">
        <f t="shared" si="29"/>
        <v>314</v>
      </c>
      <c r="AO128" s="1">
        <f t="shared" si="30"/>
        <v>315</v>
      </c>
      <c r="AP128" s="1" t="str">
        <f t="shared" si="31"/>
        <v/>
      </c>
      <c r="AR128">
        <f t="shared" si="32"/>
        <v>3.7391999999999995E-2</v>
      </c>
      <c r="AS128">
        <f t="shared" si="33"/>
        <v>0</v>
      </c>
      <c r="AT128">
        <f t="shared" si="34"/>
        <v>0</v>
      </c>
      <c r="AU128">
        <f t="shared" si="35"/>
        <v>2.3369999999999997E-3</v>
      </c>
      <c r="AV128">
        <f t="shared" si="36"/>
        <v>0</v>
      </c>
      <c r="AW128">
        <f t="shared" si="37"/>
        <v>0</v>
      </c>
      <c r="AX128">
        <f t="shared" si="38"/>
        <v>0.215004</v>
      </c>
      <c r="AY128">
        <f t="shared" si="39"/>
        <v>2.7264999999999998E-2</v>
      </c>
      <c r="AZ128">
        <f t="shared" si="40"/>
        <v>0.19397099999999998</v>
      </c>
      <c r="BA128">
        <f t="shared" si="41"/>
        <v>0</v>
      </c>
      <c r="BB128">
        <f t="shared" si="42"/>
        <v>0</v>
      </c>
      <c r="BC128">
        <f t="shared" si="43"/>
        <v>0</v>
      </c>
      <c r="BD128">
        <f t="shared" si="44"/>
        <v>3.7391999999999995E-2</v>
      </c>
      <c r="BE128">
        <f t="shared" si="45"/>
        <v>0</v>
      </c>
      <c r="BF128">
        <f t="shared" si="46"/>
        <v>0</v>
      </c>
      <c r="BG128">
        <f t="shared" si="47"/>
        <v>2.3369999999999997E-3</v>
      </c>
      <c r="BH128">
        <f t="shared" si="48"/>
        <v>0</v>
      </c>
      <c r="BI128">
        <f t="shared" si="49"/>
        <v>0</v>
      </c>
      <c r="BJ128">
        <f t="shared" si="50"/>
        <v>0.122303</v>
      </c>
      <c r="BK128">
        <f t="shared" si="51"/>
        <v>0.282777</v>
      </c>
      <c r="BL128">
        <f t="shared" si="52"/>
        <v>0.24538499999999999</v>
      </c>
      <c r="BM128">
        <f t="shared" si="53"/>
        <v>8.8026999999999994E-2</v>
      </c>
      <c r="BN128">
        <f t="shared" si="54"/>
        <v>0.282777</v>
      </c>
      <c r="BO128">
        <f t="shared" si="55"/>
        <v>0.24460599999999999</v>
      </c>
      <c r="BP128">
        <f t="shared" si="56"/>
        <v>0.24538499999999999</v>
      </c>
    </row>
    <row r="129" spans="1:68">
      <c r="A129">
        <v>51054</v>
      </c>
      <c r="B129" s="1">
        <v>9</v>
      </c>
      <c r="C129" s="1">
        <v>0</v>
      </c>
      <c r="D129" s="1">
        <v>1</v>
      </c>
      <c r="E129" s="1">
        <v>1</v>
      </c>
      <c r="F129" s="1">
        <v>0</v>
      </c>
      <c r="G129" s="1">
        <v>3</v>
      </c>
      <c r="H129" s="8">
        <v>40</v>
      </c>
      <c r="I129" t="s">
        <v>575</v>
      </c>
      <c r="J129" s="8">
        <v>83</v>
      </c>
      <c r="K129" s="1">
        <v>1</v>
      </c>
      <c r="L129" s="1">
        <v>2</v>
      </c>
      <c r="M129" s="1">
        <v>1</v>
      </c>
      <c r="N129" s="1">
        <v>0</v>
      </c>
      <c r="O129" s="1">
        <v>0</v>
      </c>
      <c r="P129" s="90">
        <v>7.7899999999999996E-4</v>
      </c>
      <c r="Q129" s="1">
        <v>57</v>
      </c>
      <c r="R129" s="1">
        <v>0</v>
      </c>
      <c r="S129" s="1">
        <v>0</v>
      </c>
      <c r="T129" s="1">
        <v>480</v>
      </c>
      <c r="U129" s="1">
        <v>103</v>
      </c>
      <c r="V129" s="1">
        <v>0</v>
      </c>
      <c r="W129" s="1">
        <v>201</v>
      </c>
      <c r="X129" s="1">
        <v>32</v>
      </c>
      <c r="Y129" s="1">
        <v>215</v>
      </c>
      <c r="Z129" s="1">
        <v>1312</v>
      </c>
      <c r="AA129" s="1">
        <v>1</v>
      </c>
      <c r="AB129" s="1">
        <v>1</v>
      </c>
      <c r="AC129" s="1">
        <v>0</v>
      </c>
      <c r="AD129" s="1">
        <v>0</v>
      </c>
      <c r="AE129" s="1">
        <v>363</v>
      </c>
      <c r="AF129" s="1">
        <v>117</v>
      </c>
      <c r="AG129" s="1">
        <v>0</v>
      </c>
      <c r="AH129" s="1">
        <v>103</v>
      </c>
      <c r="AI129" s="1">
        <v>49</v>
      </c>
      <c r="AJ129" s="1">
        <v>876</v>
      </c>
      <c r="AK129" s="1">
        <v>2130</v>
      </c>
      <c r="AL129" s="1">
        <v>1973</v>
      </c>
      <c r="AM129" s="1">
        <v>2187</v>
      </c>
      <c r="AN129" s="1">
        <f t="shared" si="29"/>
        <v>816</v>
      </c>
      <c r="AO129" s="1">
        <f t="shared" si="30"/>
        <v>819</v>
      </c>
      <c r="AP129" s="1" t="str">
        <f t="shared" si="31"/>
        <v/>
      </c>
      <c r="AR129">
        <f t="shared" si="32"/>
        <v>4.4402999999999998E-2</v>
      </c>
      <c r="AS129">
        <f t="shared" si="33"/>
        <v>0</v>
      </c>
      <c r="AT129">
        <f t="shared" si="34"/>
        <v>0</v>
      </c>
      <c r="AU129">
        <f t="shared" si="35"/>
        <v>0.37391999999999997</v>
      </c>
      <c r="AV129">
        <f t="shared" si="36"/>
        <v>8.0237000000000003E-2</v>
      </c>
      <c r="AW129">
        <f t="shared" si="37"/>
        <v>0</v>
      </c>
      <c r="AX129">
        <f t="shared" si="38"/>
        <v>0.156579</v>
      </c>
      <c r="AY129">
        <f t="shared" si="39"/>
        <v>2.4927999999999999E-2</v>
      </c>
      <c r="AZ129">
        <f t="shared" si="40"/>
        <v>0.16748499999999999</v>
      </c>
      <c r="BA129">
        <f t="shared" si="41"/>
        <v>1.0220479999999998</v>
      </c>
      <c r="BB129">
        <f t="shared" si="42"/>
        <v>7.7899999999999996E-4</v>
      </c>
      <c r="BC129">
        <f t="shared" si="43"/>
        <v>7.7899999999999996E-4</v>
      </c>
      <c r="BD129">
        <f t="shared" si="44"/>
        <v>0</v>
      </c>
      <c r="BE129">
        <f t="shared" si="45"/>
        <v>0</v>
      </c>
      <c r="BF129">
        <f t="shared" si="46"/>
        <v>0.282777</v>
      </c>
      <c r="BG129">
        <f t="shared" si="47"/>
        <v>9.1143000000000002E-2</v>
      </c>
      <c r="BH129">
        <f t="shared" si="48"/>
        <v>0</v>
      </c>
      <c r="BI129">
        <f t="shared" si="49"/>
        <v>8.0237000000000003E-2</v>
      </c>
      <c r="BJ129">
        <f t="shared" si="50"/>
        <v>3.8170999999999997E-2</v>
      </c>
      <c r="BK129">
        <f t="shared" si="51"/>
        <v>0.68240400000000001</v>
      </c>
      <c r="BL129">
        <f t="shared" si="52"/>
        <v>1.65927</v>
      </c>
      <c r="BM129">
        <f t="shared" si="53"/>
        <v>1.536967</v>
      </c>
      <c r="BN129">
        <f t="shared" si="54"/>
        <v>1.703673</v>
      </c>
      <c r="BO129">
        <f t="shared" si="55"/>
        <v>0.63566400000000001</v>
      </c>
      <c r="BP129">
        <f t="shared" si="56"/>
        <v>0.63800099999999993</v>
      </c>
    </row>
    <row r="130" spans="1:68">
      <c r="A130">
        <v>51055</v>
      </c>
      <c r="B130" s="1">
        <v>3</v>
      </c>
      <c r="C130" s="105">
        <v>0</v>
      </c>
      <c r="D130" s="105">
        <v>0</v>
      </c>
      <c r="E130" s="1">
        <v>1</v>
      </c>
      <c r="F130" s="1">
        <v>0</v>
      </c>
      <c r="G130" s="1">
        <v>3</v>
      </c>
      <c r="H130" s="8">
        <v>16</v>
      </c>
      <c r="I130" t="s">
        <v>408</v>
      </c>
      <c r="J130" s="8">
        <v>85</v>
      </c>
      <c r="K130" s="1">
        <v>1</v>
      </c>
      <c r="L130" s="1">
        <v>2</v>
      </c>
      <c r="M130" s="1">
        <v>1</v>
      </c>
      <c r="N130" s="1">
        <v>0</v>
      </c>
      <c r="O130" s="1">
        <v>0</v>
      </c>
      <c r="P130" s="90">
        <v>7.7899999999999996E-4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106</v>
      </c>
      <c r="X130" s="1">
        <v>0</v>
      </c>
      <c r="Y130" s="1">
        <v>832</v>
      </c>
      <c r="Z130" s="1">
        <v>475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107</v>
      </c>
      <c r="AK130" s="1">
        <v>582</v>
      </c>
      <c r="AL130" s="1">
        <v>-249</v>
      </c>
      <c r="AM130" s="1">
        <v>582</v>
      </c>
      <c r="AN130" s="1">
        <f t="shared" si="29"/>
        <v>106</v>
      </c>
      <c r="AO130" s="1">
        <f t="shared" si="30"/>
        <v>107</v>
      </c>
      <c r="AP130" s="1" t="str">
        <f t="shared" si="31"/>
        <v/>
      </c>
      <c r="AR130">
        <f t="shared" si="32"/>
        <v>0</v>
      </c>
      <c r="AS130">
        <f t="shared" si="33"/>
        <v>0</v>
      </c>
      <c r="AT130">
        <f t="shared" si="34"/>
        <v>0</v>
      </c>
      <c r="AU130">
        <f t="shared" si="35"/>
        <v>0</v>
      </c>
      <c r="AV130">
        <f t="shared" si="36"/>
        <v>0</v>
      </c>
      <c r="AW130">
        <f t="shared" si="37"/>
        <v>0</v>
      </c>
      <c r="AX130">
        <f t="shared" si="38"/>
        <v>8.2573999999999995E-2</v>
      </c>
      <c r="AY130">
        <f t="shared" si="39"/>
        <v>0</v>
      </c>
      <c r="AZ130">
        <f t="shared" si="40"/>
        <v>0.64812799999999993</v>
      </c>
      <c r="BA130">
        <f t="shared" si="41"/>
        <v>0.37002499999999999</v>
      </c>
      <c r="BB130">
        <f t="shared" si="42"/>
        <v>7.7899999999999996E-4</v>
      </c>
      <c r="BC130">
        <f t="shared" si="43"/>
        <v>0</v>
      </c>
      <c r="BD130">
        <f t="shared" si="44"/>
        <v>0</v>
      </c>
      <c r="BE130">
        <f t="shared" si="45"/>
        <v>0</v>
      </c>
      <c r="BF130">
        <f t="shared" si="46"/>
        <v>0</v>
      </c>
      <c r="BG130">
        <f t="shared" si="47"/>
        <v>0</v>
      </c>
      <c r="BH130">
        <f t="shared" si="48"/>
        <v>0</v>
      </c>
      <c r="BI130">
        <f t="shared" si="49"/>
        <v>0</v>
      </c>
      <c r="BJ130">
        <f t="shared" si="50"/>
        <v>0</v>
      </c>
      <c r="BK130">
        <f t="shared" si="51"/>
        <v>8.3352999999999997E-2</v>
      </c>
      <c r="BL130">
        <f t="shared" si="52"/>
        <v>0.453378</v>
      </c>
      <c r="BM130">
        <f t="shared" si="53"/>
        <v>-0.19397099999999998</v>
      </c>
      <c r="BN130">
        <f t="shared" si="54"/>
        <v>0.453378</v>
      </c>
      <c r="BO130">
        <f t="shared" si="55"/>
        <v>8.2573999999999995E-2</v>
      </c>
      <c r="BP130">
        <f t="shared" si="56"/>
        <v>8.3352999999999997E-2</v>
      </c>
    </row>
    <row r="131" spans="1:68">
      <c r="A131">
        <v>51056</v>
      </c>
      <c r="B131" s="1">
        <v>3</v>
      </c>
      <c r="C131" s="105">
        <v>0</v>
      </c>
      <c r="D131" s="105">
        <v>0</v>
      </c>
      <c r="E131" s="1">
        <v>1</v>
      </c>
      <c r="F131" s="1">
        <v>0</v>
      </c>
      <c r="G131" s="1">
        <v>2</v>
      </c>
      <c r="H131" s="8">
        <v>52</v>
      </c>
      <c r="I131" t="s">
        <v>680</v>
      </c>
      <c r="J131" s="8">
        <v>94</v>
      </c>
      <c r="K131" s="1">
        <v>1</v>
      </c>
      <c r="L131" s="1">
        <v>2</v>
      </c>
      <c r="M131" s="1">
        <v>1</v>
      </c>
      <c r="N131" s="1">
        <v>0</v>
      </c>
      <c r="O131" s="1">
        <v>0</v>
      </c>
      <c r="P131" s="90">
        <v>2.3479999999999998E-3</v>
      </c>
      <c r="Q131" s="1">
        <v>252</v>
      </c>
      <c r="R131" s="1">
        <v>0</v>
      </c>
      <c r="S131" s="1">
        <v>0</v>
      </c>
      <c r="T131" s="1">
        <v>10</v>
      </c>
      <c r="U131" s="1">
        <v>0</v>
      </c>
      <c r="V131" s="1">
        <v>0</v>
      </c>
      <c r="W131" s="1">
        <v>216</v>
      </c>
      <c r="X131" s="1">
        <v>0</v>
      </c>
      <c r="Y131" s="1">
        <v>96</v>
      </c>
      <c r="Z131" s="1">
        <v>700</v>
      </c>
      <c r="AA131" s="1">
        <v>1</v>
      </c>
      <c r="AB131" s="1">
        <v>0</v>
      </c>
      <c r="AC131" s="1">
        <v>0</v>
      </c>
      <c r="AD131" s="1">
        <v>0</v>
      </c>
      <c r="AE131" s="1">
        <v>0</v>
      </c>
      <c r="AF131" s="1">
        <v>10</v>
      </c>
      <c r="AG131" s="1">
        <v>0</v>
      </c>
      <c r="AH131" s="1">
        <v>0</v>
      </c>
      <c r="AI131" s="1">
        <v>4</v>
      </c>
      <c r="AJ131" s="1">
        <v>479</v>
      </c>
      <c r="AK131" s="1">
        <v>927</v>
      </c>
      <c r="AL131" s="1">
        <v>1083</v>
      </c>
      <c r="AM131" s="1">
        <v>1179</v>
      </c>
      <c r="AN131" s="1">
        <f t="shared" si="29"/>
        <v>226</v>
      </c>
      <c r="AO131" s="1">
        <f t="shared" si="30"/>
        <v>227</v>
      </c>
      <c r="AP131" s="1" t="str">
        <f t="shared" si="31"/>
        <v/>
      </c>
      <c r="AR131">
        <f t="shared" si="32"/>
        <v>0.591696</v>
      </c>
      <c r="AS131">
        <f t="shared" si="33"/>
        <v>0</v>
      </c>
      <c r="AT131">
        <f t="shared" si="34"/>
        <v>0</v>
      </c>
      <c r="AU131">
        <f t="shared" si="35"/>
        <v>2.3479999999999997E-2</v>
      </c>
      <c r="AV131">
        <f t="shared" si="36"/>
        <v>0</v>
      </c>
      <c r="AW131">
        <f t="shared" si="37"/>
        <v>0</v>
      </c>
      <c r="AX131">
        <f t="shared" si="38"/>
        <v>0.50716799999999995</v>
      </c>
      <c r="AY131">
        <f t="shared" si="39"/>
        <v>0</v>
      </c>
      <c r="AZ131">
        <f t="shared" si="40"/>
        <v>0.225408</v>
      </c>
      <c r="BA131">
        <f t="shared" si="41"/>
        <v>1.6435999999999999</v>
      </c>
      <c r="BB131">
        <f t="shared" si="42"/>
        <v>2.3479999999999998E-3</v>
      </c>
      <c r="BC131">
        <f t="shared" si="43"/>
        <v>0</v>
      </c>
      <c r="BD131">
        <f t="shared" si="44"/>
        <v>0</v>
      </c>
      <c r="BE131">
        <f t="shared" si="45"/>
        <v>0</v>
      </c>
      <c r="BF131">
        <f t="shared" si="46"/>
        <v>0</v>
      </c>
      <c r="BG131">
        <f t="shared" si="47"/>
        <v>2.3479999999999997E-2</v>
      </c>
      <c r="BH131">
        <f t="shared" si="48"/>
        <v>0</v>
      </c>
      <c r="BI131">
        <f t="shared" si="49"/>
        <v>0</v>
      </c>
      <c r="BJ131">
        <f t="shared" si="50"/>
        <v>9.3919999999999993E-3</v>
      </c>
      <c r="BK131">
        <f t="shared" si="51"/>
        <v>1.124692</v>
      </c>
      <c r="BL131">
        <f t="shared" si="52"/>
        <v>2.176596</v>
      </c>
      <c r="BM131">
        <f t="shared" si="53"/>
        <v>2.5428839999999999</v>
      </c>
      <c r="BN131">
        <f t="shared" si="54"/>
        <v>2.7682919999999998</v>
      </c>
      <c r="BO131">
        <f t="shared" si="55"/>
        <v>0.53064800000000001</v>
      </c>
      <c r="BP131">
        <f t="shared" si="56"/>
        <v>0.53299599999999991</v>
      </c>
    </row>
    <row r="132" spans="1:68">
      <c r="A132">
        <v>51057</v>
      </c>
      <c r="B132" s="1">
        <v>9</v>
      </c>
      <c r="C132" s="1">
        <v>0</v>
      </c>
      <c r="D132" s="1">
        <v>1</v>
      </c>
      <c r="E132" s="1">
        <v>1</v>
      </c>
      <c r="F132" s="1">
        <v>0</v>
      </c>
      <c r="G132" s="1">
        <v>2</v>
      </c>
      <c r="H132" s="8">
        <v>40</v>
      </c>
      <c r="I132" t="s">
        <v>575</v>
      </c>
      <c r="J132" s="8">
        <v>83</v>
      </c>
      <c r="K132" s="1">
        <v>1</v>
      </c>
      <c r="L132" s="1">
        <v>2</v>
      </c>
      <c r="M132" s="1">
        <v>0</v>
      </c>
      <c r="N132" s="1">
        <v>0</v>
      </c>
      <c r="O132" s="1">
        <v>0</v>
      </c>
      <c r="P132" s="90">
        <v>2.3479999999999998E-3</v>
      </c>
      <c r="Q132" s="1">
        <v>288</v>
      </c>
      <c r="R132" s="1">
        <v>0</v>
      </c>
      <c r="S132" s="1">
        <v>0</v>
      </c>
      <c r="T132" s="1">
        <v>372</v>
      </c>
      <c r="U132" s="1">
        <v>106</v>
      </c>
      <c r="V132" s="1">
        <v>0</v>
      </c>
      <c r="W132" s="1">
        <v>534</v>
      </c>
      <c r="X132" s="1">
        <v>18</v>
      </c>
      <c r="Y132" s="1">
        <v>1361</v>
      </c>
      <c r="Z132" s="1">
        <v>2710</v>
      </c>
      <c r="AA132" s="1">
        <v>1</v>
      </c>
      <c r="AB132" s="1">
        <v>1</v>
      </c>
      <c r="AC132" s="1">
        <v>0</v>
      </c>
      <c r="AD132" s="1">
        <v>0</v>
      </c>
      <c r="AE132" s="1">
        <v>314</v>
      </c>
      <c r="AF132" s="1">
        <v>58</v>
      </c>
      <c r="AG132" s="1">
        <v>0</v>
      </c>
      <c r="AH132" s="1">
        <v>106</v>
      </c>
      <c r="AI132" s="1">
        <v>100</v>
      </c>
      <c r="AJ132" s="1">
        <v>1320</v>
      </c>
      <c r="AK132" s="1">
        <v>3742</v>
      </c>
      <c r="AL132" s="1">
        <v>2669</v>
      </c>
      <c r="AM132" s="1">
        <v>4030</v>
      </c>
      <c r="AN132" s="1">
        <f t="shared" si="29"/>
        <v>1030</v>
      </c>
      <c r="AO132" s="1">
        <f t="shared" si="30"/>
        <v>1032</v>
      </c>
      <c r="AP132" s="1" t="str">
        <f t="shared" si="31"/>
        <v/>
      </c>
      <c r="AR132">
        <f t="shared" si="32"/>
        <v>0.67622399999999994</v>
      </c>
      <c r="AS132">
        <f t="shared" si="33"/>
        <v>0</v>
      </c>
      <c r="AT132">
        <f t="shared" si="34"/>
        <v>0</v>
      </c>
      <c r="AU132">
        <f t="shared" si="35"/>
        <v>0.8734559999999999</v>
      </c>
      <c r="AV132">
        <f t="shared" si="36"/>
        <v>0.24888799999999997</v>
      </c>
      <c r="AW132">
        <f t="shared" si="37"/>
        <v>0</v>
      </c>
      <c r="AX132">
        <f t="shared" si="38"/>
        <v>1.2538319999999998</v>
      </c>
      <c r="AY132">
        <f t="shared" si="39"/>
        <v>4.2263999999999996E-2</v>
      </c>
      <c r="AZ132">
        <f t="shared" si="40"/>
        <v>3.1956279999999997</v>
      </c>
      <c r="BA132">
        <f t="shared" si="41"/>
        <v>6.3630799999999992</v>
      </c>
      <c r="BB132">
        <f t="shared" si="42"/>
        <v>2.3479999999999998E-3</v>
      </c>
      <c r="BC132">
        <f t="shared" si="43"/>
        <v>2.3479999999999998E-3</v>
      </c>
      <c r="BD132">
        <f t="shared" si="44"/>
        <v>0</v>
      </c>
      <c r="BE132">
        <f t="shared" si="45"/>
        <v>0</v>
      </c>
      <c r="BF132">
        <f t="shared" si="46"/>
        <v>0.73727199999999993</v>
      </c>
      <c r="BG132">
        <f t="shared" si="47"/>
        <v>0.136184</v>
      </c>
      <c r="BH132">
        <f t="shared" si="48"/>
        <v>0</v>
      </c>
      <c r="BI132">
        <f t="shared" si="49"/>
        <v>0.24888799999999997</v>
      </c>
      <c r="BJ132">
        <f t="shared" si="50"/>
        <v>0.23479999999999998</v>
      </c>
      <c r="BK132">
        <f t="shared" si="51"/>
        <v>3.0993599999999999</v>
      </c>
      <c r="BL132">
        <f t="shared" si="52"/>
        <v>8.7862159999999996</v>
      </c>
      <c r="BM132">
        <f t="shared" si="53"/>
        <v>6.2668119999999998</v>
      </c>
      <c r="BN132">
        <f t="shared" si="54"/>
        <v>9.4624399999999991</v>
      </c>
      <c r="BO132">
        <f t="shared" si="55"/>
        <v>2.4184399999999999</v>
      </c>
      <c r="BP132">
        <f t="shared" si="56"/>
        <v>2.423136</v>
      </c>
    </row>
    <row r="133" spans="1:68">
      <c r="A133">
        <v>51058</v>
      </c>
      <c r="B133" s="1">
        <v>9</v>
      </c>
      <c r="C133" s="1">
        <v>0</v>
      </c>
      <c r="D133" s="1">
        <v>1</v>
      </c>
      <c r="E133" s="1">
        <v>1</v>
      </c>
      <c r="F133" s="1">
        <v>0</v>
      </c>
      <c r="G133" s="1">
        <v>2</v>
      </c>
      <c r="H133" s="8">
        <v>69</v>
      </c>
      <c r="I133" t="s">
        <v>258</v>
      </c>
      <c r="J133" s="8">
        <v>70</v>
      </c>
      <c r="K133" s="1">
        <v>1</v>
      </c>
      <c r="L133" s="1">
        <v>2</v>
      </c>
      <c r="M133" s="1">
        <v>1</v>
      </c>
      <c r="N133" s="1">
        <v>9</v>
      </c>
      <c r="O133" s="1">
        <v>0</v>
      </c>
      <c r="P133" s="90">
        <v>2.3479999999999998E-3</v>
      </c>
      <c r="Q133" s="1">
        <v>9</v>
      </c>
      <c r="R133" s="1">
        <v>0</v>
      </c>
      <c r="S133" s="1">
        <v>0</v>
      </c>
      <c r="T133" s="1">
        <v>93</v>
      </c>
      <c r="U133" s="1">
        <v>0</v>
      </c>
      <c r="V133" s="1">
        <v>2</v>
      </c>
      <c r="W133" s="1">
        <v>102</v>
      </c>
      <c r="X133" s="1">
        <v>0</v>
      </c>
      <c r="Y133" s="1">
        <v>984</v>
      </c>
      <c r="Z133" s="1">
        <v>350</v>
      </c>
      <c r="AA133" s="1">
        <v>1</v>
      </c>
      <c r="AB133" s="1">
        <v>1</v>
      </c>
      <c r="AC133" s="1">
        <v>0</v>
      </c>
      <c r="AD133" s="1">
        <v>0</v>
      </c>
      <c r="AE133" s="1">
        <v>56</v>
      </c>
      <c r="AF133" s="1">
        <v>25</v>
      </c>
      <c r="AG133" s="1">
        <v>11</v>
      </c>
      <c r="AH133" s="1">
        <v>0</v>
      </c>
      <c r="AI133" s="1">
        <v>12</v>
      </c>
      <c r="AJ133" s="1">
        <v>207</v>
      </c>
      <c r="AK133" s="1">
        <v>548</v>
      </c>
      <c r="AL133" s="1">
        <v>-426</v>
      </c>
      <c r="AM133" s="1">
        <v>557</v>
      </c>
      <c r="AN133" s="1">
        <f t="shared" si="29"/>
        <v>197</v>
      </c>
      <c r="AO133" s="1">
        <f t="shared" si="30"/>
        <v>198</v>
      </c>
      <c r="AP133" s="1" t="str">
        <f t="shared" si="31"/>
        <v/>
      </c>
      <c r="AR133">
        <f t="shared" si="32"/>
        <v>2.1131999999999998E-2</v>
      </c>
      <c r="AS133">
        <f t="shared" si="33"/>
        <v>0</v>
      </c>
      <c r="AT133">
        <f t="shared" si="34"/>
        <v>0</v>
      </c>
      <c r="AU133">
        <f t="shared" si="35"/>
        <v>0.21836399999999997</v>
      </c>
      <c r="AV133">
        <f t="shared" si="36"/>
        <v>0</v>
      </c>
      <c r="AW133">
        <f t="shared" si="37"/>
        <v>4.6959999999999997E-3</v>
      </c>
      <c r="AX133">
        <f t="shared" si="38"/>
        <v>0.23949599999999999</v>
      </c>
      <c r="AY133">
        <f t="shared" si="39"/>
        <v>0</v>
      </c>
      <c r="AZ133">
        <f t="shared" si="40"/>
        <v>2.310432</v>
      </c>
      <c r="BA133">
        <f t="shared" si="41"/>
        <v>0.82179999999999997</v>
      </c>
      <c r="BB133">
        <f t="shared" si="42"/>
        <v>2.3479999999999998E-3</v>
      </c>
      <c r="BC133">
        <f t="shared" si="43"/>
        <v>2.3479999999999998E-3</v>
      </c>
      <c r="BD133">
        <f t="shared" si="44"/>
        <v>0</v>
      </c>
      <c r="BE133">
        <f t="shared" si="45"/>
        <v>0</v>
      </c>
      <c r="BF133">
        <f t="shared" si="46"/>
        <v>0.13148799999999999</v>
      </c>
      <c r="BG133">
        <f t="shared" si="47"/>
        <v>5.8699999999999995E-2</v>
      </c>
      <c r="BH133">
        <f t="shared" si="48"/>
        <v>2.5827999999999997E-2</v>
      </c>
      <c r="BI133">
        <f t="shared" si="49"/>
        <v>0</v>
      </c>
      <c r="BJ133">
        <f t="shared" si="50"/>
        <v>2.8176E-2</v>
      </c>
      <c r="BK133">
        <f t="shared" si="51"/>
        <v>0.48603599999999997</v>
      </c>
      <c r="BL133">
        <f t="shared" si="52"/>
        <v>1.2867039999999998</v>
      </c>
      <c r="BM133">
        <f t="shared" si="53"/>
        <v>-1.000248</v>
      </c>
      <c r="BN133">
        <f t="shared" si="54"/>
        <v>1.307836</v>
      </c>
      <c r="BO133">
        <f t="shared" si="55"/>
        <v>0.46255599999999997</v>
      </c>
      <c r="BP133">
        <f t="shared" si="56"/>
        <v>0.46490399999999998</v>
      </c>
    </row>
    <row r="134" spans="1:68">
      <c r="A134">
        <v>51059</v>
      </c>
      <c r="B134" s="1">
        <v>9</v>
      </c>
      <c r="C134" s="1">
        <v>0</v>
      </c>
      <c r="D134" s="1">
        <v>1</v>
      </c>
      <c r="E134" s="1">
        <v>1</v>
      </c>
      <c r="F134" s="1">
        <v>0</v>
      </c>
      <c r="G134" s="1">
        <v>3</v>
      </c>
      <c r="H134" s="8">
        <v>1</v>
      </c>
      <c r="I134" t="s">
        <v>145</v>
      </c>
      <c r="J134" s="8">
        <v>28</v>
      </c>
      <c r="K134" s="1">
        <v>1</v>
      </c>
      <c r="L134" s="1">
        <v>1</v>
      </c>
      <c r="M134" s="1">
        <v>0</v>
      </c>
      <c r="N134" s="1">
        <v>0</v>
      </c>
      <c r="O134" s="1">
        <v>0</v>
      </c>
      <c r="P134" s="90">
        <v>7.7899999999999996E-4</v>
      </c>
      <c r="Q134" s="1">
        <v>55</v>
      </c>
      <c r="R134" s="1">
        <v>0</v>
      </c>
      <c r="S134" s="1">
        <v>0</v>
      </c>
      <c r="T134" s="1">
        <v>358</v>
      </c>
      <c r="U134" s="1">
        <v>14</v>
      </c>
      <c r="V134" s="1">
        <v>0</v>
      </c>
      <c r="W134" s="1">
        <v>405</v>
      </c>
      <c r="X134" s="1">
        <v>11</v>
      </c>
      <c r="Y134" s="1">
        <v>1336</v>
      </c>
      <c r="Z134" s="1">
        <v>5212</v>
      </c>
      <c r="AA134" s="1">
        <v>1</v>
      </c>
      <c r="AB134" s="1">
        <v>1</v>
      </c>
      <c r="AC134" s="1">
        <v>11</v>
      </c>
      <c r="AD134" s="1">
        <v>0</v>
      </c>
      <c r="AE134" s="1">
        <v>214</v>
      </c>
      <c r="AF134" s="1">
        <v>144</v>
      </c>
      <c r="AG134" s="1">
        <v>0</v>
      </c>
      <c r="AH134" s="1">
        <v>14</v>
      </c>
      <c r="AI134" s="1">
        <v>76</v>
      </c>
      <c r="AJ134" s="1">
        <v>844</v>
      </c>
      <c r="AK134" s="1">
        <v>6001</v>
      </c>
      <c r="AL134" s="1">
        <v>4720</v>
      </c>
      <c r="AM134" s="1">
        <v>6056</v>
      </c>
      <c r="AN134" s="1">
        <f t="shared" si="29"/>
        <v>788</v>
      </c>
      <c r="AO134" s="1">
        <f t="shared" si="30"/>
        <v>789</v>
      </c>
      <c r="AP134" s="1" t="str">
        <f t="shared" si="31"/>
        <v/>
      </c>
      <c r="AR134">
        <f t="shared" si="32"/>
        <v>4.2845000000000001E-2</v>
      </c>
      <c r="AS134">
        <f t="shared" si="33"/>
        <v>0</v>
      </c>
      <c r="AT134">
        <f t="shared" si="34"/>
        <v>0</v>
      </c>
      <c r="AU134">
        <f t="shared" si="35"/>
        <v>0.27888199999999996</v>
      </c>
      <c r="AV134">
        <f t="shared" si="36"/>
        <v>1.0905999999999999E-2</v>
      </c>
      <c r="AW134">
        <f t="shared" si="37"/>
        <v>0</v>
      </c>
      <c r="AX134">
        <f t="shared" si="38"/>
        <v>0.31549499999999997</v>
      </c>
      <c r="AY134">
        <f t="shared" si="39"/>
        <v>8.5690000000000002E-3</v>
      </c>
      <c r="AZ134">
        <f t="shared" si="40"/>
        <v>1.0407439999999999</v>
      </c>
      <c r="BA134">
        <f t="shared" si="41"/>
        <v>4.0601479999999999</v>
      </c>
      <c r="BB134">
        <f t="shared" si="42"/>
        <v>7.7899999999999996E-4</v>
      </c>
      <c r="BC134">
        <f t="shared" si="43"/>
        <v>7.7899999999999996E-4</v>
      </c>
      <c r="BD134">
        <f t="shared" si="44"/>
        <v>8.5690000000000002E-3</v>
      </c>
      <c r="BE134">
        <f t="shared" si="45"/>
        <v>0</v>
      </c>
      <c r="BF134">
        <f t="shared" si="46"/>
        <v>0.16670599999999999</v>
      </c>
      <c r="BG134">
        <f t="shared" si="47"/>
        <v>0.112176</v>
      </c>
      <c r="BH134">
        <f t="shared" si="48"/>
        <v>0</v>
      </c>
      <c r="BI134">
        <f t="shared" si="49"/>
        <v>1.0905999999999999E-2</v>
      </c>
      <c r="BJ134">
        <f t="shared" si="50"/>
        <v>5.9204E-2</v>
      </c>
      <c r="BK134">
        <f t="shared" si="51"/>
        <v>0.65747599999999995</v>
      </c>
      <c r="BL134">
        <f t="shared" si="52"/>
        <v>4.674779</v>
      </c>
      <c r="BM134">
        <f t="shared" si="53"/>
        <v>3.6768799999999997</v>
      </c>
      <c r="BN134">
        <f t="shared" si="54"/>
        <v>4.7176239999999998</v>
      </c>
      <c r="BO134">
        <f t="shared" si="55"/>
        <v>0.61385199999999995</v>
      </c>
      <c r="BP134">
        <f t="shared" si="56"/>
        <v>0.61463099999999993</v>
      </c>
    </row>
    <row r="135" spans="1:68">
      <c r="A135">
        <v>51060</v>
      </c>
      <c r="B135" s="1">
        <v>3</v>
      </c>
      <c r="C135" s="105">
        <v>0</v>
      </c>
      <c r="D135" s="105">
        <v>0</v>
      </c>
      <c r="E135" s="1">
        <v>1</v>
      </c>
      <c r="F135" s="1">
        <v>0</v>
      </c>
      <c r="G135" s="1">
        <v>2</v>
      </c>
      <c r="H135" s="8">
        <v>91</v>
      </c>
      <c r="I135" t="s">
        <v>308</v>
      </c>
      <c r="J135" s="8">
        <v>58</v>
      </c>
      <c r="K135" s="1">
        <v>1</v>
      </c>
      <c r="L135" s="1">
        <v>1</v>
      </c>
      <c r="M135" s="1">
        <v>1</v>
      </c>
      <c r="N135" s="1">
        <v>0</v>
      </c>
      <c r="O135" s="1">
        <v>0</v>
      </c>
      <c r="P135" s="90">
        <v>2.3479999999999998E-3</v>
      </c>
      <c r="Q135" s="1">
        <v>8</v>
      </c>
      <c r="R135" s="1">
        <v>0</v>
      </c>
      <c r="S135" s="1">
        <v>0</v>
      </c>
      <c r="T135" s="1">
        <v>8</v>
      </c>
      <c r="U135" s="1">
        <v>0</v>
      </c>
      <c r="V135" s="1">
        <v>0</v>
      </c>
      <c r="W135" s="1">
        <v>79</v>
      </c>
      <c r="X135" s="1">
        <v>0</v>
      </c>
      <c r="Y135" s="1">
        <v>447</v>
      </c>
      <c r="Z135" s="1">
        <v>1150</v>
      </c>
      <c r="AA135" s="1">
        <v>1</v>
      </c>
      <c r="AB135" s="1">
        <v>0</v>
      </c>
      <c r="AC135" s="1">
        <v>0</v>
      </c>
      <c r="AD135" s="1">
        <v>0</v>
      </c>
      <c r="AE135" s="1">
        <v>0</v>
      </c>
      <c r="AF135" s="1">
        <v>8</v>
      </c>
      <c r="AG135" s="1">
        <v>0</v>
      </c>
      <c r="AH135" s="1">
        <v>0</v>
      </c>
      <c r="AI135" s="1">
        <v>0</v>
      </c>
      <c r="AJ135" s="1">
        <v>96</v>
      </c>
      <c r="AK135" s="1">
        <v>1238</v>
      </c>
      <c r="AL135" s="1">
        <v>798</v>
      </c>
      <c r="AM135" s="1">
        <v>1246</v>
      </c>
      <c r="AN135" s="1">
        <f t="shared" si="29"/>
        <v>87</v>
      </c>
      <c r="AO135" s="1">
        <f t="shared" si="30"/>
        <v>88</v>
      </c>
      <c r="AP135" s="1" t="str">
        <f t="shared" si="31"/>
        <v/>
      </c>
      <c r="AR135">
        <f t="shared" si="32"/>
        <v>1.8783999999999999E-2</v>
      </c>
      <c r="AS135">
        <f t="shared" si="33"/>
        <v>0</v>
      </c>
      <c r="AT135">
        <f t="shared" si="34"/>
        <v>0</v>
      </c>
      <c r="AU135">
        <f t="shared" si="35"/>
        <v>1.8783999999999999E-2</v>
      </c>
      <c r="AV135">
        <f t="shared" si="36"/>
        <v>0</v>
      </c>
      <c r="AW135">
        <f t="shared" si="37"/>
        <v>0</v>
      </c>
      <c r="AX135">
        <f t="shared" si="38"/>
        <v>0.18549199999999999</v>
      </c>
      <c r="AY135">
        <f t="shared" si="39"/>
        <v>0</v>
      </c>
      <c r="AZ135">
        <f t="shared" si="40"/>
        <v>1.0495559999999999</v>
      </c>
      <c r="BA135">
        <f t="shared" si="41"/>
        <v>2.7001999999999997</v>
      </c>
      <c r="BB135">
        <f t="shared" si="42"/>
        <v>2.3479999999999998E-3</v>
      </c>
      <c r="BC135">
        <f t="shared" si="43"/>
        <v>0</v>
      </c>
      <c r="BD135">
        <f t="shared" si="44"/>
        <v>0</v>
      </c>
      <c r="BE135">
        <f t="shared" si="45"/>
        <v>0</v>
      </c>
      <c r="BF135">
        <f t="shared" si="46"/>
        <v>0</v>
      </c>
      <c r="BG135">
        <f t="shared" si="47"/>
        <v>1.8783999999999999E-2</v>
      </c>
      <c r="BH135">
        <f t="shared" si="48"/>
        <v>0</v>
      </c>
      <c r="BI135">
        <f t="shared" si="49"/>
        <v>0</v>
      </c>
      <c r="BJ135">
        <f t="shared" si="50"/>
        <v>0</v>
      </c>
      <c r="BK135">
        <f t="shared" si="51"/>
        <v>0.225408</v>
      </c>
      <c r="BL135">
        <f t="shared" si="52"/>
        <v>2.9068239999999999</v>
      </c>
      <c r="BM135">
        <f t="shared" si="53"/>
        <v>1.8737039999999998</v>
      </c>
      <c r="BN135">
        <f t="shared" si="54"/>
        <v>2.925608</v>
      </c>
      <c r="BO135">
        <f t="shared" si="55"/>
        <v>0.20427599999999999</v>
      </c>
      <c r="BP135">
        <f t="shared" si="56"/>
        <v>0.20662399999999997</v>
      </c>
    </row>
    <row r="136" spans="1:68">
      <c r="A136">
        <v>51061</v>
      </c>
      <c r="B136" s="1">
        <v>9</v>
      </c>
      <c r="C136" s="1">
        <v>0</v>
      </c>
      <c r="D136" s="1">
        <v>1</v>
      </c>
      <c r="E136" s="1">
        <v>1</v>
      </c>
      <c r="F136" s="1">
        <v>0</v>
      </c>
      <c r="G136" s="1">
        <v>3</v>
      </c>
      <c r="H136" s="8">
        <v>88</v>
      </c>
      <c r="I136" t="s">
        <v>128</v>
      </c>
      <c r="J136" s="8">
        <v>66</v>
      </c>
      <c r="K136" s="1">
        <v>1</v>
      </c>
      <c r="L136" s="1">
        <v>2</v>
      </c>
      <c r="M136" s="1">
        <v>1</v>
      </c>
      <c r="N136" s="1">
        <v>0</v>
      </c>
      <c r="O136" s="1">
        <v>0</v>
      </c>
      <c r="P136" s="90">
        <v>7.7899999999999996E-4</v>
      </c>
      <c r="Q136" s="1">
        <v>387</v>
      </c>
      <c r="R136" s="1">
        <v>0</v>
      </c>
      <c r="S136" s="1">
        <v>0</v>
      </c>
      <c r="T136" s="1">
        <v>198</v>
      </c>
      <c r="U136" s="1">
        <v>18</v>
      </c>
      <c r="V136" s="1">
        <v>0</v>
      </c>
      <c r="W136" s="1">
        <v>92</v>
      </c>
      <c r="X136" s="1">
        <v>15</v>
      </c>
      <c r="Y136" s="1">
        <v>278</v>
      </c>
      <c r="Z136" s="1">
        <v>843</v>
      </c>
      <c r="AA136" s="1">
        <v>1</v>
      </c>
      <c r="AB136" s="1">
        <v>1</v>
      </c>
      <c r="AC136" s="1">
        <v>0</v>
      </c>
      <c r="AD136" s="1">
        <v>0</v>
      </c>
      <c r="AE136" s="1">
        <v>101</v>
      </c>
      <c r="AF136" s="1">
        <v>98</v>
      </c>
      <c r="AG136" s="1">
        <v>0</v>
      </c>
      <c r="AH136" s="1">
        <v>18</v>
      </c>
      <c r="AI136" s="1">
        <v>18</v>
      </c>
      <c r="AJ136" s="1">
        <v>711</v>
      </c>
      <c r="AK136" s="1">
        <v>1167</v>
      </c>
      <c r="AL136" s="1">
        <v>1276</v>
      </c>
      <c r="AM136" s="1">
        <v>1554</v>
      </c>
      <c r="AN136" s="1">
        <f t="shared" ref="AN136:AN199" si="57">SUM(R136:X136)</f>
        <v>323</v>
      </c>
      <c r="AO136" s="1">
        <f t="shared" ref="AO136:AO199" si="58">AJ136-Q136</f>
        <v>324</v>
      </c>
      <c r="AP136" s="1" t="str">
        <f t="shared" ref="AP136:AP199" si="59">IF(ISERROR((AO136/AN136)),"",IF(AND((AO136/AN136)&gt;1.05,AO136-AN136&gt;5),"Manual Calculations of Portable Physical Wealth do not match Assumed Calculations",""))</f>
        <v/>
      </c>
      <c r="AR136">
        <f t="shared" si="32"/>
        <v>0.30147299999999999</v>
      </c>
      <c r="AS136">
        <f t="shared" si="33"/>
        <v>0</v>
      </c>
      <c r="AT136">
        <f t="shared" si="34"/>
        <v>0</v>
      </c>
      <c r="AU136">
        <f t="shared" si="35"/>
        <v>0.15424199999999999</v>
      </c>
      <c r="AV136">
        <f t="shared" si="36"/>
        <v>1.4022E-2</v>
      </c>
      <c r="AW136">
        <f t="shared" si="37"/>
        <v>0</v>
      </c>
      <c r="AX136">
        <f t="shared" si="38"/>
        <v>7.1667999999999996E-2</v>
      </c>
      <c r="AY136">
        <f t="shared" si="39"/>
        <v>1.1684999999999999E-2</v>
      </c>
      <c r="AZ136">
        <f t="shared" si="40"/>
        <v>0.21656199999999998</v>
      </c>
      <c r="BA136">
        <f t="shared" si="41"/>
        <v>0.65669699999999998</v>
      </c>
      <c r="BB136">
        <f t="shared" si="42"/>
        <v>7.7899999999999996E-4</v>
      </c>
      <c r="BC136">
        <f t="shared" si="43"/>
        <v>7.7899999999999996E-4</v>
      </c>
      <c r="BD136">
        <f t="shared" si="44"/>
        <v>0</v>
      </c>
      <c r="BE136">
        <f t="shared" si="45"/>
        <v>0</v>
      </c>
      <c r="BF136">
        <f t="shared" si="46"/>
        <v>7.8678999999999999E-2</v>
      </c>
      <c r="BG136">
        <f t="shared" si="47"/>
        <v>7.6341999999999993E-2</v>
      </c>
      <c r="BH136">
        <f t="shared" si="48"/>
        <v>0</v>
      </c>
      <c r="BI136">
        <f t="shared" si="49"/>
        <v>1.4022E-2</v>
      </c>
      <c r="BJ136">
        <f t="shared" si="50"/>
        <v>1.4022E-2</v>
      </c>
      <c r="BK136">
        <f t="shared" si="51"/>
        <v>0.55386899999999994</v>
      </c>
      <c r="BL136">
        <f t="shared" si="52"/>
        <v>0.90909299999999993</v>
      </c>
      <c r="BM136">
        <f t="shared" si="53"/>
        <v>0.994004</v>
      </c>
      <c r="BN136">
        <f t="shared" si="54"/>
        <v>1.210566</v>
      </c>
      <c r="BO136">
        <f t="shared" si="55"/>
        <v>0.25161699999999998</v>
      </c>
      <c r="BP136">
        <f t="shared" si="56"/>
        <v>0.25239600000000001</v>
      </c>
    </row>
    <row r="137" spans="1:68">
      <c r="A137">
        <v>51062</v>
      </c>
      <c r="B137" s="1">
        <v>9</v>
      </c>
      <c r="C137" s="1">
        <v>0</v>
      </c>
      <c r="D137" s="1">
        <v>1</v>
      </c>
      <c r="E137" s="1">
        <v>1</v>
      </c>
      <c r="F137" s="1">
        <v>0</v>
      </c>
      <c r="G137" s="1">
        <v>2</v>
      </c>
      <c r="H137" s="8">
        <v>40</v>
      </c>
      <c r="I137" t="s">
        <v>575</v>
      </c>
      <c r="J137" s="8">
        <v>83</v>
      </c>
      <c r="K137" s="1">
        <v>1</v>
      </c>
      <c r="L137" s="1">
        <v>2</v>
      </c>
      <c r="M137" s="1">
        <v>1</v>
      </c>
      <c r="N137" s="1">
        <v>9</v>
      </c>
      <c r="O137" s="1">
        <v>0</v>
      </c>
      <c r="P137" s="90">
        <v>2.3479999999999998E-3</v>
      </c>
      <c r="Q137" s="1">
        <v>642</v>
      </c>
      <c r="R137" s="1">
        <v>0</v>
      </c>
      <c r="S137" s="1">
        <v>0</v>
      </c>
      <c r="T137" s="1">
        <v>710</v>
      </c>
      <c r="U137" s="1">
        <v>244</v>
      </c>
      <c r="V137" s="1">
        <v>0</v>
      </c>
      <c r="W137" s="1">
        <v>245</v>
      </c>
      <c r="X137" s="1">
        <v>0</v>
      </c>
      <c r="Y137" s="1">
        <v>1674</v>
      </c>
      <c r="Z137" s="1">
        <v>3993</v>
      </c>
      <c r="AA137" s="1">
        <v>1</v>
      </c>
      <c r="AB137" s="1">
        <v>1</v>
      </c>
      <c r="AC137" s="1">
        <v>601</v>
      </c>
      <c r="AD137" s="1">
        <v>0</v>
      </c>
      <c r="AE137" s="1">
        <v>616</v>
      </c>
      <c r="AF137" s="1">
        <v>94</v>
      </c>
      <c r="AG137" s="1">
        <v>0</v>
      </c>
      <c r="AH137" s="1">
        <v>233</v>
      </c>
      <c r="AI137" s="1">
        <v>87</v>
      </c>
      <c r="AJ137" s="1">
        <v>1842</v>
      </c>
      <c r="AK137" s="1">
        <v>5193</v>
      </c>
      <c r="AL137" s="1">
        <v>4161</v>
      </c>
      <c r="AM137" s="1">
        <v>5835</v>
      </c>
      <c r="AN137" s="1">
        <f t="shared" si="57"/>
        <v>1199</v>
      </c>
      <c r="AO137" s="1">
        <f t="shared" si="58"/>
        <v>1200</v>
      </c>
      <c r="AP137" s="1" t="str">
        <f t="shared" si="59"/>
        <v/>
      </c>
      <c r="AR137">
        <f t="shared" ref="AR137:AR200" si="60">$P137*Q137</f>
        <v>1.5074159999999999</v>
      </c>
      <c r="AS137">
        <f t="shared" ref="AS137:AS200" si="61">$P137*R137</f>
        <v>0</v>
      </c>
      <c r="AT137">
        <f t="shared" ref="AT137:AT200" si="62">$P137*S137</f>
        <v>0</v>
      </c>
      <c r="AU137">
        <f t="shared" ref="AU137:AU200" si="63">$P137*T137</f>
        <v>1.6670799999999999</v>
      </c>
      <c r="AV137">
        <f t="shared" ref="AV137:AV200" si="64">$P137*U137</f>
        <v>0.57291199999999998</v>
      </c>
      <c r="AW137">
        <f t="shared" ref="AW137:AW200" si="65">$P137*V137</f>
        <v>0</v>
      </c>
      <c r="AX137">
        <f t="shared" ref="AX137:AX200" si="66">$P137*W137</f>
        <v>0.57525999999999999</v>
      </c>
      <c r="AY137">
        <f t="shared" ref="AY137:AY200" si="67">$P137*X137</f>
        <v>0</v>
      </c>
      <c r="AZ137">
        <f t="shared" ref="AZ137:AZ200" si="68">$P137*Y137</f>
        <v>3.9305519999999996</v>
      </c>
      <c r="BA137">
        <f t="shared" ref="BA137:BA200" si="69">$P137*Z137</f>
        <v>9.3755639999999989</v>
      </c>
      <c r="BB137">
        <f t="shared" ref="BB137:BB200" si="70">$P137*AA137</f>
        <v>2.3479999999999998E-3</v>
      </c>
      <c r="BC137">
        <f t="shared" ref="BC137:BC200" si="71">$P137*AB137</f>
        <v>2.3479999999999998E-3</v>
      </c>
      <c r="BD137">
        <f t="shared" ref="BD137:BD200" si="72">$P137*AC137</f>
        <v>1.4111479999999998</v>
      </c>
      <c r="BE137">
        <f t="shared" ref="BE137:BE200" si="73">$P137*AD137</f>
        <v>0</v>
      </c>
      <c r="BF137">
        <f t="shared" ref="BF137:BF200" si="74">$P137*AE137</f>
        <v>1.4463679999999999</v>
      </c>
      <c r="BG137">
        <f t="shared" ref="BG137:BG200" si="75">$P137*AF137</f>
        <v>0.22071199999999999</v>
      </c>
      <c r="BH137">
        <f t="shared" ref="BH137:BH200" si="76">$P137*AG137</f>
        <v>0</v>
      </c>
      <c r="BI137">
        <f t="shared" ref="BI137:BI200" si="77">$P137*AH137</f>
        <v>0.54708400000000001</v>
      </c>
      <c r="BJ137">
        <f t="shared" ref="BJ137:BJ200" si="78">$P137*AI137</f>
        <v>0.20427599999999999</v>
      </c>
      <c r="BK137">
        <f t="shared" ref="BK137:BK200" si="79">$P137*AJ137</f>
        <v>4.3250159999999997</v>
      </c>
      <c r="BL137">
        <f t="shared" ref="BL137:BL200" si="80">$P137*AK137</f>
        <v>12.193163999999999</v>
      </c>
      <c r="BM137">
        <f t="shared" ref="BM137:BM200" si="81">$P137*AL137</f>
        <v>9.7700279999999999</v>
      </c>
      <c r="BN137">
        <f t="shared" ref="BN137:BN200" si="82">$P137*AM137</f>
        <v>13.700579999999999</v>
      </c>
      <c r="BO137">
        <f t="shared" ref="BO137:BO200" si="83">$P137*AN137</f>
        <v>2.8152519999999996</v>
      </c>
      <c r="BP137">
        <f t="shared" ref="BP137:BP200" si="84">$P137*AO137</f>
        <v>2.8175999999999997</v>
      </c>
    </row>
    <row r="138" spans="1:68">
      <c r="A138">
        <v>51063</v>
      </c>
      <c r="B138" s="1">
        <v>1</v>
      </c>
      <c r="C138" s="1">
        <v>1</v>
      </c>
      <c r="D138" s="1">
        <v>0</v>
      </c>
      <c r="E138" s="1">
        <v>1</v>
      </c>
      <c r="F138" s="1">
        <v>0</v>
      </c>
      <c r="G138" s="1">
        <v>3</v>
      </c>
      <c r="H138" s="8">
        <v>1</v>
      </c>
      <c r="I138" t="s">
        <v>145</v>
      </c>
      <c r="J138" s="8">
        <v>28</v>
      </c>
      <c r="K138" s="1">
        <v>1</v>
      </c>
      <c r="L138" s="1">
        <v>2</v>
      </c>
      <c r="M138" s="1">
        <v>0</v>
      </c>
      <c r="N138" s="1">
        <v>0</v>
      </c>
      <c r="O138" s="1">
        <v>0</v>
      </c>
      <c r="P138" s="90">
        <v>7.7899999999999996E-4</v>
      </c>
      <c r="Q138" s="1">
        <v>0</v>
      </c>
      <c r="R138" s="1">
        <v>0</v>
      </c>
      <c r="S138" s="1">
        <v>0</v>
      </c>
      <c r="T138" s="1">
        <v>8</v>
      </c>
      <c r="U138" s="1">
        <v>0</v>
      </c>
      <c r="V138" s="1">
        <v>0</v>
      </c>
      <c r="W138" s="1">
        <v>159</v>
      </c>
      <c r="X138" s="1">
        <v>0</v>
      </c>
      <c r="Y138" s="1">
        <v>254</v>
      </c>
      <c r="Z138" s="1">
        <v>660</v>
      </c>
      <c r="AA138" s="1">
        <v>1</v>
      </c>
      <c r="AB138" s="1">
        <v>0</v>
      </c>
      <c r="AC138" s="1">
        <v>0</v>
      </c>
      <c r="AD138" s="1">
        <v>0</v>
      </c>
      <c r="AE138" s="1">
        <v>0</v>
      </c>
      <c r="AF138" s="1">
        <v>8</v>
      </c>
      <c r="AG138" s="1">
        <v>0</v>
      </c>
      <c r="AH138" s="1">
        <v>0</v>
      </c>
      <c r="AI138" s="1">
        <v>15</v>
      </c>
      <c r="AJ138" s="1">
        <v>168</v>
      </c>
      <c r="AK138" s="1">
        <v>828</v>
      </c>
      <c r="AL138" s="1">
        <v>573</v>
      </c>
      <c r="AM138" s="1">
        <v>828</v>
      </c>
      <c r="AN138" s="1">
        <f t="shared" si="57"/>
        <v>167</v>
      </c>
      <c r="AO138" s="1">
        <f t="shared" si="58"/>
        <v>168</v>
      </c>
      <c r="AP138" s="1" t="str">
        <f t="shared" si="59"/>
        <v/>
      </c>
      <c r="AR138">
        <f t="shared" si="60"/>
        <v>0</v>
      </c>
      <c r="AS138">
        <f t="shared" si="61"/>
        <v>0</v>
      </c>
      <c r="AT138">
        <f t="shared" si="62"/>
        <v>0</v>
      </c>
      <c r="AU138">
        <f t="shared" si="63"/>
        <v>6.2319999999999997E-3</v>
      </c>
      <c r="AV138">
        <f t="shared" si="64"/>
        <v>0</v>
      </c>
      <c r="AW138">
        <f t="shared" si="65"/>
        <v>0</v>
      </c>
      <c r="AX138">
        <f t="shared" si="66"/>
        <v>0.123861</v>
      </c>
      <c r="AY138">
        <f t="shared" si="67"/>
        <v>0</v>
      </c>
      <c r="AZ138">
        <f t="shared" si="68"/>
        <v>0.19786599999999999</v>
      </c>
      <c r="BA138">
        <f t="shared" si="69"/>
        <v>0.51413999999999993</v>
      </c>
      <c r="BB138">
        <f t="shared" si="70"/>
        <v>7.7899999999999996E-4</v>
      </c>
      <c r="BC138">
        <f t="shared" si="71"/>
        <v>0</v>
      </c>
      <c r="BD138">
        <f t="shared" si="72"/>
        <v>0</v>
      </c>
      <c r="BE138">
        <f t="shared" si="73"/>
        <v>0</v>
      </c>
      <c r="BF138">
        <f t="shared" si="74"/>
        <v>0</v>
      </c>
      <c r="BG138">
        <f t="shared" si="75"/>
        <v>6.2319999999999997E-3</v>
      </c>
      <c r="BH138">
        <f t="shared" si="76"/>
        <v>0</v>
      </c>
      <c r="BI138">
        <f t="shared" si="77"/>
        <v>0</v>
      </c>
      <c r="BJ138">
        <f t="shared" si="78"/>
        <v>1.1684999999999999E-2</v>
      </c>
      <c r="BK138">
        <f t="shared" si="79"/>
        <v>0.13087199999999999</v>
      </c>
      <c r="BL138">
        <f t="shared" si="80"/>
        <v>0.64501199999999992</v>
      </c>
      <c r="BM138">
        <f t="shared" si="81"/>
        <v>0.44636699999999996</v>
      </c>
      <c r="BN138">
        <f t="shared" si="82"/>
        <v>0.64501199999999992</v>
      </c>
      <c r="BO138">
        <f t="shared" si="83"/>
        <v>0.13009299999999999</v>
      </c>
      <c r="BP138">
        <f t="shared" si="84"/>
        <v>0.13087199999999999</v>
      </c>
    </row>
    <row r="139" spans="1:68">
      <c r="A139">
        <v>51064</v>
      </c>
      <c r="B139" s="1">
        <v>3</v>
      </c>
      <c r="C139" s="105">
        <v>0</v>
      </c>
      <c r="D139" s="105">
        <v>0</v>
      </c>
      <c r="E139" s="1">
        <v>1</v>
      </c>
      <c r="F139" s="1">
        <v>0</v>
      </c>
      <c r="G139" s="1">
        <v>3</v>
      </c>
      <c r="H139" s="8">
        <v>52</v>
      </c>
      <c r="I139" t="s">
        <v>680</v>
      </c>
      <c r="J139" s="8">
        <v>94</v>
      </c>
      <c r="K139" s="1">
        <v>1</v>
      </c>
      <c r="L139" s="1">
        <v>1</v>
      </c>
      <c r="M139" s="1">
        <v>0</v>
      </c>
      <c r="N139" s="1">
        <v>0</v>
      </c>
      <c r="O139" s="1">
        <v>0</v>
      </c>
      <c r="P139" s="90">
        <v>7.7899999999999996E-4</v>
      </c>
      <c r="Q139" s="1">
        <v>0</v>
      </c>
      <c r="R139" s="1">
        <v>0</v>
      </c>
      <c r="S139" s="1">
        <v>0</v>
      </c>
      <c r="T139" s="1">
        <v>4</v>
      </c>
      <c r="U139" s="1">
        <v>0</v>
      </c>
      <c r="V139" s="1">
        <v>0</v>
      </c>
      <c r="W139" s="1">
        <v>1</v>
      </c>
      <c r="X139" s="1">
        <v>0</v>
      </c>
      <c r="Y139" s="1">
        <v>50</v>
      </c>
      <c r="Z139" s="1">
        <v>375</v>
      </c>
      <c r="AA139" s="1">
        <v>1</v>
      </c>
      <c r="AB139" s="1">
        <v>0</v>
      </c>
      <c r="AC139" s="1">
        <v>0</v>
      </c>
      <c r="AD139" s="1">
        <v>0</v>
      </c>
      <c r="AE139" s="1">
        <v>0</v>
      </c>
      <c r="AF139" s="1">
        <v>4</v>
      </c>
      <c r="AG139" s="1">
        <v>0</v>
      </c>
      <c r="AH139" s="1">
        <v>0</v>
      </c>
      <c r="AI139" s="1">
        <v>0</v>
      </c>
      <c r="AJ139" s="1">
        <v>6</v>
      </c>
      <c r="AK139" s="1">
        <v>381</v>
      </c>
      <c r="AL139" s="1">
        <v>330</v>
      </c>
      <c r="AM139" s="1">
        <v>381</v>
      </c>
      <c r="AN139" s="1">
        <f t="shared" si="57"/>
        <v>5</v>
      </c>
      <c r="AO139" s="1">
        <f t="shared" si="58"/>
        <v>6</v>
      </c>
      <c r="AP139" s="1" t="str">
        <f t="shared" si="59"/>
        <v/>
      </c>
      <c r="AR139">
        <f t="shared" si="60"/>
        <v>0</v>
      </c>
      <c r="AS139">
        <f t="shared" si="61"/>
        <v>0</v>
      </c>
      <c r="AT139">
        <f t="shared" si="62"/>
        <v>0</v>
      </c>
      <c r="AU139">
        <f t="shared" si="63"/>
        <v>3.1159999999999998E-3</v>
      </c>
      <c r="AV139">
        <f t="shared" si="64"/>
        <v>0</v>
      </c>
      <c r="AW139">
        <f t="shared" si="65"/>
        <v>0</v>
      </c>
      <c r="AX139">
        <f t="shared" si="66"/>
        <v>7.7899999999999996E-4</v>
      </c>
      <c r="AY139">
        <f t="shared" si="67"/>
        <v>0</v>
      </c>
      <c r="AZ139">
        <f t="shared" si="68"/>
        <v>3.8949999999999999E-2</v>
      </c>
      <c r="BA139">
        <f t="shared" si="69"/>
        <v>0.29212499999999997</v>
      </c>
      <c r="BB139">
        <f t="shared" si="70"/>
        <v>7.7899999999999996E-4</v>
      </c>
      <c r="BC139">
        <f t="shared" si="71"/>
        <v>0</v>
      </c>
      <c r="BD139">
        <f t="shared" si="72"/>
        <v>0</v>
      </c>
      <c r="BE139">
        <f t="shared" si="73"/>
        <v>0</v>
      </c>
      <c r="BF139">
        <f t="shared" si="74"/>
        <v>0</v>
      </c>
      <c r="BG139">
        <f t="shared" si="75"/>
        <v>3.1159999999999998E-3</v>
      </c>
      <c r="BH139">
        <f t="shared" si="76"/>
        <v>0</v>
      </c>
      <c r="BI139">
        <f t="shared" si="77"/>
        <v>0</v>
      </c>
      <c r="BJ139">
        <f t="shared" si="78"/>
        <v>0</v>
      </c>
      <c r="BK139">
        <f t="shared" si="79"/>
        <v>4.6739999999999993E-3</v>
      </c>
      <c r="BL139">
        <f t="shared" si="80"/>
        <v>0.29679899999999998</v>
      </c>
      <c r="BM139">
        <f t="shared" si="81"/>
        <v>0.25706999999999997</v>
      </c>
      <c r="BN139">
        <f t="shared" si="82"/>
        <v>0.29679899999999998</v>
      </c>
      <c r="BO139">
        <f t="shared" si="83"/>
        <v>3.895E-3</v>
      </c>
      <c r="BP139">
        <f t="shared" si="84"/>
        <v>4.6739999999999993E-3</v>
      </c>
    </row>
    <row r="140" spans="1:68">
      <c r="A140">
        <v>51065</v>
      </c>
      <c r="B140" s="1">
        <v>9</v>
      </c>
      <c r="C140" s="1">
        <v>0</v>
      </c>
      <c r="D140" s="1">
        <v>1</v>
      </c>
      <c r="E140" s="1">
        <v>1</v>
      </c>
      <c r="F140" s="1">
        <v>0</v>
      </c>
      <c r="G140" s="1">
        <v>3</v>
      </c>
      <c r="H140" s="8">
        <v>15</v>
      </c>
      <c r="I140" t="s">
        <v>530</v>
      </c>
      <c r="J140" s="8">
        <v>85</v>
      </c>
      <c r="K140" s="1">
        <v>1</v>
      </c>
      <c r="L140" s="1">
        <v>1</v>
      </c>
      <c r="M140" s="1">
        <v>0</v>
      </c>
      <c r="N140" s="1">
        <v>0</v>
      </c>
      <c r="O140" s="1">
        <v>0</v>
      </c>
      <c r="P140" s="90">
        <v>7.7899999999999996E-4</v>
      </c>
      <c r="Q140" s="1">
        <v>0</v>
      </c>
      <c r="R140" s="1">
        <v>0</v>
      </c>
      <c r="S140" s="1">
        <v>0</v>
      </c>
      <c r="T140" s="1">
        <v>30</v>
      </c>
      <c r="U140" s="1">
        <v>0</v>
      </c>
      <c r="V140" s="1">
        <v>0</v>
      </c>
      <c r="W140" s="1">
        <v>28</v>
      </c>
      <c r="X140" s="1">
        <v>0</v>
      </c>
      <c r="Y140" s="1">
        <v>62</v>
      </c>
      <c r="Z140" s="1">
        <v>209</v>
      </c>
      <c r="AA140" s="1">
        <v>1</v>
      </c>
      <c r="AB140" s="1">
        <v>1</v>
      </c>
      <c r="AC140" s="1">
        <v>0</v>
      </c>
      <c r="AD140" s="1">
        <v>0</v>
      </c>
      <c r="AE140" s="1">
        <v>0</v>
      </c>
      <c r="AF140" s="1">
        <v>28</v>
      </c>
      <c r="AG140" s="1">
        <v>2</v>
      </c>
      <c r="AH140" s="1">
        <v>0</v>
      </c>
      <c r="AI140" s="1">
        <v>6</v>
      </c>
      <c r="AJ140" s="1">
        <v>58</v>
      </c>
      <c r="AK140" s="1">
        <v>267</v>
      </c>
      <c r="AL140" s="1">
        <v>205</v>
      </c>
      <c r="AM140" s="1">
        <v>267</v>
      </c>
      <c r="AN140" s="1">
        <f t="shared" si="57"/>
        <v>58</v>
      </c>
      <c r="AO140" s="1">
        <f t="shared" si="58"/>
        <v>58</v>
      </c>
      <c r="AP140" s="1" t="str">
        <f t="shared" si="59"/>
        <v/>
      </c>
      <c r="AR140">
        <f t="shared" si="60"/>
        <v>0</v>
      </c>
      <c r="AS140">
        <f t="shared" si="61"/>
        <v>0</v>
      </c>
      <c r="AT140">
        <f t="shared" si="62"/>
        <v>0</v>
      </c>
      <c r="AU140">
        <f t="shared" si="63"/>
        <v>2.3369999999999998E-2</v>
      </c>
      <c r="AV140">
        <f t="shared" si="64"/>
        <v>0</v>
      </c>
      <c r="AW140">
        <f t="shared" si="65"/>
        <v>0</v>
      </c>
      <c r="AX140">
        <f t="shared" si="66"/>
        <v>2.1811999999999998E-2</v>
      </c>
      <c r="AY140">
        <f t="shared" si="67"/>
        <v>0</v>
      </c>
      <c r="AZ140">
        <f t="shared" si="68"/>
        <v>4.8298000000000001E-2</v>
      </c>
      <c r="BA140">
        <f t="shared" si="69"/>
        <v>0.16281099999999998</v>
      </c>
      <c r="BB140">
        <f t="shared" si="70"/>
        <v>7.7899999999999996E-4</v>
      </c>
      <c r="BC140">
        <f t="shared" si="71"/>
        <v>7.7899999999999996E-4</v>
      </c>
      <c r="BD140">
        <f t="shared" si="72"/>
        <v>0</v>
      </c>
      <c r="BE140">
        <f t="shared" si="73"/>
        <v>0</v>
      </c>
      <c r="BF140">
        <f t="shared" si="74"/>
        <v>0</v>
      </c>
      <c r="BG140">
        <f t="shared" si="75"/>
        <v>2.1811999999999998E-2</v>
      </c>
      <c r="BH140">
        <f t="shared" si="76"/>
        <v>1.5579999999999999E-3</v>
      </c>
      <c r="BI140">
        <f t="shared" si="77"/>
        <v>0</v>
      </c>
      <c r="BJ140">
        <f t="shared" si="78"/>
        <v>4.6739999999999993E-3</v>
      </c>
      <c r="BK140">
        <f t="shared" si="79"/>
        <v>4.5182E-2</v>
      </c>
      <c r="BL140">
        <f t="shared" si="80"/>
        <v>0.20799299999999998</v>
      </c>
      <c r="BM140">
        <f t="shared" si="81"/>
        <v>0.159695</v>
      </c>
      <c r="BN140">
        <f t="shared" si="82"/>
        <v>0.20799299999999998</v>
      </c>
      <c r="BO140">
        <f t="shared" si="83"/>
        <v>4.5182E-2</v>
      </c>
      <c r="BP140">
        <f t="shared" si="84"/>
        <v>4.5182E-2</v>
      </c>
    </row>
    <row r="141" spans="1:68">
      <c r="A141">
        <v>51066</v>
      </c>
      <c r="B141" s="1">
        <v>9</v>
      </c>
      <c r="C141" s="1">
        <v>0</v>
      </c>
      <c r="D141" s="1">
        <v>1</v>
      </c>
      <c r="E141" s="1">
        <v>1</v>
      </c>
      <c r="F141" s="1">
        <v>0</v>
      </c>
      <c r="G141" s="1">
        <v>3</v>
      </c>
      <c r="H141" s="8">
        <v>4</v>
      </c>
      <c r="I141" t="s">
        <v>356</v>
      </c>
      <c r="J141" s="8">
        <v>10</v>
      </c>
      <c r="K141" s="1">
        <v>1</v>
      </c>
      <c r="L141" s="1">
        <v>2</v>
      </c>
      <c r="M141" s="1">
        <v>1</v>
      </c>
      <c r="N141" s="1">
        <v>0</v>
      </c>
      <c r="O141" s="1">
        <v>0</v>
      </c>
      <c r="P141" s="90">
        <v>7.7899999999999996E-4</v>
      </c>
      <c r="Q141" s="1">
        <v>172</v>
      </c>
      <c r="R141" s="1">
        <v>0</v>
      </c>
      <c r="S141" s="1">
        <v>0</v>
      </c>
      <c r="T141" s="1">
        <v>726</v>
      </c>
      <c r="U141" s="1">
        <v>305</v>
      </c>
      <c r="V141" s="1">
        <v>0</v>
      </c>
      <c r="W141" s="1">
        <v>446</v>
      </c>
      <c r="X141" s="1">
        <v>119</v>
      </c>
      <c r="Y141" s="1">
        <v>740</v>
      </c>
      <c r="Z141" s="1">
        <v>9000</v>
      </c>
      <c r="AA141" s="1">
        <v>1</v>
      </c>
      <c r="AB141" s="1">
        <v>1</v>
      </c>
      <c r="AC141" s="1">
        <v>0</v>
      </c>
      <c r="AD141" s="1">
        <v>0</v>
      </c>
      <c r="AE141" s="1">
        <v>603</v>
      </c>
      <c r="AF141" s="1">
        <v>122</v>
      </c>
      <c r="AG141" s="1">
        <v>0</v>
      </c>
      <c r="AH141" s="1">
        <v>305</v>
      </c>
      <c r="AI141" s="1">
        <v>77</v>
      </c>
      <c r="AJ141" s="1">
        <v>1769</v>
      </c>
      <c r="AK141" s="1">
        <v>10596</v>
      </c>
      <c r="AL141" s="1">
        <v>10029</v>
      </c>
      <c r="AM141" s="1">
        <v>10768</v>
      </c>
      <c r="AN141" s="1">
        <f t="shared" si="57"/>
        <v>1596</v>
      </c>
      <c r="AO141" s="1">
        <f t="shared" si="58"/>
        <v>1597</v>
      </c>
      <c r="AP141" s="1" t="str">
        <f t="shared" si="59"/>
        <v/>
      </c>
      <c r="AR141">
        <f t="shared" si="60"/>
        <v>0.133988</v>
      </c>
      <c r="AS141">
        <f t="shared" si="61"/>
        <v>0</v>
      </c>
      <c r="AT141">
        <f t="shared" si="62"/>
        <v>0</v>
      </c>
      <c r="AU141">
        <f t="shared" si="63"/>
        <v>0.565554</v>
      </c>
      <c r="AV141">
        <f t="shared" si="64"/>
        <v>0.237595</v>
      </c>
      <c r="AW141">
        <f t="shared" si="65"/>
        <v>0</v>
      </c>
      <c r="AX141">
        <f t="shared" si="66"/>
        <v>0.34743399999999997</v>
      </c>
      <c r="AY141">
        <f t="shared" si="67"/>
        <v>9.2700999999999992E-2</v>
      </c>
      <c r="AZ141">
        <f t="shared" si="68"/>
        <v>0.57645999999999997</v>
      </c>
      <c r="BA141">
        <f t="shared" si="69"/>
        <v>7.0109999999999992</v>
      </c>
      <c r="BB141">
        <f t="shared" si="70"/>
        <v>7.7899999999999996E-4</v>
      </c>
      <c r="BC141">
        <f t="shared" si="71"/>
        <v>7.7899999999999996E-4</v>
      </c>
      <c r="BD141">
        <f t="shared" si="72"/>
        <v>0</v>
      </c>
      <c r="BE141">
        <f t="shared" si="73"/>
        <v>0</v>
      </c>
      <c r="BF141">
        <f t="shared" si="74"/>
        <v>0.46973699999999996</v>
      </c>
      <c r="BG141">
        <f t="shared" si="75"/>
        <v>9.5037999999999997E-2</v>
      </c>
      <c r="BH141">
        <f t="shared" si="76"/>
        <v>0</v>
      </c>
      <c r="BI141">
        <f t="shared" si="77"/>
        <v>0.237595</v>
      </c>
      <c r="BJ141">
        <f t="shared" si="78"/>
        <v>5.9982999999999995E-2</v>
      </c>
      <c r="BK141">
        <f t="shared" si="79"/>
        <v>1.3780509999999999</v>
      </c>
      <c r="BL141">
        <f t="shared" si="80"/>
        <v>8.2542840000000002</v>
      </c>
      <c r="BM141">
        <f t="shared" si="81"/>
        <v>7.8125909999999994</v>
      </c>
      <c r="BN141">
        <f t="shared" si="82"/>
        <v>8.3882719999999988</v>
      </c>
      <c r="BO141">
        <f t="shared" si="83"/>
        <v>1.2432839999999998</v>
      </c>
      <c r="BP141">
        <f t="shared" si="84"/>
        <v>1.2440629999999999</v>
      </c>
    </row>
    <row r="142" spans="1:68">
      <c r="A142">
        <v>51067</v>
      </c>
      <c r="B142" s="1">
        <v>3</v>
      </c>
      <c r="C142" s="105">
        <v>0</v>
      </c>
      <c r="D142" s="105">
        <v>0</v>
      </c>
      <c r="E142" s="1">
        <v>1</v>
      </c>
      <c r="F142" s="1">
        <v>0</v>
      </c>
      <c r="G142" s="1">
        <v>3</v>
      </c>
      <c r="H142" s="8">
        <v>70</v>
      </c>
      <c r="I142" t="s">
        <v>361</v>
      </c>
      <c r="J142" s="8">
        <v>62</v>
      </c>
      <c r="K142" s="1">
        <v>1</v>
      </c>
      <c r="L142" s="1">
        <v>1</v>
      </c>
      <c r="M142" s="1">
        <v>1</v>
      </c>
      <c r="N142" s="1">
        <v>8</v>
      </c>
      <c r="O142" s="1">
        <v>0</v>
      </c>
      <c r="P142" s="90">
        <v>7.7899999999999996E-4</v>
      </c>
      <c r="Q142" s="1">
        <v>0</v>
      </c>
      <c r="R142" s="1">
        <v>0</v>
      </c>
      <c r="S142" s="1">
        <v>0</v>
      </c>
      <c r="T142" s="1">
        <v>246</v>
      </c>
      <c r="U142" s="1">
        <v>0</v>
      </c>
      <c r="V142" s="1">
        <v>0</v>
      </c>
      <c r="W142" s="1">
        <v>243</v>
      </c>
      <c r="X142" s="1">
        <v>0</v>
      </c>
      <c r="Y142" s="1">
        <v>933</v>
      </c>
      <c r="Z142" s="1">
        <v>1505</v>
      </c>
      <c r="AA142" s="1">
        <v>1</v>
      </c>
      <c r="AB142" s="1">
        <v>0</v>
      </c>
      <c r="AC142" s="1">
        <v>0</v>
      </c>
      <c r="AD142" s="1">
        <v>0</v>
      </c>
      <c r="AE142" s="1">
        <v>170</v>
      </c>
      <c r="AF142" s="1">
        <v>77</v>
      </c>
      <c r="AG142" s="1">
        <v>0</v>
      </c>
      <c r="AH142" s="1">
        <v>0</v>
      </c>
      <c r="AI142" s="1">
        <v>15</v>
      </c>
      <c r="AJ142" s="1">
        <v>489</v>
      </c>
      <c r="AK142" s="1">
        <v>1995</v>
      </c>
      <c r="AL142" s="1">
        <v>1062</v>
      </c>
      <c r="AM142" s="1">
        <v>1995</v>
      </c>
      <c r="AN142" s="1">
        <f t="shared" si="57"/>
        <v>489</v>
      </c>
      <c r="AO142" s="1">
        <f t="shared" si="58"/>
        <v>489</v>
      </c>
      <c r="AP142" s="1" t="str">
        <f t="shared" si="59"/>
        <v/>
      </c>
      <c r="AR142">
        <f t="shared" si="60"/>
        <v>0</v>
      </c>
      <c r="AS142">
        <f t="shared" si="61"/>
        <v>0</v>
      </c>
      <c r="AT142">
        <f t="shared" si="62"/>
        <v>0</v>
      </c>
      <c r="AU142">
        <f t="shared" si="63"/>
        <v>0.191634</v>
      </c>
      <c r="AV142">
        <f t="shared" si="64"/>
        <v>0</v>
      </c>
      <c r="AW142">
        <f t="shared" si="65"/>
        <v>0</v>
      </c>
      <c r="AX142">
        <f t="shared" si="66"/>
        <v>0.18929699999999999</v>
      </c>
      <c r="AY142">
        <f t="shared" si="67"/>
        <v>0</v>
      </c>
      <c r="AZ142">
        <f t="shared" si="68"/>
        <v>0.72680699999999998</v>
      </c>
      <c r="BA142">
        <f t="shared" si="69"/>
        <v>1.1723949999999999</v>
      </c>
      <c r="BB142">
        <f t="shared" si="70"/>
        <v>7.7899999999999996E-4</v>
      </c>
      <c r="BC142">
        <f t="shared" si="71"/>
        <v>0</v>
      </c>
      <c r="BD142">
        <f t="shared" si="72"/>
        <v>0</v>
      </c>
      <c r="BE142">
        <f t="shared" si="73"/>
        <v>0</v>
      </c>
      <c r="BF142">
        <f t="shared" si="74"/>
        <v>0.13242999999999999</v>
      </c>
      <c r="BG142">
        <f t="shared" si="75"/>
        <v>5.9982999999999995E-2</v>
      </c>
      <c r="BH142">
        <f t="shared" si="76"/>
        <v>0</v>
      </c>
      <c r="BI142">
        <f t="shared" si="77"/>
        <v>0</v>
      </c>
      <c r="BJ142">
        <f t="shared" si="78"/>
        <v>1.1684999999999999E-2</v>
      </c>
      <c r="BK142">
        <f t="shared" si="79"/>
        <v>0.38093099999999996</v>
      </c>
      <c r="BL142">
        <f t="shared" si="80"/>
        <v>1.5541049999999998</v>
      </c>
      <c r="BM142">
        <f t="shared" si="81"/>
        <v>0.82729799999999998</v>
      </c>
      <c r="BN142">
        <f t="shared" si="82"/>
        <v>1.5541049999999998</v>
      </c>
      <c r="BO142">
        <f t="shared" si="83"/>
        <v>0.38093099999999996</v>
      </c>
      <c r="BP142">
        <f t="shared" si="84"/>
        <v>0.38093099999999996</v>
      </c>
    </row>
    <row r="143" spans="1:68">
      <c r="A143">
        <v>51068</v>
      </c>
      <c r="B143" s="1">
        <v>9</v>
      </c>
      <c r="C143" s="1">
        <v>0</v>
      </c>
      <c r="D143" s="1">
        <v>1</v>
      </c>
      <c r="E143" s="1">
        <v>1</v>
      </c>
      <c r="F143" s="1">
        <v>0</v>
      </c>
      <c r="G143" s="1">
        <v>3</v>
      </c>
      <c r="H143" s="8">
        <v>40</v>
      </c>
      <c r="I143" t="s">
        <v>575</v>
      </c>
      <c r="J143" s="8">
        <v>83</v>
      </c>
      <c r="K143" s="1">
        <v>1</v>
      </c>
      <c r="L143" s="1">
        <v>1</v>
      </c>
      <c r="M143" s="1">
        <v>0</v>
      </c>
      <c r="N143" s="1">
        <v>0</v>
      </c>
      <c r="O143" s="1">
        <v>0</v>
      </c>
      <c r="P143" s="90">
        <v>7.7899999999999996E-4</v>
      </c>
      <c r="Q143" s="1">
        <v>1873</v>
      </c>
      <c r="R143" s="1">
        <v>0</v>
      </c>
      <c r="S143" s="1">
        <v>0</v>
      </c>
      <c r="T143" s="1">
        <v>394</v>
      </c>
      <c r="U143" s="1">
        <v>141</v>
      </c>
      <c r="V143" s="1">
        <v>0</v>
      </c>
      <c r="W143" s="1">
        <v>285</v>
      </c>
      <c r="X143" s="1">
        <v>81</v>
      </c>
      <c r="Y143" s="1">
        <v>1290</v>
      </c>
      <c r="Z143" s="1">
        <v>2107</v>
      </c>
      <c r="AA143" s="1">
        <v>1</v>
      </c>
      <c r="AB143" s="1">
        <v>1</v>
      </c>
      <c r="AC143" s="1">
        <v>76</v>
      </c>
      <c r="AD143" s="1">
        <v>0</v>
      </c>
      <c r="AE143" s="1">
        <v>228</v>
      </c>
      <c r="AF143" s="1">
        <v>166</v>
      </c>
      <c r="AG143" s="1">
        <v>0</v>
      </c>
      <c r="AH143" s="1">
        <v>141</v>
      </c>
      <c r="AI143" s="1">
        <v>58</v>
      </c>
      <c r="AJ143" s="1">
        <v>2775</v>
      </c>
      <c r="AK143" s="1">
        <v>3009</v>
      </c>
      <c r="AL143" s="1">
        <v>3593</v>
      </c>
      <c r="AM143" s="1">
        <v>4882</v>
      </c>
      <c r="AN143" s="1">
        <f t="shared" si="57"/>
        <v>901</v>
      </c>
      <c r="AO143" s="1">
        <f t="shared" si="58"/>
        <v>902</v>
      </c>
      <c r="AP143" s="1" t="str">
        <f t="shared" si="59"/>
        <v/>
      </c>
      <c r="AR143">
        <f t="shared" si="60"/>
        <v>1.4590669999999999</v>
      </c>
      <c r="AS143">
        <f t="shared" si="61"/>
        <v>0</v>
      </c>
      <c r="AT143">
        <f t="shared" si="62"/>
        <v>0</v>
      </c>
      <c r="AU143">
        <f t="shared" si="63"/>
        <v>0.30692599999999998</v>
      </c>
      <c r="AV143">
        <f t="shared" si="64"/>
        <v>0.10983899999999999</v>
      </c>
      <c r="AW143">
        <f t="shared" si="65"/>
        <v>0</v>
      </c>
      <c r="AX143">
        <f t="shared" si="66"/>
        <v>0.22201499999999999</v>
      </c>
      <c r="AY143">
        <f t="shared" si="67"/>
        <v>6.3099000000000002E-2</v>
      </c>
      <c r="AZ143">
        <f t="shared" si="68"/>
        <v>1.00491</v>
      </c>
      <c r="BA143">
        <f t="shared" si="69"/>
        <v>1.6413529999999998</v>
      </c>
      <c r="BB143">
        <f t="shared" si="70"/>
        <v>7.7899999999999996E-4</v>
      </c>
      <c r="BC143">
        <f t="shared" si="71"/>
        <v>7.7899999999999996E-4</v>
      </c>
      <c r="BD143">
        <f t="shared" si="72"/>
        <v>5.9204E-2</v>
      </c>
      <c r="BE143">
        <f t="shared" si="73"/>
        <v>0</v>
      </c>
      <c r="BF143">
        <f t="shared" si="74"/>
        <v>0.17761199999999999</v>
      </c>
      <c r="BG143">
        <f t="shared" si="75"/>
        <v>0.12931399999999998</v>
      </c>
      <c r="BH143">
        <f t="shared" si="76"/>
        <v>0</v>
      </c>
      <c r="BI143">
        <f t="shared" si="77"/>
        <v>0.10983899999999999</v>
      </c>
      <c r="BJ143">
        <f t="shared" si="78"/>
        <v>4.5182E-2</v>
      </c>
      <c r="BK143">
        <f t="shared" si="79"/>
        <v>2.1617249999999997</v>
      </c>
      <c r="BL143">
        <f t="shared" si="80"/>
        <v>2.3440110000000001</v>
      </c>
      <c r="BM143">
        <f t="shared" si="81"/>
        <v>2.7989470000000001</v>
      </c>
      <c r="BN143">
        <f t="shared" si="82"/>
        <v>3.8030779999999997</v>
      </c>
      <c r="BO143">
        <f t="shared" si="83"/>
        <v>0.70187899999999992</v>
      </c>
      <c r="BP143">
        <f t="shared" si="84"/>
        <v>0.702658</v>
      </c>
    </row>
    <row r="144" spans="1:68">
      <c r="A144">
        <v>51069</v>
      </c>
      <c r="B144" s="1">
        <v>3</v>
      </c>
      <c r="C144" s="105">
        <v>0</v>
      </c>
      <c r="D144" s="105">
        <v>0</v>
      </c>
      <c r="E144" s="1">
        <v>1</v>
      </c>
      <c r="F144" s="1">
        <v>0</v>
      </c>
      <c r="G144" s="1">
        <v>3</v>
      </c>
      <c r="H144" s="8">
        <v>67</v>
      </c>
      <c r="I144" t="s">
        <v>258</v>
      </c>
      <c r="J144" s="8">
        <v>70</v>
      </c>
      <c r="K144" s="1">
        <v>1</v>
      </c>
      <c r="L144" s="1">
        <v>2</v>
      </c>
      <c r="M144" s="1">
        <v>1</v>
      </c>
      <c r="N144" s="1">
        <v>0</v>
      </c>
      <c r="O144" s="1">
        <v>0</v>
      </c>
      <c r="P144" s="90">
        <v>7.7899999999999996E-4</v>
      </c>
      <c r="Q144" s="1">
        <v>0</v>
      </c>
      <c r="R144" s="1">
        <v>0</v>
      </c>
      <c r="S144" s="1">
        <v>0</v>
      </c>
      <c r="T144" s="1">
        <v>4</v>
      </c>
      <c r="U144" s="1">
        <v>0</v>
      </c>
      <c r="V144" s="1">
        <v>0</v>
      </c>
      <c r="W144" s="1">
        <v>30</v>
      </c>
      <c r="X144" s="1">
        <v>0</v>
      </c>
      <c r="Y144" s="1">
        <v>459</v>
      </c>
      <c r="Z144" s="1">
        <v>425</v>
      </c>
      <c r="AA144" s="1">
        <v>1</v>
      </c>
      <c r="AB144" s="1">
        <v>0</v>
      </c>
      <c r="AC144" s="1">
        <v>0</v>
      </c>
      <c r="AD144" s="1">
        <v>0</v>
      </c>
      <c r="AE144" s="1">
        <v>0</v>
      </c>
      <c r="AF144" s="1">
        <v>1</v>
      </c>
      <c r="AG144" s="1">
        <v>3</v>
      </c>
      <c r="AH144" s="1">
        <v>0</v>
      </c>
      <c r="AI144" s="1">
        <v>3</v>
      </c>
      <c r="AJ144" s="1">
        <v>34</v>
      </c>
      <c r="AK144" s="1">
        <v>459</v>
      </c>
      <c r="AL144" s="1">
        <v>0</v>
      </c>
      <c r="AM144" s="1">
        <v>459</v>
      </c>
      <c r="AN144" s="1">
        <f t="shared" si="57"/>
        <v>34</v>
      </c>
      <c r="AO144" s="1">
        <f t="shared" si="58"/>
        <v>34</v>
      </c>
      <c r="AP144" s="1" t="str">
        <f t="shared" si="59"/>
        <v/>
      </c>
      <c r="AR144">
        <f t="shared" si="60"/>
        <v>0</v>
      </c>
      <c r="AS144">
        <f t="shared" si="61"/>
        <v>0</v>
      </c>
      <c r="AT144">
        <f t="shared" si="62"/>
        <v>0</v>
      </c>
      <c r="AU144">
        <f t="shared" si="63"/>
        <v>3.1159999999999998E-3</v>
      </c>
      <c r="AV144">
        <f t="shared" si="64"/>
        <v>0</v>
      </c>
      <c r="AW144">
        <f t="shared" si="65"/>
        <v>0</v>
      </c>
      <c r="AX144">
        <f t="shared" si="66"/>
        <v>2.3369999999999998E-2</v>
      </c>
      <c r="AY144">
        <f t="shared" si="67"/>
        <v>0</v>
      </c>
      <c r="AZ144">
        <f t="shared" si="68"/>
        <v>0.35756099999999996</v>
      </c>
      <c r="BA144">
        <f t="shared" si="69"/>
        <v>0.33107500000000001</v>
      </c>
      <c r="BB144">
        <f t="shared" si="70"/>
        <v>7.7899999999999996E-4</v>
      </c>
      <c r="BC144">
        <f t="shared" si="71"/>
        <v>0</v>
      </c>
      <c r="BD144">
        <f t="shared" si="72"/>
        <v>0</v>
      </c>
      <c r="BE144">
        <f t="shared" si="73"/>
        <v>0</v>
      </c>
      <c r="BF144">
        <f t="shared" si="74"/>
        <v>0</v>
      </c>
      <c r="BG144">
        <f t="shared" si="75"/>
        <v>7.7899999999999996E-4</v>
      </c>
      <c r="BH144">
        <f t="shared" si="76"/>
        <v>2.3369999999999997E-3</v>
      </c>
      <c r="BI144">
        <f t="shared" si="77"/>
        <v>0</v>
      </c>
      <c r="BJ144">
        <f t="shared" si="78"/>
        <v>2.3369999999999997E-3</v>
      </c>
      <c r="BK144">
        <f t="shared" si="79"/>
        <v>2.6485999999999999E-2</v>
      </c>
      <c r="BL144">
        <f t="shared" si="80"/>
        <v>0.35756099999999996</v>
      </c>
      <c r="BM144">
        <f t="shared" si="81"/>
        <v>0</v>
      </c>
      <c r="BN144">
        <f t="shared" si="82"/>
        <v>0.35756099999999996</v>
      </c>
      <c r="BO144">
        <f t="shared" si="83"/>
        <v>2.6485999999999999E-2</v>
      </c>
      <c r="BP144">
        <f t="shared" si="84"/>
        <v>2.6485999999999999E-2</v>
      </c>
    </row>
    <row r="145" spans="1:68">
      <c r="A145">
        <v>51070</v>
      </c>
      <c r="B145" s="1">
        <v>9</v>
      </c>
      <c r="C145" s="1">
        <v>0</v>
      </c>
      <c r="D145" s="1">
        <v>1</v>
      </c>
      <c r="E145" s="1">
        <v>1</v>
      </c>
      <c r="F145" s="1">
        <v>0</v>
      </c>
      <c r="G145" s="1">
        <v>3</v>
      </c>
      <c r="H145" s="8">
        <v>40</v>
      </c>
      <c r="I145" t="s">
        <v>575</v>
      </c>
      <c r="J145" s="8">
        <v>83</v>
      </c>
      <c r="K145" s="1">
        <v>1</v>
      </c>
      <c r="L145" s="1">
        <v>1</v>
      </c>
      <c r="M145" s="1">
        <v>0</v>
      </c>
      <c r="N145" s="1">
        <v>0</v>
      </c>
      <c r="O145" s="1">
        <v>0</v>
      </c>
      <c r="P145" s="90">
        <v>7.7899999999999996E-4</v>
      </c>
      <c r="Q145" s="1">
        <v>375</v>
      </c>
      <c r="R145" s="1">
        <v>120</v>
      </c>
      <c r="S145" s="1">
        <v>1</v>
      </c>
      <c r="T145" s="1">
        <v>473</v>
      </c>
      <c r="U145" s="1">
        <v>41</v>
      </c>
      <c r="V145" s="1">
        <v>0</v>
      </c>
      <c r="W145" s="1">
        <v>180</v>
      </c>
      <c r="X145" s="1">
        <v>48</v>
      </c>
      <c r="Y145" s="1">
        <v>1437</v>
      </c>
      <c r="Z145" s="1">
        <v>5797</v>
      </c>
      <c r="AA145" s="1">
        <v>1</v>
      </c>
      <c r="AB145" s="1">
        <v>1</v>
      </c>
      <c r="AC145" s="1">
        <v>53</v>
      </c>
      <c r="AD145" s="1">
        <v>0</v>
      </c>
      <c r="AE145" s="1">
        <v>375</v>
      </c>
      <c r="AF145" s="1">
        <v>98</v>
      </c>
      <c r="AG145" s="1">
        <v>0</v>
      </c>
      <c r="AH145" s="1">
        <v>26</v>
      </c>
      <c r="AI145" s="1">
        <v>32</v>
      </c>
      <c r="AJ145" s="1">
        <v>1238</v>
      </c>
      <c r="AK145" s="1">
        <v>6660</v>
      </c>
      <c r="AL145" s="1">
        <v>5598</v>
      </c>
      <c r="AM145" s="1">
        <v>7035</v>
      </c>
      <c r="AN145" s="1">
        <f t="shared" si="57"/>
        <v>863</v>
      </c>
      <c r="AO145" s="1">
        <f t="shared" si="58"/>
        <v>863</v>
      </c>
      <c r="AP145" s="1" t="str">
        <f t="shared" si="59"/>
        <v/>
      </c>
      <c r="AR145">
        <f t="shared" si="60"/>
        <v>0.29212499999999997</v>
      </c>
      <c r="AS145">
        <f t="shared" si="61"/>
        <v>9.3479999999999994E-2</v>
      </c>
      <c r="AT145">
        <f t="shared" si="62"/>
        <v>7.7899999999999996E-4</v>
      </c>
      <c r="AU145">
        <f t="shared" si="63"/>
        <v>0.36846699999999999</v>
      </c>
      <c r="AV145">
        <f t="shared" si="64"/>
        <v>3.1938999999999995E-2</v>
      </c>
      <c r="AW145">
        <f t="shared" si="65"/>
        <v>0</v>
      </c>
      <c r="AX145">
        <f t="shared" si="66"/>
        <v>0.14021999999999998</v>
      </c>
      <c r="AY145">
        <f t="shared" si="67"/>
        <v>3.7391999999999995E-2</v>
      </c>
      <c r="AZ145">
        <f t="shared" si="68"/>
        <v>1.1194229999999998</v>
      </c>
      <c r="BA145">
        <f t="shared" si="69"/>
        <v>4.5158629999999995</v>
      </c>
      <c r="BB145">
        <f t="shared" si="70"/>
        <v>7.7899999999999996E-4</v>
      </c>
      <c r="BC145">
        <f t="shared" si="71"/>
        <v>7.7899999999999996E-4</v>
      </c>
      <c r="BD145">
        <f t="shared" si="72"/>
        <v>4.1286999999999997E-2</v>
      </c>
      <c r="BE145">
        <f t="shared" si="73"/>
        <v>0</v>
      </c>
      <c r="BF145">
        <f t="shared" si="74"/>
        <v>0.29212499999999997</v>
      </c>
      <c r="BG145">
        <f t="shared" si="75"/>
        <v>7.6341999999999993E-2</v>
      </c>
      <c r="BH145">
        <f t="shared" si="76"/>
        <v>0</v>
      </c>
      <c r="BI145">
        <f t="shared" si="77"/>
        <v>2.0253999999999998E-2</v>
      </c>
      <c r="BJ145">
        <f t="shared" si="78"/>
        <v>2.4927999999999999E-2</v>
      </c>
      <c r="BK145">
        <f t="shared" si="79"/>
        <v>0.96440199999999998</v>
      </c>
      <c r="BL145">
        <f t="shared" si="80"/>
        <v>5.1881399999999998</v>
      </c>
      <c r="BM145">
        <f t="shared" si="81"/>
        <v>4.3608419999999999</v>
      </c>
      <c r="BN145">
        <f t="shared" si="82"/>
        <v>5.4802650000000002</v>
      </c>
      <c r="BO145">
        <f t="shared" si="83"/>
        <v>0.67227700000000001</v>
      </c>
      <c r="BP145">
        <f t="shared" si="84"/>
        <v>0.67227700000000001</v>
      </c>
    </row>
    <row r="146" spans="1:68">
      <c r="A146">
        <v>51071</v>
      </c>
      <c r="B146" s="1">
        <v>3</v>
      </c>
      <c r="C146" s="105">
        <v>0</v>
      </c>
      <c r="D146" s="105">
        <v>0</v>
      </c>
      <c r="E146" s="1">
        <v>1</v>
      </c>
      <c r="F146" s="1">
        <v>0</v>
      </c>
      <c r="G146" s="1">
        <v>2</v>
      </c>
      <c r="H146" s="8">
        <v>15</v>
      </c>
      <c r="I146" t="s">
        <v>530</v>
      </c>
      <c r="J146" s="8">
        <v>85</v>
      </c>
      <c r="K146" s="1">
        <v>4</v>
      </c>
      <c r="L146" s="1">
        <v>1</v>
      </c>
      <c r="M146" s="1">
        <v>0</v>
      </c>
      <c r="N146" s="1">
        <v>0</v>
      </c>
      <c r="O146" s="1">
        <v>0</v>
      </c>
      <c r="P146" s="90">
        <v>2.3479999999999998E-3</v>
      </c>
      <c r="Q146" s="1">
        <v>0</v>
      </c>
      <c r="R146" s="1">
        <v>0</v>
      </c>
      <c r="S146" s="1">
        <v>0</v>
      </c>
      <c r="T146" s="1">
        <v>3</v>
      </c>
      <c r="U146" s="1">
        <v>0</v>
      </c>
      <c r="V146" s="1">
        <v>0</v>
      </c>
      <c r="W146" s="1">
        <v>132</v>
      </c>
      <c r="X146" s="1">
        <v>0</v>
      </c>
      <c r="Y146" s="1">
        <v>85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3</v>
      </c>
      <c r="AG146" s="1">
        <v>0</v>
      </c>
      <c r="AH146" s="1">
        <v>0</v>
      </c>
      <c r="AI146" s="1">
        <v>15</v>
      </c>
      <c r="AJ146" s="1">
        <v>135</v>
      </c>
      <c r="AK146" s="1">
        <v>135</v>
      </c>
      <c r="AL146" s="1">
        <v>49</v>
      </c>
      <c r="AM146" s="1">
        <v>135</v>
      </c>
      <c r="AN146" s="1">
        <f t="shared" si="57"/>
        <v>135</v>
      </c>
      <c r="AO146" s="1">
        <f t="shared" si="58"/>
        <v>135</v>
      </c>
      <c r="AP146" s="1" t="str">
        <f t="shared" si="59"/>
        <v/>
      </c>
      <c r="AR146">
        <f t="shared" si="60"/>
        <v>0</v>
      </c>
      <c r="AS146">
        <f t="shared" si="61"/>
        <v>0</v>
      </c>
      <c r="AT146">
        <f t="shared" si="62"/>
        <v>0</v>
      </c>
      <c r="AU146">
        <f t="shared" si="63"/>
        <v>7.0439999999999999E-3</v>
      </c>
      <c r="AV146">
        <f t="shared" si="64"/>
        <v>0</v>
      </c>
      <c r="AW146">
        <f t="shared" si="65"/>
        <v>0</v>
      </c>
      <c r="AX146">
        <f t="shared" si="66"/>
        <v>0.30993599999999999</v>
      </c>
      <c r="AY146">
        <f t="shared" si="67"/>
        <v>0</v>
      </c>
      <c r="AZ146">
        <f t="shared" si="68"/>
        <v>0.19957999999999998</v>
      </c>
      <c r="BA146">
        <f t="shared" si="69"/>
        <v>0</v>
      </c>
      <c r="BB146">
        <f t="shared" si="70"/>
        <v>0</v>
      </c>
      <c r="BC146">
        <f t="shared" si="71"/>
        <v>0</v>
      </c>
      <c r="BD146">
        <f t="shared" si="72"/>
        <v>0</v>
      </c>
      <c r="BE146">
        <f t="shared" si="73"/>
        <v>0</v>
      </c>
      <c r="BF146">
        <f t="shared" si="74"/>
        <v>0</v>
      </c>
      <c r="BG146">
        <f t="shared" si="75"/>
        <v>7.0439999999999999E-3</v>
      </c>
      <c r="BH146">
        <f t="shared" si="76"/>
        <v>0</v>
      </c>
      <c r="BI146">
        <f t="shared" si="77"/>
        <v>0</v>
      </c>
      <c r="BJ146">
        <f t="shared" si="78"/>
        <v>3.5219999999999994E-2</v>
      </c>
      <c r="BK146">
        <f t="shared" si="79"/>
        <v>0.31697999999999998</v>
      </c>
      <c r="BL146">
        <f t="shared" si="80"/>
        <v>0.31697999999999998</v>
      </c>
      <c r="BM146">
        <f t="shared" si="81"/>
        <v>0.11505199999999999</v>
      </c>
      <c r="BN146">
        <f t="shared" si="82"/>
        <v>0.31697999999999998</v>
      </c>
      <c r="BO146">
        <f t="shared" si="83"/>
        <v>0.31697999999999998</v>
      </c>
      <c r="BP146">
        <f t="shared" si="84"/>
        <v>0.31697999999999998</v>
      </c>
    </row>
    <row r="147" spans="1:68">
      <c r="A147">
        <v>51072</v>
      </c>
      <c r="B147" s="1">
        <v>3</v>
      </c>
      <c r="C147" s="105">
        <v>0</v>
      </c>
      <c r="D147" s="105">
        <v>0</v>
      </c>
      <c r="E147" s="1">
        <v>1</v>
      </c>
      <c r="F147" s="1">
        <v>0</v>
      </c>
      <c r="G147" s="1">
        <v>3</v>
      </c>
      <c r="H147" s="8">
        <v>1</v>
      </c>
      <c r="I147" t="s">
        <v>145</v>
      </c>
      <c r="J147" s="8">
        <v>28</v>
      </c>
      <c r="K147" s="1">
        <v>1</v>
      </c>
      <c r="L147" s="1">
        <v>1</v>
      </c>
      <c r="M147" s="1">
        <v>1</v>
      </c>
      <c r="N147" s="1">
        <v>0</v>
      </c>
      <c r="O147" s="1">
        <v>0</v>
      </c>
      <c r="P147" s="90">
        <v>7.7899999999999996E-4</v>
      </c>
      <c r="Q147" s="1">
        <v>18</v>
      </c>
      <c r="R147" s="1">
        <v>0</v>
      </c>
      <c r="S147" s="1">
        <v>0</v>
      </c>
      <c r="T147" s="1">
        <v>362</v>
      </c>
      <c r="U147" s="1">
        <v>27</v>
      </c>
      <c r="V147" s="1">
        <v>0</v>
      </c>
      <c r="W147" s="1">
        <v>862</v>
      </c>
      <c r="X147" s="1">
        <v>28</v>
      </c>
      <c r="Y147" s="1">
        <v>569</v>
      </c>
      <c r="Z147" s="1">
        <v>910</v>
      </c>
      <c r="AA147" s="1">
        <v>1</v>
      </c>
      <c r="AB147" s="1">
        <v>0</v>
      </c>
      <c r="AC147" s="1">
        <v>0</v>
      </c>
      <c r="AD147" s="1">
        <v>0</v>
      </c>
      <c r="AE147" s="1">
        <v>136</v>
      </c>
      <c r="AF147" s="1">
        <v>225</v>
      </c>
      <c r="AG147" s="1">
        <v>0</v>
      </c>
      <c r="AH147" s="1">
        <v>20</v>
      </c>
      <c r="AI147" s="1">
        <v>123</v>
      </c>
      <c r="AJ147" s="1">
        <v>1298</v>
      </c>
      <c r="AK147" s="1">
        <v>2190</v>
      </c>
      <c r="AL147" s="1">
        <v>1639</v>
      </c>
      <c r="AM147" s="1">
        <v>2208</v>
      </c>
      <c r="AN147" s="1">
        <f t="shared" si="57"/>
        <v>1279</v>
      </c>
      <c r="AO147" s="1">
        <f t="shared" si="58"/>
        <v>1280</v>
      </c>
      <c r="AP147" s="1" t="str">
        <f t="shared" si="59"/>
        <v/>
      </c>
      <c r="AR147">
        <f t="shared" si="60"/>
        <v>1.4022E-2</v>
      </c>
      <c r="AS147">
        <f t="shared" si="61"/>
        <v>0</v>
      </c>
      <c r="AT147">
        <f t="shared" si="62"/>
        <v>0</v>
      </c>
      <c r="AU147">
        <f t="shared" si="63"/>
        <v>0.28199799999999997</v>
      </c>
      <c r="AV147">
        <f t="shared" si="64"/>
        <v>2.1033E-2</v>
      </c>
      <c r="AW147">
        <f t="shared" si="65"/>
        <v>0</v>
      </c>
      <c r="AX147">
        <f t="shared" si="66"/>
        <v>0.67149799999999993</v>
      </c>
      <c r="AY147">
        <f t="shared" si="67"/>
        <v>2.1811999999999998E-2</v>
      </c>
      <c r="AZ147">
        <f t="shared" si="68"/>
        <v>0.44325099999999995</v>
      </c>
      <c r="BA147">
        <f t="shared" si="69"/>
        <v>0.70889000000000002</v>
      </c>
      <c r="BB147">
        <f t="shared" si="70"/>
        <v>7.7899999999999996E-4</v>
      </c>
      <c r="BC147">
        <f t="shared" si="71"/>
        <v>0</v>
      </c>
      <c r="BD147">
        <f t="shared" si="72"/>
        <v>0</v>
      </c>
      <c r="BE147">
        <f t="shared" si="73"/>
        <v>0</v>
      </c>
      <c r="BF147">
        <f t="shared" si="74"/>
        <v>0.105944</v>
      </c>
      <c r="BG147">
        <f t="shared" si="75"/>
        <v>0.17527499999999999</v>
      </c>
      <c r="BH147">
        <f t="shared" si="76"/>
        <v>0</v>
      </c>
      <c r="BI147">
        <f t="shared" si="77"/>
        <v>1.558E-2</v>
      </c>
      <c r="BJ147">
        <f t="shared" si="78"/>
        <v>9.5816999999999999E-2</v>
      </c>
      <c r="BK147">
        <f t="shared" si="79"/>
        <v>1.011142</v>
      </c>
      <c r="BL147">
        <f t="shared" si="80"/>
        <v>1.70601</v>
      </c>
      <c r="BM147">
        <f t="shared" si="81"/>
        <v>1.2767809999999999</v>
      </c>
      <c r="BN147">
        <f t="shared" si="82"/>
        <v>1.720032</v>
      </c>
      <c r="BO147">
        <f t="shared" si="83"/>
        <v>0.99634099999999992</v>
      </c>
      <c r="BP147">
        <f t="shared" si="84"/>
        <v>0.99712000000000001</v>
      </c>
    </row>
    <row r="148" spans="1:68">
      <c r="A148">
        <v>51073</v>
      </c>
      <c r="B148" s="1">
        <v>9</v>
      </c>
      <c r="C148" s="1">
        <v>0</v>
      </c>
      <c r="D148" s="1">
        <v>1</v>
      </c>
      <c r="E148" s="1">
        <v>1</v>
      </c>
      <c r="F148" s="1">
        <v>0</v>
      </c>
      <c r="G148" s="1">
        <v>2</v>
      </c>
      <c r="H148" s="8">
        <v>40</v>
      </c>
      <c r="I148" t="s">
        <v>575</v>
      </c>
      <c r="J148" s="8">
        <v>83</v>
      </c>
      <c r="K148" s="1">
        <v>1</v>
      </c>
      <c r="L148" s="1">
        <v>2</v>
      </c>
      <c r="M148" s="1">
        <v>1</v>
      </c>
      <c r="N148" s="1">
        <v>0</v>
      </c>
      <c r="O148" s="1">
        <v>0</v>
      </c>
      <c r="P148" s="90">
        <v>2.3479999999999998E-3</v>
      </c>
      <c r="Q148" s="1">
        <v>95</v>
      </c>
      <c r="R148" s="1">
        <v>0</v>
      </c>
      <c r="S148" s="1">
        <v>0</v>
      </c>
      <c r="T148" s="1">
        <v>322</v>
      </c>
      <c r="U148" s="1">
        <v>136</v>
      </c>
      <c r="V148" s="1">
        <v>0</v>
      </c>
      <c r="W148" s="1">
        <v>160</v>
      </c>
      <c r="X148" s="1">
        <v>0</v>
      </c>
      <c r="Y148" s="1">
        <v>330</v>
      </c>
      <c r="Z148" s="1">
        <v>2883</v>
      </c>
      <c r="AA148" s="1">
        <v>1</v>
      </c>
      <c r="AB148" s="1">
        <v>1</v>
      </c>
      <c r="AC148" s="1">
        <v>0</v>
      </c>
      <c r="AD148" s="1">
        <v>0</v>
      </c>
      <c r="AE148" s="1">
        <v>260</v>
      </c>
      <c r="AF148" s="1">
        <v>63</v>
      </c>
      <c r="AG148" s="1">
        <v>0</v>
      </c>
      <c r="AH148" s="1">
        <v>136</v>
      </c>
      <c r="AI148" s="1">
        <v>14</v>
      </c>
      <c r="AJ148" s="1">
        <v>714</v>
      </c>
      <c r="AK148" s="1">
        <v>3503</v>
      </c>
      <c r="AL148" s="1">
        <v>3268</v>
      </c>
      <c r="AM148" s="1">
        <v>3598</v>
      </c>
      <c r="AN148" s="1">
        <f t="shared" si="57"/>
        <v>618</v>
      </c>
      <c r="AO148" s="1">
        <f t="shared" si="58"/>
        <v>619</v>
      </c>
      <c r="AP148" s="1" t="str">
        <f t="shared" si="59"/>
        <v/>
      </c>
      <c r="AR148">
        <f t="shared" si="60"/>
        <v>0.22305999999999998</v>
      </c>
      <c r="AS148">
        <f t="shared" si="61"/>
        <v>0</v>
      </c>
      <c r="AT148">
        <f t="shared" si="62"/>
        <v>0</v>
      </c>
      <c r="AU148">
        <f t="shared" si="63"/>
        <v>0.75605599999999995</v>
      </c>
      <c r="AV148">
        <f t="shared" si="64"/>
        <v>0.319328</v>
      </c>
      <c r="AW148">
        <f t="shared" si="65"/>
        <v>0</v>
      </c>
      <c r="AX148">
        <f t="shared" si="66"/>
        <v>0.37567999999999996</v>
      </c>
      <c r="AY148">
        <f t="shared" si="67"/>
        <v>0</v>
      </c>
      <c r="AZ148">
        <f t="shared" si="68"/>
        <v>0.77483999999999997</v>
      </c>
      <c r="BA148">
        <f t="shared" si="69"/>
        <v>6.7692839999999999</v>
      </c>
      <c r="BB148">
        <f t="shared" si="70"/>
        <v>2.3479999999999998E-3</v>
      </c>
      <c r="BC148">
        <f t="shared" si="71"/>
        <v>2.3479999999999998E-3</v>
      </c>
      <c r="BD148">
        <f t="shared" si="72"/>
        <v>0</v>
      </c>
      <c r="BE148">
        <f t="shared" si="73"/>
        <v>0</v>
      </c>
      <c r="BF148">
        <f t="shared" si="74"/>
        <v>0.61047999999999991</v>
      </c>
      <c r="BG148">
        <f t="shared" si="75"/>
        <v>0.147924</v>
      </c>
      <c r="BH148">
        <f t="shared" si="76"/>
        <v>0</v>
      </c>
      <c r="BI148">
        <f t="shared" si="77"/>
        <v>0.319328</v>
      </c>
      <c r="BJ148">
        <f t="shared" si="78"/>
        <v>3.2871999999999998E-2</v>
      </c>
      <c r="BK148">
        <f t="shared" si="79"/>
        <v>1.676472</v>
      </c>
      <c r="BL148">
        <f t="shared" si="80"/>
        <v>8.2250439999999987</v>
      </c>
      <c r="BM148">
        <f t="shared" si="81"/>
        <v>7.6732639999999996</v>
      </c>
      <c r="BN148">
        <f t="shared" si="82"/>
        <v>8.4481039999999989</v>
      </c>
      <c r="BO148">
        <f t="shared" si="83"/>
        <v>1.4510639999999999</v>
      </c>
      <c r="BP148">
        <f t="shared" si="84"/>
        <v>1.4534119999999999</v>
      </c>
    </row>
    <row r="149" spans="1:68">
      <c r="A149">
        <v>51074</v>
      </c>
      <c r="B149" s="1">
        <v>1</v>
      </c>
      <c r="C149" s="1">
        <v>1</v>
      </c>
      <c r="D149" s="1">
        <v>0</v>
      </c>
      <c r="E149" s="1">
        <v>1</v>
      </c>
      <c r="F149" s="1">
        <v>0</v>
      </c>
      <c r="G149" s="1">
        <v>4</v>
      </c>
      <c r="H149" s="8">
        <v>74</v>
      </c>
      <c r="I149" t="s">
        <v>453</v>
      </c>
      <c r="J149" s="8">
        <v>55</v>
      </c>
      <c r="K149" s="1">
        <v>4</v>
      </c>
      <c r="L149" s="1">
        <v>2</v>
      </c>
      <c r="M149" s="1">
        <v>0</v>
      </c>
      <c r="N149" s="1">
        <v>0</v>
      </c>
      <c r="O149" s="1">
        <v>0</v>
      </c>
      <c r="P149" s="90">
        <v>1.4009999999999999E-3</v>
      </c>
      <c r="Q149" s="1">
        <v>6</v>
      </c>
      <c r="R149" s="1">
        <v>0</v>
      </c>
      <c r="S149" s="1">
        <v>0</v>
      </c>
      <c r="T149" s="1">
        <v>57</v>
      </c>
      <c r="U149" s="1">
        <v>0</v>
      </c>
      <c r="V149" s="1">
        <v>38</v>
      </c>
      <c r="W149" s="1">
        <v>48</v>
      </c>
      <c r="X149" s="1">
        <v>3</v>
      </c>
      <c r="Y149" s="1">
        <v>96</v>
      </c>
      <c r="Z149" s="1">
        <v>0</v>
      </c>
      <c r="AA149" s="1">
        <v>0</v>
      </c>
      <c r="AB149" s="1">
        <v>0</v>
      </c>
      <c r="AC149" s="1">
        <v>6</v>
      </c>
      <c r="AD149" s="1">
        <v>0</v>
      </c>
      <c r="AE149" s="1">
        <v>3</v>
      </c>
      <c r="AF149" s="1">
        <v>11</v>
      </c>
      <c r="AG149" s="1">
        <v>42</v>
      </c>
      <c r="AH149" s="1">
        <v>0</v>
      </c>
      <c r="AI149" s="1">
        <v>28</v>
      </c>
      <c r="AJ149" s="1">
        <v>153</v>
      </c>
      <c r="AK149" s="1">
        <v>147</v>
      </c>
      <c r="AL149" s="1">
        <v>57</v>
      </c>
      <c r="AM149" s="1">
        <v>153</v>
      </c>
      <c r="AN149" s="1">
        <f t="shared" si="57"/>
        <v>146</v>
      </c>
      <c r="AO149" s="1">
        <f t="shared" si="58"/>
        <v>147</v>
      </c>
      <c r="AP149" s="1" t="str">
        <f t="shared" si="59"/>
        <v/>
      </c>
      <c r="AR149">
        <f t="shared" si="60"/>
        <v>8.4060000000000003E-3</v>
      </c>
      <c r="AS149">
        <f t="shared" si="61"/>
        <v>0</v>
      </c>
      <c r="AT149">
        <f t="shared" si="62"/>
        <v>0</v>
      </c>
      <c r="AU149">
        <f t="shared" si="63"/>
        <v>7.9856999999999997E-2</v>
      </c>
      <c r="AV149">
        <f t="shared" si="64"/>
        <v>0</v>
      </c>
      <c r="AW149">
        <f t="shared" si="65"/>
        <v>5.3237999999999994E-2</v>
      </c>
      <c r="AX149">
        <f t="shared" si="66"/>
        <v>6.7248000000000002E-2</v>
      </c>
      <c r="AY149">
        <f t="shared" si="67"/>
        <v>4.2030000000000001E-3</v>
      </c>
      <c r="AZ149">
        <f t="shared" si="68"/>
        <v>0.134496</v>
      </c>
      <c r="BA149">
        <f t="shared" si="69"/>
        <v>0</v>
      </c>
      <c r="BB149">
        <f t="shared" si="70"/>
        <v>0</v>
      </c>
      <c r="BC149">
        <f t="shared" si="71"/>
        <v>0</v>
      </c>
      <c r="BD149">
        <f t="shared" si="72"/>
        <v>8.4060000000000003E-3</v>
      </c>
      <c r="BE149">
        <f t="shared" si="73"/>
        <v>0</v>
      </c>
      <c r="BF149">
        <f t="shared" si="74"/>
        <v>4.2030000000000001E-3</v>
      </c>
      <c r="BG149">
        <f t="shared" si="75"/>
        <v>1.5410999999999999E-2</v>
      </c>
      <c r="BH149">
        <f t="shared" si="76"/>
        <v>5.8841999999999998E-2</v>
      </c>
      <c r="BI149">
        <f t="shared" si="77"/>
        <v>0</v>
      </c>
      <c r="BJ149">
        <f t="shared" si="78"/>
        <v>3.9227999999999999E-2</v>
      </c>
      <c r="BK149">
        <f t="shared" si="79"/>
        <v>0.21435299999999999</v>
      </c>
      <c r="BL149">
        <f t="shared" si="80"/>
        <v>0.20594699999999999</v>
      </c>
      <c r="BM149">
        <f t="shared" si="81"/>
        <v>7.9856999999999997E-2</v>
      </c>
      <c r="BN149">
        <f t="shared" si="82"/>
        <v>0.21435299999999999</v>
      </c>
      <c r="BO149">
        <f t="shared" si="83"/>
        <v>0.20454599999999998</v>
      </c>
      <c r="BP149">
        <f t="shared" si="84"/>
        <v>0.20594699999999999</v>
      </c>
    </row>
    <row r="150" spans="1:68">
      <c r="A150">
        <v>51075</v>
      </c>
      <c r="B150" s="1">
        <v>3</v>
      </c>
      <c r="C150" s="105">
        <v>0</v>
      </c>
      <c r="D150" s="105">
        <v>0</v>
      </c>
      <c r="E150" s="1">
        <v>1</v>
      </c>
      <c r="F150" s="1">
        <v>0</v>
      </c>
      <c r="G150" s="1">
        <v>3</v>
      </c>
      <c r="H150" s="8">
        <v>45</v>
      </c>
      <c r="I150" t="s">
        <v>796</v>
      </c>
      <c r="J150" s="8">
        <v>82</v>
      </c>
      <c r="K150" s="1">
        <v>1</v>
      </c>
      <c r="L150" s="1">
        <v>1</v>
      </c>
      <c r="M150" s="1">
        <v>1</v>
      </c>
      <c r="N150" s="1">
        <v>9</v>
      </c>
      <c r="O150" s="1">
        <v>0</v>
      </c>
      <c r="P150" s="90">
        <v>7.7899999999999996E-4</v>
      </c>
      <c r="Q150" s="1">
        <v>154</v>
      </c>
      <c r="R150" s="1">
        <v>0</v>
      </c>
      <c r="S150" s="1">
        <v>0</v>
      </c>
      <c r="T150" s="1">
        <v>700</v>
      </c>
      <c r="U150" s="1">
        <v>160</v>
      </c>
      <c r="V150" s="1">
        <v>257</v>
      </c>
      <c r="W150" s="1">
        <v>413</v>
      </c>
      <c r="X150" s="1">
        <v>18</v>
      </c>
      <c r="Y150" s="1">
        <v>930</v>
      </c>
      <c r="Z150" s="1">
        <v>3192</v>
      </c>
      <c r="AA150" s="1">
        <v>1</v>
      </c>
      <c r="AB150" s="1">
        <v>0</v>
      </c>
      <c r="AC150" s="1">
        <v>41</v>
      </c>
      <c r="AD150" s="1">
        <v>0</v>
      </c>
      <c r="AE150" s="1">
        <v>547</v>
      </c>
      <c r="AF150" s="1">
        <v>146</v>
      </c>
      <c r="AG150" s="1">
        <v>7</v>
      </c>
      <c r="AH150" s="1">
        <v>158</v>
      </c>
      <c r="AI150" s="1">
        <v>53</v>
      </c>
      <c r="AJ150" s="1">
        <v>1704</v>
      </c>
      <c r="AK150" s="1">
        <v>4742</v>
      </c>
      <c r="AL150" s="1">
        <v>3966</v>
      </c>
      <c r="AM150" s="1">
        <v>4896</v>
      </c>
      <c r="AN150" s="1">
        <f t="shared" si="57"/>
        <v>1548</v>
      </c>
      <c r="AO150" s="1">
        <f t="shared" si="58"/>
        <v>1550</v>
      </c>
      <c r="AP150" s="1" t="str">
        <f t="shared" si="59"/>
        <v/>
      </c>
      <c r="AR150">
        <f t="shared" si="60"/>
        <v>0.11996599999999999</v>
      </c>
      <c r="AS150">
        <f t="shared" si="61"/>
        <v>0</v>
      </c>
      <c r="AT150">
        <f t="shared" si="62"/>
        <v>0</v>
      </c>
      <c r="AU150">
        <f t="shared" si="63"/>
        <v>0.54530000000000001</v>
      </c>
      <c r="AV150">
        <f t="shared" si="64"/>
        <v>0.12464</v>
      </c>
      <c r="AW150">
        <f t="shared" si="65"/>
        <v>0.20020299999999999</v>
      </c>
      <c r="AX150">
        <f t="shared" si="66"/>
        <v>0.32172699999999999</v>
      </c>
      <c r="AY150">
        <f t="shared" si="67"/>
        <v>1.4022E-2</v>
      </c>
      <c r="AZ150">
        <f t="shared" si="68"/>
        <v>0.72446999999999995</v>
      </c>
      <c r="BA150">
        <f t="shared" si="69"/>
        <v>2.4865679999999997</v>
      </c>
      <c r="BB150">
        <f t="shared" si="70"/>
        <v>7.7899999999999996E-4</v>
      </c>
      <c r="BC150">
        <f t="shared" si="71"/>
        <v>0</v>
      </c>
      <c r="BD150">
        <f t="shared" si="72"/>
        <v>3.1938999999999995E-2</v>
      </c>
      <c r="BE150">
        <f t="shared" si="73"/>
        <v>0</v>
      </c>
      <c r="BF150">
        <f t="shared" si="74"/>
        <v>0.42611299999999996</v>
      </c>
      <c r="BG150">
        <f t="shared" si="75"/>
        <v>0.11373399999999999</v>
      </c>
      <c r="BH150">
        <f t="shared" si="76"/>
        <v>5.4529999999999995E-3</v>
      </c>
      <c r="BI150">
        <f t="shared" si="77"/>
        <v>0.123082</v>
      </c>
      <c r="BJ150">
        <f t="shared" si="78"/>
        <v>4.1286999999999997E-2</v>
      </c>
      <c r="BK150">
        <f t="shared" si="79"/>
        <v>1.3274159999999999</v>
      </c>
      <c r="BL150">
        <f t="shared" si="80"/>
        <v>3.6940179999999998</v>
      </c>
      <c r="BM150">
        <f t="shared" si="81"/>
        <v>3.0895139999999999</v>
      </c>
      <c r="BN150">
        <f t="shared" si="82"/>
        <v>3.8139839999999996</v>
      </c>
      <c r="BO150">
        <f t="shared" si="83"/>
        <v>1.205892</v>
      </c>
      <c r="BP150">
        <f t="shared" si="84"/>
        <v>1.2074499999999999</v>
      </c>
    </row>
    <row r="151" spans="1:68">
      <c r="A151">
        <v>51076</v>
      </c>
      <c r="B151" s="1">
        <v>9</v>
      </c>
      <c r="C151" s="1">
        <v>0</v>
      </c>
      <c r="D151" s="1">
        <v>1</v>
      </c>
      <c r="E151" s="1">
        <v>1</v>
      </c>
      <c r="F151" s="1">
        <v>0</v>
      </c>
      <c r="G151" s="1">
        <v>3</v>
      </c>
      <c r="H151" s="8">
        <v>40</v>
      </c>
      <c r="I151" t="s">
        <v>575</v>
      </c>
      <c r="J151" s="8">
        <v>83</v>
      </c>
      <c r="K151" s="1">
        <v>1</v>
      </c>
      <c r="L151" s="1">
        <v>1</v>
      </c>
      <c r="M151" s="1">
        <v>1</v>
      </c>
      <c r="N151" s="1">
        <v>9</v>
      </c>
      <c r="O151" s="1">
        <v>0</v>
      </c>
      <c r="P151" s="90">
        <v>7.7899999999999996E-4</v>
      </c>
      <c r="Q151" s="1">
        <v>96</v>
      </c>
      <c r="R151" s="1">
        <v>0</v>
      </c>
      <c r="S151" s="1">
        <v>0</v>
      </c>
      <c r="T151" s="1">
        <v>525</v>
      </c>
      <c r="U151" s="1">
        <v>202</v>
      </c>
      <c r="V151" s="1">
        <v>0</v>
      </c>
      <c r="W151" s="1">
        <v>228</v>
      </c>
      <c r="X151" s="1">
        <v>87</v>
      </c>
      <c r="Y151" s="1">
        <v>1315</v>
      </c>
      <c r="Z151" s="1">
        <v>3735</v>
      </c>
      <c r="AA151" s="1">
        <v>1</v>
      </c>
      <c r="AB151" s="1">
        <v>1</v>
      </c>
      <c r="AC151" s="1">
        <v>6</v>
      </c>
      <c r="AD151" s="1">
        <v>0</v>
      </c>
      <c r="AE151" s="1">
        <v>397</v>
      </c>
      <c r="AF151" s="1">
        <v>128</v>
      </c>
      <c r="AG151" s="1">
        <v>0</v>
      </c>
      <c r="AH151" s="1">
        <v>150</v>
      </c>
      <c r="AI151" s="1">
        <v>45</v>
      </c>
      <c r="AJ151" s="1">
        <v>1140</v>
      </c>
      <c r="AK151" s="1">
        <v>4778</v>
      </c>
      <c r="AL151" s="1">
        <v>3559</v>
      </c>
      <c r="AM151" s="1">
        <v>4874</v>
      </c>
      <c r="AN151" s="1">
        <f t="shared" si="57"/>
        <v>1042</v>
      </c>
      <c r="AO151" s="1">
        <f t="shared" si="58"/>
        <v>1044</v>
      </c>
      <c r="AP151" s="1" t="str">
        <f t="shared" si="59"/>
        <v/>
      </c>
      <c r="AR151">
        <f t="shared" si="60"/>
        <v>7.4783999999999989E-2</v>
      </c>
      <c r="AS151">
        <f t="shared" si="61"/>
        <v>0</v>
      </c>
      <c r="AT151">
        <f t="shared" si="62"/>
        <v>0</v>
      </c>
      <c r="AU151">
        <f t="shared" si="63"/>
        <v>0.40897499999999998</v>
      </c>
      <c r="AV151">
        <f t="shared" si="64"/>
        <v>0.157358</v>
      </c>
      <c r="AW151">
        <f t="shared" si="65"/>
        <v>0</v>
      </c>
      <c r="AX151">
        <f t="shared" si="66"/>
        <v>0.17761199999999999</v>
      </c>
      <c r="AY151">
        <f t="shared" si="67"/>
        <v>6.7773E-2</v>
      </c>
      <c r="AZ151">
        <f t="shared" si="68"/>
        <v>1.0243849999999999</v>
      </c>
      <c r="BA151">
        <f t="shared" si="69"/>
        <v>2.9095649999999997</v>
      </c>
      <c r="BB151">
        <f t="shared" si="70"/>
        <v>7.7899999999999996E-4</v>
      </c>
      <c r="BC151">
        <f t="shared" si="71"/>
        <v>7.7899999999999996E-4</v>
      </c>
      <c r="BD151">
        <f t="shared" si="72"/>
        <v>4.6739999999999993E-3</v>
      </c>
      <c r="BE151">
        <f t="shared" si="73"/>
        <v>0</v>
      </c>
      <c r="BF151">
        <f t="shared" si="74"/>
        <v>0.30926300000000001</v>
      </c>
      <c r="BG151">
        <f t="shared" si="75"/>
        <v>9.9711999999999995E-2</v>
      </c>
      <c r="BH151">
        <f t="shared" si="76"/>
        <v>0</v>
      </c>
      <c r="BI151">
        <f t="shared" si="77"/>
        <v>0.11685</v>
      </c>
      <c r="BJ151">
        <f t="shared" si="78"/>
        <v>3.5054999999999996E-2</v>
      </c>
      <c r="BK151">
        <f t="shared" si="79"/>
        <v>0.88805999999999996</v>
      </c>
      <c r="BL151">
        <f t="shared" si="80"/>
        <v>3.7220619999999998</v>
      </c>
      <c r="BM151">
        <f t="shared" si="81"/>
        <v>2.7724609999999998</v>
      </c>
      <c r="BN151">
        <f t="shared" si="82"/>
        <v>3.7968459999999999</v>
      </c>
      <c r="BO151">
        <f t="shared" si="83"/>
        <v>0.81171799999999994</v>
      </c>
      <c r="BP151">
        <f t="shared" si="84"/>
        <v>0.813276</v>
      </c>
    </row>
    <row r="152" spans="1:68">
      <c r="A152">
        <v>51077</v>
      </c>
      <c r="B152" s="1">
        <v>9</v>
      </c>
      <c r="C152" s="1">
        <v>0</v>
      </c>
      <c r="D152" s="1">
        <v>1</v>
      </c>
      <c r="E152" s="1">
        <v>1</v>
      </c>
      <c r="F152" s="1">
        <v>0</v>
      </c>
      <c r="G152" s="1">
        <v>3</v>
      </c>
      <c r="H152" s="8">
        <v>40</v>
      </c>
      <c r="I152" t="s">
        <v>575</v>
      </c>
      <c r="J152" s="8">
        <v>83</v>
      </c>
      <c r="K152" s="1">
        <v>1</v>
      </c>
      <c r="L152" s="1">
        <v>1</v>
      </c>
      <c r="M152" s="1">
        <v>0</v>
      </c>
      <c r="N152" s="1">
        <v>0</v>
      </c>
      <c r="O152" s="1">
        <v>0</v>
      </c>
      <c r="P152" s="90">
        <v>7.7899999999999996E-4</v>
      </c>
      <c r="Q152" s="1">
        <v>0</v>
      </c>
      <c r="R152" s="1">
        <v>0</v>
      </c>
      <c r="S152" s="1">
        <v>0</v>
      </c>
      <c r="T152" s="1">
        <v>340</v>
      </c>
      <c r="U152" s="1">
        <v>11</v>
      </c>
      <c r="V152" s="1">
        <v>0</v>
      </c>
      <c r="W152" s="1">
        <v>399</v>
      </c>
      <c r="X152" s="1">
        <v>51</v>
      </c>
      <c r="Y152" s="1">
        <v>1264</v>
      </c>
      <c r="Z152" s="1">
        <v>3867</v>
      </c>
      <c r="AA152" s="1">
        <v>1</v>
      </c>
      <c r="AB152" s="1">
        <v>1</v>
      </c>
      <c r="AC152" s="1">
        <v>0</v>
      </c>
      <c r="AD152" s="1">
        <v>0</v>
      </c>
      <c r="AE152" s="1">
        <v>223</v>
      </c>
      <c r="AF152" s="1">
        <v>117</v>
      </c>
      <c r="AG152" s="1">
        <v>0</v>
      </c>
      <c r="AH152" s="1">
        <v>0</v>
      </c>
      <c r="AI152" s="1">
        <v>61</v>
      </c>
      <c r="AJ152" s="1">
        <v>802</v>
      </c>
      <c r="AK152" s="1">
        <v>4669</v>
      </c>
      <c r="AL152" s="1">
        <v>3405</v>
      </c>
      <c r="AM152" s="1">
        <v>4669</v>
      </c>
      <c r="AN152" s="1">
        <f t="shared" si="57"/>
        <v>801</v>
      </c>
      <c r="AO152" s="1">
        <f t="shared" si="58"/>
        <v>802</v>
      </c>
      <c r="AP152" s="1" t="str">
        <f t="shared" si="59"/>
        <v/>
      </c>
      <c r="AR152">
        <f t="shared" si="60"/>
        <v>0</v>
      </c>
      <c r="AS152">
        <f t="shared" si="61"/>
        <v>0</v>
      </c>
      <c r="AT152">
        <f t="shared" si="62"/>
        <v>0</v>
      </c>
      <c r="AU152">
        <f t="shared" si="63"/>
        <v>0.26485999999999998</v>
      </c>
      <c r="AV152">
        <f t="shared" si="64"/>
        <v>8.5690000000000002E-3</v>
      </c>
      <c r="AW152">
        <f t="shared" si="65"/>
        <v>0</v>
      </c>
      <c r="AX152">
        <f t="shared" si="66"/>
        <v>0.31082099999999996</v>
      </c>
      <c r="AY152">
        <f t="shared" si="67"/>
        <v>3.9729E-2</v>
      </c>
      <c r="AZ152">
        <f t="shared" si="68"/>
        <v>0.98465599999999998</v>
      </c>
      <c r="BA152">
        <f t="shared" si="69"/>
        <v>3.0123929999999999</v>
      </c>
      <c r="BB152">
        <f t="shared" si="70"/>
        <v>7.7899999999999996E-4</v>
      </c>
      <c r="BC152">
        <f t="shared" si="71"/>
        <v>7.7899999999999996E-4</v>
      </c>
      <c r="BD152">
        <f t="shared" si="72"/>
        <v>0</v>
      </c>
      <c r="BE152">
        <f t="shared" si="73"/>
        <v>0</v>
      </c>
      <c r="BF152">
        <f t="shared" si="74"/>
        <v>0.17371699999999998</v>
      </c>
      <c r="BG152">
        <f t="shared" si="75"/>
        <v>9.1143000000000002E-2</v>
      </c>
      <c r="BH152">
        <f t="shared" si="76"/>
        <v>0</v>
      </c>
      <c r="BI152">
        <f t="shared" si="77"/>
        <v>0</v>
      </c>
      <c r="BJ152">
        <f t="shared" si="78"/>
        <v>4.7518999999999999E-2</v>
      </c>
      <c r="BK152">
        <f t="shared" si="79"/>
        <v>0.62475799999999992</v>
      </c>
      <c r="BL152">
        <f t="shared" si="80"/>
        <v>3.6371509999999998</v>
      </c>
      <c r="BM152">
        <f t="shared" si="81"/>
        <v>2.652495</v>
      </c>
      <c r="BN152">
        <f t="shared" si="82"/>
        <v>3.6371509999999998</v>
      </c>
      <c r="BO152">
        <f t="shared" si="83"/>
        <v>0.62397899999999995</v>
      </c>
      <c r="BP152">
        <f t="shared" si="84"/>
        <v>0.62475799999999992</v>
      </c>
    </row>
    <row r="153" spans="1:68">
      <c r="A153">
        <v>51078</v>
      </c>
      <c r="B153" s="1">
        <v>9</v>
      </c>
      <c r="C153" s="1">
        <v>0</v>
      </c>
      <c r="D153" s="1">
        <v>1</v>
      </c>
      <c r="E153" s="1">
        <v>1</v>
      </c>
      <c r="F153" s="1">
        <v>0</v>
      </c>
      <c r="G153" s="1">
        <v>3</v>
      </c>
      <c r="H153" s="8">
        <v>4</v>
      </c>
      <c r="I153" t="s">
        <v>356</v>
      </c>
      <c r="J153" s="8">
        <v>10</v>
      </c>
      <c r="K153" s="1">
        <v>1</v>
      </c>
      <c r="L153" s="1">
        <v>1</v>
      </c>
      <c r="M153" s="1">
        <v>0</v>
      </c>
      <c r="N153" s="1">
        <v>0</v>
      </c>
      <c r="O153" s="1">
        <v>0</v>
      </c>
      <c r="P153" s="90">
        <v>7.7899999999999996E-4</v>
      </c>
      <c r="Q153" s="1">
        <v>85</v>
      </c>
      <c r="R153" s="1">
        <v>0</v>
      </c>
      <c r="S153" s="1">
        <v>0</v>
      </c>
      <c r="T153" s="1">
        <v>744</v>
      </c>
      <c r="U153" s="1">
        <v>329</v>
      </c>
      <c r="V153" s="1">
        <v>0</v>
      </c>
      <c r="W153" s="1">
        <v>273</v>
      </c>
      <c r="X153" s="1">
        <v>65</v>
      </c>
      <c r="Y153" s="1">
        <v>1782</v>
      </c>
      <c r="Z153" s="1">
        <v>8448</v>
      </c>
      <c r="AA153" s="1">
        <v>1</v>
      </c>
      <c r="AB153" s="1">
        <v>1</v>
      </c>
      <c r="AC153" s="1">
        <v>0</v>
      </c>
      <c r="AD153" s="1">
        <v>0</v>
      </c>
      <c r="AE153" s="1">
        <v>393</v>
      </c>
      <c r="AF153" s="1">
        <v>350</v>
      </c>
      <c r="AG153" s="1">
        <v>0</v>
      </c>
      <c r="AH153" s="1">
        <v>271</v>
      </c>
      <c r="AI153" s="1">
        <v>83</v>
      </c>
      <c r="AJ153" s="1">
        <v>1497</v>
      </c>
      <c r="AK153" s="1">
        <v>9859</v>
      </c>
      <c r="AL153" s="1">
        <v>8163</v>
      </c>
      <c r="AM153" s="1">
        <v>9944</v>
      </c>
      <c r="AN153" s="1">
        <f t="shared" si="57"/>
        <v>1411</v>
      </c>
      <c r="AO153" s="1">
        <f t="shared" si="58"/>
        <v>1412</v>
      </c>
      <c r="AP153" s="1" t="str">
        <f t="shared" si="59"/>
        <v/>
      </c>
      <c r="AR153">
        <f t="shared" si="60"/>
        <v>6.6214999999999996E-2</v>
      </c>
      <c r="AS153">
        <f t="shared" si="61"/>
        <v>0</v>
      </c>
      <c r="AT153">
        <f t="shared" si="62"/>
        <v>0</v>
      </c>
      <c r="AU153">
        <f t="shared" si="63"/>
        <v>0.57957599999999998</v>
      </c>
      <c r="AV153">
        <f t="shared" si="64"/>
        <v>0.25629099999999999</v>
      </c>
      <c r="AW153">
        <f t="shared" si="65"/>
        <v>0</v>
      </c>
      <c r="AX153">
        <f t="shared" si="66"/>
        <v>0.21266699999999999</v>
      </c>
      <c r="AY153">
        <f t="shared" si="67"/>
        <v>5.0634999999999999E-2</v>
      </c>
      <c r="AZ153">
        <f t="shared" si="68"/>
        <v>1.3881779999999999</v>
      </c>
      <c r="BA153">
        <f t="shared" si="69"/>
        <v>6.5809919999999993</v>
      </c>
      <c r="BB153">
        <f t="shared" si="70"/>
        <v>7.7899999999999996E-4</v>
      </c>
      <c r="BC153">
        <f t="shared" si="71"/>
        <v>7.7899999999999996E-4</v>
      </c>
      <c r="BD153">
        <f t="shared" si="72"/>
        <v>0</v>
      </c>
      <c r="BE153">
        <f t="shared" si="73"/>
        <v>0</v>
      </c>
      <c r="BF153">
        <f t="shared" si="74"/>
        <v>0.306147</v>
      </c>
      <c r="BG153">
        <f t="shared" si="75"/>
        <v>0.27265</v>
      </c>
      <c r="BH153">
        <f t="shared" si="76"/>
        <v>0</v>
      </c>
      <c r="BI153">
        <f t="shared" si="77"/>
        <v>0.21110899999999999</v>
      </c>
      <c r="BJ153">
        <f t="shared" si="78"/>
        <v>6.4656999999999992E-2</v>
      </c>
      <c r="BK153">
        <f t="shared" si="79"/>
        <v>1.1661629999999998</v>
      </c>
      <c r="BL153">
        <f t="shared" si="80"/>
        <v>7.680161</v>
      </c>
      <c r="BM153">
        <f t="shared" si="81"/>
        <v>6.3589769999999994</v>
      </c>
      <c r="BN153">
        <f t="shared" si="82"/>
        <v>7.7463759999999997</v>
      </c>
      <c r="BO153">
        <f t="shared" si="83"/>
        <v>1.0991689999999998</v>
      </c>
      <c r="BP153">
        <f t="shared" si="84"/>
        <v>1.0999479999999999</v>
      </c>
    </row>
    <row r="154" spans="1:68">
      <c r="A154">
        <v>51079</v>
      </c>
      <c r="B154" s="1">
        <v>9</v>
      </c>
      <c r="C154" s="1">
        <v>0</v>
      </c>
      <c r="D154" s="1">
        <v>1</v>
      </c>
      <c r="E154" s="1">
        <v>1</v>
      </c>
      <c r="F154" s="1">
        <v>0</v>
      </c>
      <c r="G154" s="1">
        <v>3</v>
      </c>
      <c r="H154" s="8">
        <v>40</v>
      </c>
      <c r="I154" t="s">
        <v>575</v>
      </c>
      <c r="J154" s="8">
        <v>83</v>
      </c>
      <c r="K154" s="1">
        <v>1</v>
      </c>
      <c r="L154" s="1">
        <v>2</v>
      </c>
      <c r="M154" s="1">
        <v>0</v>
      </c>
      <c r="N154" s="1">
        <v>0</v>
      </c>
      <c r="O154" s="1">
        <v>0</v>
      </c>
      <c r="P154" s="90">
        <v>7.7899999999999996E-4</v>
      </c>
      <c r="Q154" s="1">
        <v>345</v>
      </c>
      <c r="R154" s="1">
        <v>0</v>
      </c>
      <c r="S154" s="1">
        <v>0</v>
      </c>
      <c r="T154" s="1">
        <v>87</v>
      </c>
      <c r="U154" s="1">
        <v>16</v>
      </c>
      <c r="V154" s="1">
        <v>0</v>
      </c>
      <c r="W154" s="1">
        <v>297</v>
      </c>
      <c r="X154" s="1">
        <v>19</v>
      </c>
      <c r="Y154" s="1">
        <v>462</v>
      </c>
      <c r="Z154" s="1">
        <v>450</v>
      </c>
      <c r="AA154" s="1">
        <v>1</v>
      </c>
      <c r="AB154" s="1">
        <v>1</v>
      </c>
      <c r="AC154" s="1">
        <v>0</v>
      </c>
      <c r="AD154" s="1">
        <v>0</v>
      </c>
      <c r="AE154" s="1">
        <v>51</v>
      </c>
      <c r="AF154" s="1">
        <v>36</v>
      </c>
      <c r="AG154" s="1">
        <v>0</v>
      </c>
      <c r="AH154" s="1">
        <v>16</v>
      </c>
      <c r="AI154" s="1">
        <v>30</v>
      </c>
      <c r="AJ154" s="1">
        <v>765</v>
      </c>
      <c r="AK154" s="1">
        <v>870</v>
      </c>
      <c r="AL154" s="1">
        <v>753</v>
      </c>
      <c r="AM154" s="1">
        <v>1215</v>
      </c>
      <c r="AN154" s="1">
        <f t="shared" si="57"/>
        <v>419</v>
      </c>
      <c r="AO154" s="1">
        <f t="shared" si="58"/>
        <v>420</v>
      </c>
      <c r="AP154" s="1" t="str">
        <f t="shared" si="59"/>
        <v/>
      </c>
      <c r="AR154">
        <f t="shared" si="60"/>
        <v>0.26875499999999997</v>
      </c>
      <c r="AS154">
        <f t="shared" si="61"/>
        <v>0</v>
      </c>
      <c r="AT154">
        <f t="shared" si="62"/>
        <v>0</v>
      </c>
      <c r="AU154">
        <f t="shared" si="63"/>
        <v>6.7773E-2</v>
      </c>
      <c r="AV154">
        <f t="shared" si="64"/>
        <v>1.2463999999999999E-2</v>
      </c>
      <c r="AW154">
        <f t="shared" si="65"/>
        <v>0</v>
      </c>
      <c r="AX154">
        <f t="shared" si="66"/>
        <v>0.23136299999999999</v>
      </c>
      <c r="AY154">
        <f t="shared" si="67"/>
        <v>1.4801E-2</v>
      </c>
      <c r="AZ154">
        <f t="shared" si="68"/>
        <v>0.359898</v>
      </c>
      <c r="BA154">
        <f t="shared" si="69"/>
        <v>0.35054999999999997</v>
      </c>
      <c r="BB154">
        <f t="shared" si="70"/>
        <v>7.7899999999999996E-4</v>
      </c>
      <c r="BC154">
        <f t="shared" si="71"/>
        <v>7.7899999999999996E-4</v>
      </c>
      <c r="BD154">
        <f t="shared" si="72"/>
        <v>0</v>
      </c>
      <c r="BE154">
        <f t="shared" si="73"/>
        <v>0</v>
      </c>
      <c r="BF154">
        <f t="shared" si="74"/>
        <v>3.9729E-2</v>
      </c>
      <c r="BG154">
        <f t="shared" si="75"/>
        <v>2.8043999999999999E-2</v>
      </c>
      <c r="BH154">
        <f t="shared" si="76"/>
        <v>0</v>
      </c>
      <c r="BI154">
        <f t="shared" si="77"/>
        <v>1.2463999999999999E-2</v>
      </c>
      <c r="BJ154">
        <f t="shared" si="78"/>
        <v>2.3369999999999998E-2</v>
      </c>
      <c r="BK154">
        <f t="shared" si="79"/>
        <v>0.59593499999999999</v>
      </c>
      <c r="BL154">
        <f t="shared" si="80"/>
        <v>0.67772999999999994</v>
      </c>
      <c r="BM154">
        <f t="shared" si="81"/>
        <v>0.58658699999999997</v>
      </c>
      <c r="BN154">
        <f t="shared" si="82"/>
        <v>0.94648499999999991</v>
      </c>
      <c r="BO154">
        <f t="shared" si="83"/>
        <v>0.326401</v>
      </c>
      <c r="BP154">
        <f t="shared" si="84"/>
        <v>0.32717999999999997</v>
      </c>
    </row>
    <row r="155" spans="1:68">
      <c r="A155">
        <v>51080</v>
      </c>
      <c r="B155" s="1">
        <v>3</v>
      </c>
      <c r="C155" s="105">
        <v>0</v>
      </c>
      <c r="D155" s="105">
        <v>0</v>
      </c>
      <c r="E155" s="1">
        <v>1</v>
      </c>
      <c r="F155" s="1">
        <v>0</v>
      </c>
      <c r="G155" s="1">
        <v>3</v>
      </c>
      <c r="H155" s="8">
        <v>71</v>
      </c>
      <c r="I155" t="s">
        <v>363</v>
      </c>
      <c r="J155" s="8">
        <v>52</v>
      </c>
      <c r="K155" s="1">
        <v>1</v>
      </c>
      <c r="L155" s="1">
        <v>1</v>
      </c>
      <c r="M155" s="1">
        <v>1</v>
      </c>
      <c r="N155" s="1">
        <v>4</v>
      </c>
      <c r="O155" s="1">
        <v>0</v>
      </c>
      <c r="P155" s="90">
        <v>7.7899999999999996E-4</v>
      </c>
      <c r="Q155" s="1">
        <v>8403</v>
      </c>
      <c r="R155" s="1">
        <v>300</v>
      </c>
      <c r="S155" s="1">
        <v>1</v>
      </c>
      <c r="T155" s="1">
        <v>296</v>
      </c>
      <c r="U155" s="1">
        <v>0</v>
      </c>
      <c r="V155" s="1">
        <v>0</v>
      </c>
      <c r="W155" s="1">
        <v>782</v>
      </c>
      <c r="X155" s="1">
        <v>18</v>
      </c>
      <c r="Y155" s="1">
        <v>1212</v>
      </c>
      <c r="Z155" s="1">
        <v>2370</v>
      </c>
      <c r="AA155" s="1">
        <v>1</v>
      </c>
      <c r="AB155" s="1">
        <v>0</v>
      </c>
      <c r="AC155" s="1">
        <v>0</v>
      </c>
      <c r="AD155" s="1">
        <v>0</v>
      </c>
      <c r="AE155" s="1">
        <v>57</v>
      </c>
      <c r="AF155" s="1">
        <v>239</v>
      </c>
      <c r="AG155" s="1">
        <v>0</v>
      </c>
      <c r="AH155" s="1">
        <v>0</v>
      </c>
      <c r="AI155" s="1">
        <v>75</v>
      </c>
      <c r="AJ155" s="1">
        <v>9799</v>
      </c>
      <c r="AK155" s="1">
        <v>3766</v>
      </c>
      <c r="AL155" s="1">
        <v>10957</v>
      </c>
      <c r="AM155" s="1">
        <v>12169</v>
      </c>
      <c r="AN155" s="1">
        <f t="shared" si="57"/>
        <v>1397</v>
      </c>
      <c r="AO155" s="1">
        <f t="shared" si="58"/>
        <v>1396</v>
      </c>
      <c r="AP155" s="1" t="str">
        <f t="shared" si="59"/>
        <v/>
      </c>
      <c r="AR155">
        <f t="shared" si="60"/>
        <v>6.5459369999999995</v>
      </c>
      <c r="AS155">
        <f t="shared" si="61"/>
        <v>0.23369999999999999</v>
      </c>
      <c r="AT155">
        <f t="shared" si="62"/>
        <v>7.7899999999999996E-4</v>
      </c>
      <c r="AU155">
        <f t="shared" si="63"/>
        <v>0.23058399999999998</v>
      </c>
      <c r="AV155">
        <f t="shared" si="64"/>
        <v>0</v>
      </c>
      <c r="AW155">
        <f t="shared" si="65"/>
        <v>0</v>
      </c>
      <c r="AX155">
        <f t="shared" si="66"/>
        <v>0.609178</v>
      </c>
      <c r="AY155">
        <f t="shared" si="67"/>
        <v>1.4022E-2</v>
      </c>
      <c r="AZ155">
        <f t="shared" si="68"/>
        <v>0.94414799999999999</v>
      </c>
      <c r="BA155">
        <f t="shared" si="69"/>
        <v>1.8462299999999998</v>
      </c>
      <c r="BB155">
        <f t="shared" si="70"/>
        <v>7.7899999999999996E-4</v>
      </c>
      <c r="BC155">
        <f t="shared" si="71"/>
        <v>0</v>
      </c>
      <c r="BD155">
        <f t="shared" si="72"/>
        <v>0</v>
      </c>
      <c r="BE155">
        <f t="shared" si="73"/>
        <v>0</v>
      </c>
      <c r="BF155">
        <f t="shared" si="74"/>
        <v>4.4402999999999998E-2</v>
      </c>
      <c r="BG155">
        <f t="shared" si="75"/>
        <v>0.18618099999999999</v>
      </c>
      <c r="BH155">
        <f t="shared" si="76"/>
        <v>0</v>
      </c>
      <c r="BI155">
        <f t="shared" si="77"/>
        <v>0</v>
      </c>
      <c r="BJ155">
        <f t="shared" si="78"/>
        <v>5.8424999999999998E-2</v>
      </c>
      <c r="BK155">
        <f t="shared" si="79"/>
        <v>7.6334209999999993</v>
      </c>
      <c r="BL155">
        <f t="shared" si="80"/>
        <v>2.9337139999999997</v>
      </c>
      <c r="BM155">
        <f t="shared" si="81"/>
        <v>8.5355030000000003</v>
      </c>
      <c r="BN155">
        <f t="shared" si="82"/>
        <v>9.4796509999999987</v>
      </c>
      <c r="BO155">
        <f t="shared" si="83"/>
        <v>1.088263</v>
      </c>
      <c r="BP155">
        <f t="shared" si="84"/>
        <v>1.0874839999999999</v>
      </c>
    </row>
    <row r="156" spans="1:68">
      <c r="A156">
        <v>51081</v>
      </c>
      <c r="B156" s="1">
        <v>3</v>
      </c>
      <c r="C156" s="105">
        <v>0</v>
      </c>
      <c r="D156" s="105">
        <v>0</v>
      </c>
      <c r="E156" s="1">
        <v>1</v>
      </c>
      <c r="F156" s="1">
        <v>0</v>
      </c>
      <c r="G156" s="1">
        <v>2</v>
      </c>
      <c r="H156" s="8">
        <v>1</v>
      </c>
      <c r="I156" t="s">
        <v>145</v>
      </c>
      <c r="J156" s="8">
        <v>28</v>
      </c>
      <c r="K156" s="1">
        <v>1</v>
      </c>
      <c r="L156" s="1">
        <v>2</v>
      </c>
      <c r="M156" s="1">
        <v>0</v>
      </c>
      <c r="N156" s="1">
        <v>0</v>
      </c>
      <c r="O156" s="1">
        <v>0</v>
      </c>
      <c r="P156" s="90">
        <v>2.3479999999999998E-3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321</v>
      </c>
      <c r="X156" s="1">
        <v>0</v>
      </c>
      <c r="Y156" s="1">
        <v>595</v>
      </c>
      <c r="Z156" s="1">
        <v>1800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321</v>
      </c>
      <c r="AK156" s="1">
        <v>2121</v>
      </c>
      <c r="AL156" s="1">
        <v>1526</v>
      </c>
      <c r="AM156" s="1">
        <v>2121</v>
      </c>
      <c r="AN156" s="1">
        <f t="shared" si="57"/>
        <v>321</v>
      </c>
      <c r="AO156" s="1">
        <f t="shared" si="58"/>
        <v>321</v>
      </c>
      <c r="AP156" s="1" t="str">
        <f t="shared" si="59"/>
        <v/>
      </c>
      <c r="AR156">
        <f t="shared" si="60"/>
        <v>0</v>
      </c>
      <c r="AS156">
        <f t="shared" si="61"/>
        <v>0</v>
      </c>
      <c r="AT156">
        <f t="shared" si="62"/>
        <v>0</v>
      </c>
      <c r="AU156">
        <f t="shared" si="63"/>
        <v>0</v>
      </c>
      <c r="AV156">
        <f t="shared" si="64"/>
        <v>0</v>
      </c>
      <c r="AW156">
        <f t="shared" si="65"/>
        <v>0</v>
      </c>
      <c r="AX156">
        <f t="shared" si="66"/>
        <v>0.75370799999999993</v>
      </c>
      <c r="AY156">
        <f t="shared" si="67"/>
        <v>0</v>
      </c>
      <c r="AZ156">
        <f t="shared" si="68"/>
        <v>1.39706</v>
      </c>
      <c r="BA156">
        <f t="shared" si="69"/>
        <v>4.2263999999999999</v>
      </c>
      <c r="BB156">
        <f t="shared" si="70"/>
        <v>2.3479999999999998E-3</v>
      </c>
      <c r="BC156">
        <f t="shared" si="71"/>
        <v>0</v>
      </c>
      <c r="BD156">
        <f t="shared" si="72"/>
        <v>0</v>
      </c>
      <c r="BE156">
        <f t="shared" si="73"/>
        <v>0</v>
      </c>
      <c r="BF156">
        <f t="shared" si="74"/>
        <v>0</v>
      </c>
      <c r="BG156">
        <f t="shared" si="75"/>
        <v>0</v>
      </c>
      <c r="BH156">
        <f t="shared" si="76"/>
        <v>0</v>
      </c>
      <c r="BI156">
        <f t="shared" si="77"/>
        <v>0</v>
      </c>
      <c r="BJ156">
        <f t="shared" si="78"/>
        <v>0</v>
      </c>
      <c r="BK156">
        <f t="shared" si="79"/>
        <v>0.75370799999999993</v>
      </c>
      <c r="BL156">
        <f t="shared" si="80"/>
        <v>4.9801079999999995</v>
      </c>
      <c r="BM156">
        <f t="shared" si="81"/>
        <v>3.5830479999999998</v>
      </c>
      <c r="BN156">
        <f t="shared" si="82"/>
        <v>4.9801079999999995</v>
      </c>
      <c r="BO156">
        <f t="shared" si="83"/>
        <v>0.75370799999999993</v>
      </c>
      <c r="BP156">
        <f t="shared" si="84"/>
        <v>0.75370799999999993</v>
      </c>
    </row>
    <row r="157" spans="1:68">
      <c r="A157">
        <v>51082</v>
      </c>
      <c r="B157" s="1">
        <v>1</v>
      </c>
      <c r="C157" s="1">
        <v>1</v>
      </c>
      <c r="D157" s="1">
        <v>0</v>
      </c>
      <c r="E157" s="1">
        <v>1</v>
      </c>
      <c r="F157" s="1">
        <v>0</v>
      </c>
      <c r="G157" s="1">
        <v>3</v>
      </c>
      <c r="H157" s="8">
        <v>7</v>
      </c>
      <c r="I157" t="s">
        <v>487</v>
      </c>
      <c r="J157" s="8">
        <v>21</v>
      </c>
      <c r="K157" s="1">
        <v>1</v>
      </c>
      <c r="L157" s="1">
        <v>1</v>
      </c>
      <c r="M157" s="1">
        <v>1</v>
      </c>
      <c r="N157" s="1">
        <v>3</v>
      </c>
      <c r="O157" s="1">
        <v>0</v>
      </c>
      <c r="P157" s="90">
        <v>7.7899999999999996E-4</v>
      </c>
      <c r="Q157" s="1">
        <v>4534</v>
      </c>
      <c r="R157" s="1">
        <v>306</v>
      </c>
      <c r="S157" s="1">
        <v>1</v>
      </c>
      <c r="T157" s="1">
        <v>1341</v>
      </c>
      <c r="U157" s="1">
        <v>0</v>
      </c>
      <c r="V157" s="1">
        <v>1500</v>
      </c>
      <c r="W157" s="1">
        <v>1492</v>
      </c>
      <c r="X157" s="1">
        <v>0</v>
      </c>
      <c r="Y157" s="1">
        <v>18255</v>
      </c>
      <c r="Z157" s="1">
        <v>8175</v>
      </c>
      <c r="AA157" s="1">
        <v>1</v>
      </c>
      <c r="AB157" s="1">
        <v>0</v>
      </c>
      <c r="AC157" s="1">
        <v>750</v>
      </c>
      <c r="AD157" s="1">
        <v>0</v>
      </c>
      <c r="AE157" s="1">
        <v>102</v>
      </c>
      <c r="AF157" s="1">
        <v>309</v>
      </c>
      <c r="AG157" s="1">
        <v>930</v>
      </c>
      <c r="AH157" s="1">
        <v>0</v>
      </c>
      <c r="AI157" s="1">
        <v>90</v>
      </c>
      <c r="AJ157" s="1">
        <v>9174</v>
      </c>
      <c r="AK157" s="1">
        <v>12814</v>
      </c>
      <c r="AL157" s="1">
        <v>-906</v>
      </c>
      <c r="AM157" s="1">
        <v>17348</v>
      </c>
      <c r="AN157" s="1">
        <f t="shared" si="57"/>
        <v>4640</v>
      </c>
      <c r="AO157" s="1">
        <f t="shared" si="58"/>
        <v>4640</v>
      </c>
      <c r="AP157" s="1" t="str">
        <f t="shared" si="59"/>
        <v/>
      </c>
      <c r="AR157">
        <f t="shared" si="60"/>
        <v>3.5319859999999998</v>
      </c>
      <c r="AS157">
        <f t="shared" si="61"/>
        <v>0.23837399999999997</v>
      </c>
      <c r="AT157">
        <f t="shared" si="62"/>
        <v>7.7899999999999996E-4</v>
      </c>
      <c r="AU157">
        <f t="shared" si="63"/>
        <v>1.0446389999999999</v>
      </c>
      <c r="AV157">
        <f t="shared" si="64"/>
        <v>0</v>
      </c>
      <c r="AW157">
        <f t="shared" si="65"/>
        <v>1.1684999999999999</v>
      </c>
      <c r="AX157">
        <f t="shared" si="66"/>
        <v>1.1622679999999999</v>
      </c>
      <c r="AY157">
        <f t="shared" si="67"/>
        <v>0</v>
      </c>
      <c r="AZ157">
        <f t="shared" si="68"/>
        <v>14.220644999999999</v>
      </c>
      <c r="BA157">
        <f t="shared" si="69"/>
        <v>6.3683249999999996</v>
      </c>
      <c r="BB157">
        <f t="shared" si="70"/>
        <v>7.7899999999999996E-4</v>
      </c>
      <c r="BC157">
        <f t="shared" si="71"/>
        <v>0</v>
      </c>
      <c r="BD157">
        <f t="shared" si="72"/>
        <v>0.58424999999999994</v>
      </c>
      <c r="BE157">
        <f t="shared" si="73"/>
        <v>0</v>
      </c>
      <c r="BF157">
        <f t="shared" si="74"/>
        <v>7.9458000000000001E-2</v>
      </c>
      <c r="BG157">
        <f t="shared" si="75"/>
        <v>0.24071099999999998</v>
      </c>
      <c r="BH157">
        <f t="shared" si="76"/>
        <v>0.72446999999999995</v>
      </c>
      <c r="BI157">
        <f t="shared" si="77"/>
        <v>0</v>
      </c>
      <c r="BJ157">
        <f t="shared" si="78"/>
        <v>7.0109999999999992E-2</v>
      </c>
      <c r="BK157">
        <f t="shared" si="79"/>
        <v>7.1465459999999998</v>
      </c>
      <c r="BL157">
        <f t="shared" si="80"/>
        <v>9.9821059999999999</v>
      </c>
      <c r="BM157">
        <f t="shared" si="81"/>
        <v>-0.70577400000000001</v>
      </c>
      <c r="BN157">
        <f t="shared" si="82"/>
        <v>13.514092</v>
      </c>
      <c r="BO157">
        <f t="shared" si="83"/>
        <v>3.61456</v>
      </c>
      <c r="BP157">
        <f t="shared" si="84"/>
        <v>3.61456</v>
      </c>
    </row>
    <row r="158" spans="1:68">
      <c r="A158">
        <v>51083</v>
      </c>
      <c r="B158" s="1">
        <v>9</v>
      </c>
      <c r="C158" s="1">
        <v>0</v>
      </c>
      <c r="D158" s="1">
        <v>1</v>
      </c>
      <c r="E158" s="1">
        <v>1</v>
      </c>
      <c r="F158" s="1">
        <v>0</v>
      </c>
      <c r="G158" s="1">
        <v>3</v>
      </c>
      <c r="H158" s="8">
        <v>76</v>
      </c>
      <c r="I158" t="s">
        <v>514</v>
      </c>
      <c r="J158" s="8">
        <v>74</v>
      </c>
      <c r="K158" s="1">
        <v>1</v>
      </c>
      <c r="L158" s="1">
        <v>2</v>
      </c>
      <c r="M158" s="1">
        <v>1</v>
      </c>
      <c r="N158" s="1">
        <v>0</v>
      </c>
      <c r="O158" s="1">
        <v>0</v>
      </c>
      <c r="P158" s="90">
        <v>7.7899999999999996E-4</v>
      </c>
      <c r="Q158" s="1">
        <v>310</v>
      </c>
      <c r="R158" s="1">
        <v>0</v>
      </c>
      <c r="S158" s="1">
        <v>0</v>
      </c>
      <c r="T158" s="1">
        <v>821</v>
      </c>
      <c r="U158" s="1">
        <v>11</v>
      </c>
      <c r="V158" s="1">
        <v>0</v>
      </c>
      <c r="W158" s="1">
        <v>309</v>
      </c>
      <c r="X158" s="1">
        <v>21</v>
      </c>
      <c r="Y158" s="1">
        <v>3538</v>
      </c>
      <c r="Z158" s="1">
        <v>6727</v>
      </c>
      <c r="AA158" s="1">
        <v>1</v>
      </c>
      <c r="AB158" s="1">
        <v>1</v>
      </c>
      <c r="AC158" s="1">
        <v>0</v>
      </c>
      <c r="AD158" s="1">
        <v>0</v>
      </c>
      <c r="AE158" s="1">
        <v>625</v>
      </c>
      <c r="AF158" s="1">
        <v>195</v>
      </c>
      <c r="AG158" s="1">
        <v>0</v>
      </c>
      <c r="AH158" s="1">
        <v>11</v>
      </c>
      <c r="AI158" s="1">
        <v>49</v>
      </c>
      <c r="AJ158" s="1">
        <v>1473</v>
      </c>
      <c r="AK158" s="1">
        <v>7890</v>
      </c>
      <c r="AL158" s="1">
        <v>4662</v>
      </c>
      <c r="AM158" s="1">
        <v>8200</v>
      </c>
      <c r="AN158" s="1">
        <f t="shared" si="57"/>
        <v>1162</v>
      </c>
      <c r="AO158" s="1">
        <f t="shared" si="58"/>
        <v>1163</v>
      </c>
      <c r="AP158" s="1" t="str">
        <f t="shared" si="59"/>
        <v/>
      </c>
      <c r="AR158">
        <f t="shared" si="60"/>
        <v>0.24148999999999998</v>
      </c>
      <c r="AS158">
        <f t="shared" si="61"/>
        <v>0</v>
      </c>
      <c r="AT158">
        <f t="shared" si="62"/>
        <v>0</v>
      </c>
      <c r="AU158">
        <f t="shared" si="63"/>
        <v>0.63955899999999999</v>
      </c>
      <c r="AV158">
        <f t="shared" si="64"/>
        <v>8.5690000000000002E-3</v>
      </c>
      <c r="AW158">
        <f t="shared" si="65"/>
        <v>0</v>
      </c>
      <c r="AX158">
        <f t="shared" si="66"/>
        <v>0.24071099999999998</v>
      </c>
      <c r="AY158">
        <f t="shared" si="67"/>
        <v>1.6358999999999999E-2</v>
      </c>
      <c r="AZ158">
        <f t="shared" si="68"/>
        <v>2.7561019999999998</v>
      </c>
      <c r="BA158">
        <f t="shared" si="69"/>
        <v>5.2403329999999997</v>
      </c>
      <c r="BB158">
        <f t="shared" si="70"/>
        <v>7.7899999999999996E-4</v>
      </c>
      <c r="BC158">
        <f t="shared" si="71"/>
        <v>7.7899999999999996E-4</v>
      </c>
      <c r="BD158">
        <f t="shared" si="72"/>
        <v>0</v>
      </c>
      <c r="BE158">
        <f t="shared" si="73"/>
        <v>0</v>
      </c>
      <c r="BF158">
        <f t="shared" si="74"/>
        <v>0.486875</v>
      </c>
      <c r="BG158">
        <f t="shared" si="75"/>
        <v>0.15190499999999998</v>
      </c>
      <c r="BH158">
        <f t="shared" si="76"/>
        <v>0</v>
      </c>
      <c r="BI158">
        <f t="shared" si="77"/>
        <v>8.5690000000000002E-3</v>
      </c>
      <c r="BJ158">
        <f t="shared" si="78"/>
        <v>3.8170999999999997E-2</v>
      </c>
      <c r="BK158">
        <f t="shared" si="79"/>
        <v>1.147467</v>
      </c>
      <c r="BL158">
        <f t="shared" si="80"/>
        <v>6.1463099999999997</v>
      </c>
      <c r="BM158">
        <f t="shared" si="81"/>
        <v>3.6316979999999996</v>
      </c>
      <c r="BN158">
        <f t="shared" si="82"/>
        <v>6.3877999999999995</v>
      </c>
      <c r="BO158">
        <f t="shared" si="83"/>
        <v>0.90519799999999995</v>
      </c>
      <c r="BP158">
        <f t="shared" si="84"/>
        <v>0.90597699999999992</v>
      </c>
    </row>
    <row r="159" spans="1:68">
      <c r="A159">
        <v>51084</v>
      </c>
      <c r="B159" s="1">
        <v>1</v>
      </c>
      <c r="C159" s="1">
        <v>1</v>
      </c>
      <c r="D159" s="1">
        <v>0</v>
      </c>
      <c r="E159" s="1">
        <v>2</v>
      </c>
      <c r="F159" s="1">
        <v>1</v>
      </c>
      <c r="G159" s="1">
        <v>2</v>
      </c>
      <c r="H159" s="8">
        <v>98</v>
      </c>
      <c r="I159" t="s">
        <v>803</v>
      </c>
      <c r="J159" s="8">
        <v>98</v>
      </c>
      <c r="K159" s="1">
        <v>1</v>
      </c>
      <c r="L159" s="1">
        <v>2</v>
      </c>
      <c r="M159" s="1">
        <v>0</v>
      </c>
      <c r="N159" s="1">
        <v>0</v>
      </c>
      <c r="O159" s="1">
        <v>0</v>
      </c>
      <c r="P159" s="90">
        <v>2.3479999999999998E-3</v>
      </c>
      <c r="Q159" s="1">
        <v>0</v>
      </c>
      <c r="R159" s="1">
        <v>0</v>
      </c>
      <c r="S159" s="1">
        <v>0</v>
      </c>
      <c r="T159" s="1">
        <v>16</v>
      </c>
      <c r="U159" s="1">
        <v>0</v>
      </c>
      <c r="V159" s="1">
        <v>0</v>
      </c>
      <c r="W159" s="1">
        <v>44</v>
      </c>
      <c r="X159" s="1">
        <v>0</v>
      </c>
      <c r="Y159" s="1">
        <v>126</v>
      </c>
      <c r="Z159" s="1">
        <v>500</v>
      </c>
      <c r="AA159" s="1">
        <v>1</v>
      </c>
      <c r="AB159" s="1">
        <v>0</v>
      </c>
      <c r="AC159" s="1">
        <v>0</v>
      </c>
      <c r="AD159" s="1">
        <v>0</v>
      </c>
      <c r="AE159" s="1">
        <v>0</v>
      </c>
      <c r="AF159" s="1">
        <v>16</v>
      </c>
      <c r="AG159" s="1">
        <v>0</v>
      </c>
      <c r="AH159" s="1">
        <v>0</v>
      </c>
      <c r="AI159" s="1">
        <v>0</v>
      </c>
      <c r="AJ159" s="1">
        <v>60</v>
      </c>
      <c r="AK159" s="1">
        <v>561</v>
      </c>
      <c r="AL159" s="1">
        <v>435</v>
      </c>
      <c r="AM159" s="1">
        <v>561</v>
      </c>
      <c r="AN159" s="1">
        <f t="shared" si="57"/>
        <v>60</v>
      </c>
      <c r="AO159" s="1">
        <f t="shared" si="58"/>
        <v>60</v>
      </c>
      <c r="AP159" s="1" t="str">
        <f t="shared" si="59"/>
        <v/>
      </c>
      <c r="AR159">
        <f t="shared" si="60"/>
        <v>0</v>
      </c>
      <c r="AS159">
        <f t="shared" si="61"/>
        <v>0</v>
      </c>
      <c r="AT159">
        <f t="shared" si="62"/>
        <v>0</v>
      </c>
      <c r="AU159">
        <f t="shared" si="63"/>
        <v>3.7567999999999997E-2</v>
      </c>
      <c r="AV159">
        <f t="shared" si="64"/>
        <v>0</v>
      </c>
      <c r="AW159">
        <f t="shared" si="65"/>
        <v>0</v>
      </c>
      <c r="AX159">
        <f t="shared" si="66"/>
        <v>0.10331199999999999</v>
      </c>
      <c r="AY159">
        <f t="shared" si="67"/>
        <v>0</v>
      </c>
      <c r="AZ159">
        <f t="shared" si="68"/>
        <v>0.295848</v>
      </c>
      <c r="BA159">
        <f t="shared" si="69"/>
        <v>1.1739999999999999</v>
      </c>
      <c r="BB159">
        <f t="shared" si="70"/>
        <v>2.3479999999999998E-3</v>
      </c>
      <c r="BC159">
        <f t="shared" si="71"/>
        <v>0</v>
      </c>
      <c r="BD159">
        <f t="shared" si="72"/>
        <v>0</v>
      </c>
      <c r="BE159">
        <f t="shared" si="73"/>
        <v>0</v>
      </c>
      <c r="BF159">
        <f t="shared" si="74"/>
        <v>0</v>
      </c>
      <c r="BG159">
        <f t="shared" si="75"/>
        <v>3.7567999999999997E-2</v>
      </c>
      <c r="BH159">
        <f t="shared" si="76"/>
        <v>0</v>
      </c>
      <c r="BI159">
        <f t="shared" si="77"/>
        <v>0</v>
      </c>
      <c r="BJ159">
        <f t="shared" si="78"/>
        <v>0</v>
      </c>
      <c r="BK159">
        <f t="shared" si="79"/>
        <v>0.14087999999999998</v>
      </c>
      <c r="BL159">
        <f t="shared" si="80"/>
        <v>1.3172279999999998</v>
      </c>
      <c r="BM159">
        <f t="shared" si="81"/>
        <v>1.02138</v>
      </c>
      <c r="BN159">
        <f t="shared" si="82"/>
        <v>1.3172279999999998</v>
      </c>
      <c r="BO159">
        <f t="shared" si="83"/>
        <v>0.14087999999999998</v>
      </c>
      <c r="BP159">
        <f t="shared" si="84"/>
        <v>0.14087999999999998</v>
      </c>
    </row>
    <row r="160" spans="1:68">
      <c r="A160">
        <v>51085</v>
      </c>
      <c r="B160" s="1">
        <v>9</v>
      </c>
      <c r="C160" s="1">
        <v>0</v>
      </c>
      <c r="D160" s="1">
        <v>1</v>
      </c>
      <c r="E160" s="1">
        <v>1</v>
      </c>
      <c r="F160" s="1">
        <v>0</v>
      </c>
      <c r="G160" s="1">
        <v>3</v>
      </c>
      <c r="H160" s="8">
        <v>40</v>
      </c>
      <c r="I160" t="s">
        <v>575</v>
      </c>
      <c r="J160" s="8">
        <v>83</v>
      </c>
      <c r="K160" s="1">
        <v>1</v>
      </c>
      <c r="L160" s="1">
        <v>2</v>
      </c>
      <c r="M160" s="1">
        <v>1</v>
      </c>
      <c r="N160" s="1">
        <v>0</v>
      </c>
      <c r="O160" s="1">
        <v>0</v>
      </c>
      <c r="P160" s="90">
        <v>7.7899999999999996E-4</v>
      </c>
      <c r="Q160" s="1">
        <v>0</v>
      </c>
      <c r="R160" s="1">
        <v>0</v>
      </c>
      <c r="S160" s="1">
        <v>0</v>
      </c>
      <c r="T160" s="1">
        <v>54</v>
      </c>
      <c r="U160" s="1">
        <v>16</v>
      </c>
      <c r="V160" s="1">
        <v>0</v>
      </c>
      <c r="W160" s="1">
        <v>21</v>
      </c>
      <c r="X160" s="1">
        <v>2</v>
      </c>
      <c r="Y160" s="1">
        <v>332</v>
      </c>
      <c r="Z160" s="1">
        <v>247</v>
      </c>
      <c r="AA160" s="1">
        <v>1</v>
      </c>
      <c r="AB160" s="1">
        <v>1</v>
      </c>
      <c r="AC160" s="1">
        <v>0</v>
      </c>
      <c r="AD160" s="1">
        <v>0</v>
      </c>
      <c r="AE160" s="1">
        <v>45</v>
      </c>
      <c r="AF160" s="1">
        <v>9</v>
      </c>
      <c r="AG160" s="1">
        <v>0</v>
      </c>
      <c r="AH160" s="1">
        <v>15</v>
      </c>
      <c r="AI160" s="1">
        <v>12</v>
      </c>
      <c r="AJ160" s="1">
        <v>95</v>
      </c>
      <c r="AK160" s="1">
        <v>342</v>
      </c>
      <c r="AL160" s="1">
        <v>10</v>
      </c>
      <c r="AM160" s="1">
        <v>342</v>
      </c>
      <c r="AN160" s="1">
        <f t="shared" si="57"/>
        <v>93</v>
      </c>
      <c r="AO160" s="1">
        <f t="shared" si="58"/>
        <v>95</v>
      </c>
      <c r="AP160" s="1" t="str">
        <f t="shared" si="59"/>
        <v/>
      </c>
      <c r="AR160">
        <f t="shared" si="60"/>
        <v>0</v>
      </c>
      <c r="AS160">
        <f t="shared" si="61"/>
        <v>0</v>
      </c>
      <c r="AT160">
        <f t="shared" si="62"/>
        <v>0</v>
      </c>
      <c r="AU160">
        <f t="shared" si="63"/>
        <v>4.2065999999999999E-2</v>
      </c>
      <c r="AV160">
        <f t="shared" si="64"/>
        <v>1.2463999999999999E-2</v>
      </c>
      <c r="AW160">
        <f t="shared" si="65"/>
        <v>0</v>
      </c>
      <c r="AX160">
        <f t="shared" si="66"/>
        <v>1.6358999999999999E-2</v>
      </c>
      <c r="AY160">
        <f t="shared" si="67"/>
        <v>1.5579999999999999E-3</v>
      </c>
      <c r="AZ160">
        <f t="shared" si="68"/>
        <v>0.25862799999999997</v>
      </c>
      <c r="BA160">
        <f t="shared" si="69"/>
        <v>0.192413</v>
      </c>
      <c r="BB160">
        <f t="shared" si="70"/>
        <v>7.7899999999999996E-4</v>
      </c>
      <c r="BC160">
        <f t="shared" si="71"/>
        <v>7.7899999999999996E-4</v>
      </c>
      <c r="BD160">
        <f t="shared" si="72"/>
        <v>0</v>
      </c>
      <c r="BE160">
        <f t="shared" si="73"/>
        <v>0</v>
      </c>
      <c r="BF160">
        <f t="shared" si="74"/>
        <v>3.5054999999999996E-2</v>
      </c>
      <c r="BG160">
        <f t="shared" si="75"/>
        <v>7.0109999999999999E-3</v>
      </c>
      <c r="BH160">
        <f t="shared" si="76"/>
        <v>0</v>
      </c>
      <c r="BI160">
        <f t="shared" si="77"/>
        <v>1.1684999999999999E-2</v>
      </c>
      <c r="BJ160">
        <f t="shared" si="78"/>
        <v>9.3479999999999987E-3</v>
      </c>
      <c r="BK160">
        <f t="shared" si="79"/>
        <v>7.4005000000000001E-2</v>
      </c>
      <c r="BL160">
        <f t="shared" si="80"/>
        <v>0.26641799999999999</v>
      </c>
      <c r="BM160">
        <f t="shared" si="81"/>
        <v>7.79E-3</v>
      </c>
      <c r="BN160">
        <f t="shared" si="82"/>
        <v>0.26641799999999999</v>
      </c>
      <c r="BO160">
        <f t="shared" si="83"/>
        <v>7.2446999999999998E-2</v>
      </c>
      <c r="BP160">
        <f t="shared" si="84"/>
        <v>7.4005000000000001E-2</v>
      </c>
    </row>
    <row r="161" spans="1:68">
      <c r="A161">
        <v>51086</v>
      </c>
      <c r="B161" s="1">
        <v>9</v>
      </c>
      <c r="C161" s="1">
        <v>0</v>
      </c>
      <c r="D161" s="1">
        <v>1</v>
      </c>
      <c r="E161" s="1">
        <v>1</v>
      </c>
      <c r="F161" s="1">
        <v>0</v>
      </c>
      <c r="G161" s="1">
        <v>1</v>
      </c>
      <c r="H161" s="8">
        <v>70</v>
      </c>
      <c r="I161" t="s">
        <v>361</v>
      </c>
      <c r="J161" s="8">
        <v>62</v>
      </c>
      <c r="K161" s="1">
        <v>1</v>
      </c>
      <c r="L161" s="1">
        <v>2</v>
      </c>
      <c r="M161" s="1">
        <v>1</v>
      </c>
      <c r="N161" s="1">
        <v>7</v>
      </c>
      <c r="O161" s="1">
        <v>1</v>
      </c>
      <c r="P161" s="90">
        <v>2.3479999999999998E-3</v>
      </c>
      <c r="Q161" s="1">
        <v>81</v>
      </c>
      <c r="R161" s="1">
        <v>0</v>
      </c>
      <c r="S161" s="1">
        <v>0</v>
      </c>
      <c r="T161" s="1">
        <v>64</v>
      </c>
      <c r="U161" s="1">
        <v>57</v>
      </c>
      <c r="V161" s="1">
        <v>6</v>
      </c>
      <c r="W161" s="1">
        <v>210</v>
      </c>
      <c r="X161" s="1">
        <v>0</v>
      </c>
      <c r="Y161" s="1">
        <v>1164</v>
      </c>
      <c r="Z161" s="1">
        <v>610</v>
      </c>
      <c r="AA161" s="1">
        <v>1</v>
      </c>
      <c r="AB161" s="1">
        <v>1</v>
      </c>
      <c r="AC161" s="1">
        <v>81</v>
      </c>
      <c r="AD161" s="1">
        <v>0</v>
      </c>
      <c r="AE161" s="1">
        <v>14</v>
      </c>
      <c r="AF161" s="1">
        <v>33</v>
      </c>
      <c r="AG161" s="1">
        <v>17</v>
      </c>
      <c r="AH161" s="1">
        <v>57</v>
      </c>
      <c r="AI161" s="1">
        <v>83</v>
      </c>
      <c r="AJ161" s="1">
        <v>419</v>
      </c>
      <c r="AK161" s="1">
        <v>948</v>
      </c>
      <c r="AL161" s="1">
        <v>-135</v>
      </c>
      <c r="AM161" s="1">
        <v>1029</v>
      </c>
      <c r="AN161" s="1">
        <f t="shared" si="57"/>
        <v>337</v>
      </c>
      <c r="AO161" s="1">
        <f t="shared" si="58"/>
        <v>338</v>
      </c>
      <c r="AP161" s="1" t="str">
        <f t="shared" si="59"/>
        <v/>
      </c>
      <c r="AR161">
        <f t="shared" si="60"/>
        <v>0.190188</v>
      </c>
      <c r="AS161">
        <f t="shared" si="61"/>
        <v>0</v>
      </c>
      <c r="AT161">
        <f t="shared" si="62"/>
        <v>0</v>
      </c>
      <c r="AU161">
        <f t="shared" si="63"/>
        <v>0.15027199999999999</v>
      </c>
      <c r="AV161">
        <f t="shared" si="64"/>
        <v>0.13383599999999998</v>
      </c>
      <c r="AW161">
        <f t="shared" si="65"/>
        <v>1.4088E-2</v>
      </c>
      <c r="AX161">
        <f t="shared" si="66"/>
        <v>0.49307999999999996</v>
      </c>
      <c r="AY161">
        <f t="shared" si="67"/>
        <v>0</v>
      </c>
      <c r="AZ161">
        <f t="shared" si="68"/>
        <v>2.7330719999999999</v>
      </c>
      <c r="BA161">
        <f t="shared" si="69"/>
        <v>1.43228</v>
      </c>
      <c r="BB161">
        <f t="shared" si="70"/>
        <v>2.3479999999999998E-3</v>
      </c>
      <c r="BC161">
        <f t="shared" si="71"/>
        <v>2.3479999999999998E-3</v>
      </c>
      <c r="BD161">
        <f t="shared" si="72"/>
        <v>0.190188</v>
      </c>
      <c r="BE161">
        <f t="shared" si="73"/>
        <v>0</v>
      </c>
      <c r="BF161">
        <f t="shared" si="74"/>
        <v>3.2871999999999998E-2</v>
      </c>
      <c r="BG161">
        <f t="shared" si="75"/>
        <v>7.7483999999999997E-2</v>
      </c>
      <c r="BH161">
        <f t="shared" si="76"/>
        <v>3.9916E-2</v>
      </c>
      <c r="BI161">
        <f t="shared" si="77"/>
        <v>0.13383599999999998</v>
      </c>
      <c r="BJ161">
        <f t="shared" si="78"/>
        <v>0.19488399999999997</v>
      </c>
      <c r="BK161">
        <f t="shared" si="79"/>
        <v>0.98381199999999991</v>
      </c>
      <c r="BL161">
        <f t="shared" si="80"/>
        <v>2.2259039999999999</v>
      </c>
      <c r="BM161">
        <f t="shared" si="81"/>
        <v>-0.31697999999999998</v>
      </c>
      <c r="BN161">
        <f t="shared" si="82"/>
        <v>2.4160919999999999</v>
      </c>
      <c r="BO161">
        <f t="shared" si="83"/>
        <v>0.79127599999999998</v>
      </c>
      <c r="BP161">
        <f t="shared" si="84"/>
        <v>0.793624</v>
      </c>
    </row>
    <row r="162" spans="1:68">
      <c r="A162">
        <v>51087</v>
      </c>
      <c r="B162" s="1">
        <v>9</v>
      </c>
      <c r="C162" s="1">
        <v>0</v>
      </c>
      <c r="D162" s="1">
        <v>1</v>
      </c>
      <c r="E162" s="1">
        <v>1</v>
      </c>
      <c r="F162" s="1">
        <v>0</v>
      </c>
      <c r="G162" s="1">
        <v>2</v>
      </c>
      <c r="H162" s="8">
        <v>51</v>
      </c>
      <c r="I162" t="s">
        <v>663</v>
      </c>
      <c r="J162" s="8">
        <v>91</v>
      </c>
      <c r="K162" s="1">
        <v>4</v>
      </c>
      <c r="L162" s="1">
        <v>2</v>
      </c>
      <c r="M162" s="1">
        <v>0</v>
      </c>
      <c r="N162" s="1">
        <v>0</v>
      </c>
      <c r="O162" s="1">
        <v>0</v>
      </c>
      <c r="P162" s="90">
        <v>2.3479999999999998E-3</v>
      </c>
      <c r="Q162" s="1">
        <v>0</v>
      </c>
      <c r="R162" s="1">
        <v>0</v>
      </c>
      <c r="S162" s="1">
        <v>0</v>
      </c>
      <c r="T162" s="1">
        <v>57</v>
      </c>
      <c r="U162" s="1">
        <v>3</v>
      </c>
      <c r="V162" s="1">
        <v>0</v>
      </c>
      <c r="W162" s="1">
        <v>48</v>
      </c>
      <c r="X162" s="1">
        <v>0</v>
      </c>
      <c r="Y162" s="1">
        <v>60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40</v>
      </c>
      <c r="AF162" s="1">
        <v>16</v>
      </c>
      <c r="AG162" s="1">
        <v>0</v>
      </c>
      <c r="AH162" s="1">
        <v>0</v>
      </c>
      <c r="AI162" s="1">
        <v>9</v>
      </c>
      <c r="AJ162" s="1">
        <v>108</v>
      </c>
      <c r="AK162" s="1">
        <v>108</v>
      </c>
      <c r="AL162" s="1">
        <v>47</v>
      </c>
      <c r="AM162" s="1">
        <v>108</v>
      </c>
      <c r="AN162" s="1">
        <f t="shared" si="57"/>
        <v>108</v>
      </c>
      <c r="AO162" s="1">
        <f t="shared" si="58"/>
        <v>108</v>
      </c>
      <c r="AP162" s="1" t="str">
        <f t="shared" si="59"/>
        <v/>
      </c>
      <c r="AR162">
        <f t="shared" si="60"/>
        <v>0</v>
      </c>
      <c r="AS162">
        <f t="shared" si="61"/>
        <v>0</v>
      </c>
      <c r="AT162">
        <f t="shared" si="62"/>
        <v>0</v>
      </c>
      <c r="AU162">
        <f t="shared" si="63"/>
        <v>0.13383599999999998</v>
      </c>
      <c r="AV162">
        <f t="shared" si="64"/>
        <v>7.0439999999999999E-3</v>
      </c>
      <c r="AW162">
        <f t="shared" si="65"/>
        <v>0</v>
      </c>
      <c r="AX162">
        <f t="shared" si="66"/>
        <v>0.112704</v>
      </c>
      <c r="AY162">
        <f t="shared" si="67"/>
        <v>0</v>
      </c>
      <c r="AZ162">
        <f t="shared" si="68"/>
        <v>0.14087999999999998</v>
      </c>
      <c r="BA162">
        <f t="shared" si="69"/>
        <v>0</v>
      </c>
      <c r="BB162">
        <f t="shared" si="70"/>
        <v>0</v>
      </c>
      <c r="BC162">
        <f t="shared" si="71"/>
        <v>0</v>
      </c>
      <c r="BD162">
        <f t="shared" si="72"/>
        <v>0</v>
      </c>
      <c r="BE162">
        <f t="shared" si="73"/>
        <v>0</v>
      </c>
      <c r="BF162">
        <f t="shared" si="74"/>
        <v>9.391999999999999E-2</v>
      </c>
      <c r="BG162">
        <f t="shared" si="75"/>
        <v>3.7567999999999997E-2</v>
      </c>
      <c r="BH162">
        <f t="shared" si="76"/>
        <v>0</v>
      </c>
      <c r="BI162">
        <f t="shared" si="77"/>
        <v>0</v>
      </c>
      <c r="BJ162">
        <f t="shared" si="78"/>
        <v>2.1131999999999998E-2</v>
      </c>
      <c r="BK162">
        <f t="shared" si="79"/>
        <v>0.25358399999999998</v>
      </c>
      <c r="BL162">
        <f t="shared" si="80"/>
        <v>0.25358399999999998</v>
      </c>
      <c r="BM162">
        <f t="shared" si="81"/>
        <v>0.110356</v>
      </c>
      <c r="BN162">
        <f t="shared" si="82"/>
        <v>0.25358399999999998</v>
      </c>
      <c r="BO162">
        <f t="shared" si="83"/>
        <v>0.25358399999999998</v>
      </c>
      <c r="BP162">
        <f t="shared" si="84"/>
        <v>0.25358399999999998</v>
      </c>
    </row>
    <row r="163" spans="1:68">
      <c r="A163">
        <v>51088</v>
      </c>
      <c r="B163" s="1">
        <v>3</v>
      </c>
      <c r="C163" s="105">
        <v>0</v>
      </c>
      <c r="D163" s="105">
        <v>0</v>
      </c>
      <c r="E163" s="1">
        <v>1</v>
      </c>
      <c r="F163" s="1">
        <v>0</v>
      </c>
      <c r="G163" s="1">
        <v>3</v>
      </c>
      <c r="H163" s="8">
        <v>45</v>
      </c>
      <c r="I163" t="s">
        <v>796</v>
      </c>
      <c r="J163" s="8">
        <v>82</v>
      </c>
      <c r="K163" s="1">
        <v>1</v>
      </c>
      <c r="L163" s="1">
        <v>1</v>
      </c>
      <c r="M163" s="1">
        <v>0</v>
      </c>
      <c r="N163" s="1">
        <v>0</v>
      </c>
      <c r="O163" s="1">
        <v>0</v>
      </c>
      <c r="P163" s="90">
        <v>7.7899999999999996E-4</v>
      </c>
      <c r="Q163" s="1">
        <v>2043</v>
      </c>
      <c r="R163" s="1">
        <v>0</v>
      </c>
      <c r="S163" s="1">
        <v>0</v>
      </c>
      <c r="T163" s="1">
        <v>805</v>
      </c>
      <c r="U163" s="1">
        <v>266</v>
      </c>
      <c r="V163" s="1">
        <v>1415</v>
      </c>
      <c r="W163" s="1">
        <v>737</v>
      </c>
      <c r="X163" s="1">
        <v>34</v>
      </c>
      <c r="Y163" s="1">
        <v>3393</v>
      </c>
      <c r="Z163" s="1">
        <v>4522</v>
      </c>
      <c r="AA163" s="1">
        <v>1</v>
      </c>
      <c r="AB163" s="1">
        <v>0</v>
      </c>
      <c r="AC163" s="1">
        <v>218</v>
      </c>
      <c r="AD163" s="1">
        <v>0</v>
      </c>
      <c r="AE163" s="1">
        <v>585</v>
      </c>
      <c r="AF163" s="1">
        <v>220</v>
      </c>
      <c r="AG163" s="1">
        <v>0</v>
      </c>
      <c r="AH163" s="1">
        <v>266</v>
      </c>
      <c r="AI163" s="1">
        <v>94</v>
      </c>
      <c r="AJ163" s="1">
        <v>5302</v>
      </c>
      <c r="AK163" s="1">
        <v>7781</v>
      </c>
      <c r="AL163" s="1">
        <v>6432</v>
      </c>
      <c r="AM163" s="1">
        <v>9824</v>
      </c>
      <c r="AN163" s="1">
        <f t="shared" si="57"/>
        <v>3257</v>
      </c>
      <c r="AO163" s="1">
        <f t="shared" si="58"/>
        <v>3259</v>
      </c>
      <c r="AP163" s="1" t="str">
        <f t="shared" si="59"/>
        <v/>
      </c>
      <c r="AR163">
        <f t="shared" si="60"/>
        <v>1.5914969999999999</v>
      </c>
      <c r="AS163">
        <f t="shared" si="61"/>
        <v>0</v>
      </c>
      <c r="AT163">
        <f t="shared" si="62"/>
        <v>0</v>
      </c>
      <c r="AU163">
        <f t="shared" si="63"/>
        <v>0.62709499999999996</v>
      </c>
      <c r="AV163">
        <f t="shared" si="64"/>
        <v>0.20721399999999998</v>
      </c>
      <c r="AW163">
        <f t="shared" si="65"/>
        <v>1.102285</v>
      </c>
      <c r="AX163">
        <f t="shared" si="66"/>
        <v>0.57412299999999994</v>
      </c>
      <c r="AY163">
        <f t="shared" si="67"/>
        <v>2.6485999999999999E-2</v>
      </c>
      <c r="AZ163">
        <f t="shared" si="68"/>
        <v>2.6431469999999999</v>
      </c>
      <c r="BA163">
        <f t="shared" si="69"/>
        <v>3.5226379999999997</v>
      </c>
      <c r="BB163">
        <f t="shared" si="70"/>
        <v>7.7899999999999996E-4</v>
      </c>
      <c r="BC163">
        <f t="shared" si="71"/>
        <v>0</v>
      </c>
      <c r="BD163">
        <f t="shared" si="72"/>
        <v>0.169822</v>
      </c>
      <c r="BE163">
        <f t="shared" si="73"/>
        <v>0</v>
      </c>
      <c r="BF163">
        <f t="shared" si="74"/>
        <v>0.45571499999999998</v>
      </c>
      <c r="BG163">
        <f t="shared" si="75"/>
        <v>0.17138</v>
      </c>
      <c r="BH163">
        <f t="shared" si="76"/>
        <v>0</v>
      </c>
      <c r="BI163">
        <f t="shared" si="77"/>
        <v>0.20721399999999998</v>
      </c>
      <c r="BJ163">
        <f t="shared" si="78"/>
        <v>7.3225999999999999E-2</v>
      </c>
      <c r="BK163">
        <f t="shared" si="79"/>
        <v>4.1302579999999995</v>
      </c>
      <c r="BL163">
        <f t="shared" si="80"/>
        <v>6.0613989999999998</v>
      </c>
      <c r="BM163">
        <f t="shared" si="81"/>
        <v>5.0105279999999999</v>
      </c>
      <c r="BN163">
        <f t="shared" si="82"/>
        <v>7.6528959999999993</v>
      </c>
      <c r="BO163">
        <f t="shared" si="83"/>
        <v>2.5372029999999999</v>
      </c>
      <c r="BP163">
        <f t="shared" si="84"/>
        <v>2.538761</v>
      </c>
    </row>
    <row r="164" spans="1:68">
      <c r="A164">
        <v>51089</v>
      </c>
      <c r="B164" s="1">
        <v>9</v>
      </c>
      <c r="C164" s="1">
        <v>0</v>
      </c>
      <c r="D164" s="1">
        <v>1</v>
      </c>
      <c r="E164" s="1">
        <v>1</v>
      </c>
      <c r="F164" s="1">
        <v>0</v>
      </c>
      <c r="G164" s="1">
        <v>2</v>
      </c>
      <c r="H164" s="8">
        <v>40</v>
      </c>
      <c r="I164" t="s">
        <v>575</v>
      </c>
      <c r="J164" s="8">
        <v>83</v>
      </c>
      <c r="K164" s="1">
        <v>4</v>
      </c>
      <c r="L164" s="1">
        <v>2</v>
      </c>
      <c r="M164" s="1">
        <v>0</v>
      </c>
      <c r="N164" s="1">
        <v>0</v>
      </c>
      <c r="O164" s="1">
        <v>0</v>
      </c>
      <c r="P164" s="90">
        <v>2.3479999999999998E-3</v>
      </c>
      <c r="Q164" s="1">
        <v>138</v>
      </c>
      <c r="R164" s="1">
        <v>0</v>
      </c>
      <c r="S164" s="1">
        <v>0</v>
      </c>
      <c r="T164" s="1">
        <v>82</v>
      </c>
      <c r="U164" s="1">
        <v>5</v>
      </c>
      <c r="V164" s="1">
        <v>0</v>
      </c>
      <c r="W164" s="1">
        <v>213</v>
      </c>
      <c r="X164" s="1">
        <v>0</v>
      </c>
      <c r="Y164" s="1">
        <v>244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79</v>
      </c>
      <c r="AF164" s="1">
        <v>3</v>
      </c>
      <c r="AG164" s="1">
        <v>0</v>
      </c>
      <c r="AH164" s="1">
        <v>0</v>
      </c>
      <c r="AI164" s="1">
        <v>57</v>
      </c>
      <c r="AJ164" s="1">
        <v>440</v>
      </c>
      <c r="AK164" s="1">
        <v>301</v>
      </c>
      <c r="AL164" s="1">
        <v>195</v>
      </c>
      <c r="AM164" s="1">
        <v>439</v>
      </c>
      <c r="AN164" s="1">
        <f t="shared" si="57"/>
        <v>300</v>
      </c>
      <c r="AO164" s="1">
        <f t="shared" si="58"/>
        <v>302</v>
      </c>
      <c r="AP164" s="1" t="str">
        <f t="shared" si="59"/>
        <v/>
      </c>
      <c r="AR164">
        <f t="shared" si="60"/>
        <v>0.32402399999999998</v>
      </c>
      <c r="AS164">
        <f t="shared" si="61"/>
        <v>0</v>
      </c>
      <c r="AT164">
        <f t="shared" si="62"/>
        <v>0</v>
      </c>
      <c r="AU164">
        <f t="shared" si="63"/>
        <v>0.19253599999999998</v>
      </c>
      <c r="AV164">
        <f t="shared" si="64"/>
        <v>1.1739999999999999E-2</v>
      </c>
      <c r="AW164">
        <f t="shared" si="65"/>
        <v>0</v>
      </c>
      <c r="AX164">
        <f t="shared" si="66"/>
        <v>0.50012400000000001</v>
      </c>
      <c r="AY164">
        <f t="shared" si="67"/>
        <v>0</v>
      </c>
      <c r="AZ164">
        <f t="shared" si="68"/>
        <v>0.57291199999999998</v>
      </c>
      <c r="BA164">
        <f t="shared" si="69"/>
        <v>0</v>
      </c>
      <c r="BB164">
        <f t="shared" si="70"/>
        <v>0</v>
      </c>
      <c r="BC164">
        <f t="shared" si="71"/>
        <v>0</v>
      </c>
      <c r="BD164">
        <f t="shared" si="72"/>
        <v>0</v>
      </c>
      <c r="BE164">
        <f t="shared" si="73"/>
        <v>0</v>
      </c>
      <c r="BF164">
        <f t="shared" si="74"/>
        <v>0.18549199999999999</v>
      </c>
      <c r="BG164">
        <f t="shared" si="75"/>
        <v>7.0439999999999999E-3</v>
      </c>
      <c r="BH164">
        <f t="shared" si="76"/>
        <v>0</v>
      </c>
      <c r="BI164">
        <f t="shared" si="77"/>
        <v>0</v>
      </c>
      <c r="BJ164">
        <f t="shared" si="78"/>
        <v>0.13383599999999998</v>
      </c>
      <c r="BK164">
        <f t="shared" si="79"/>
        <v>1.0331199999999998</v>
      </c>
      <c r="BL164">
        <f t="shared" si="80"/>
        <v>0.70674799999999993</v>
      </c>
      <c r="BM164">
        <f t="shared" si="81"/>
        <v>0.45785999999999999</v>
      </c>
      <c r="BN164">
        <f t="shared" si="82"/>
        <v>1.030772</v>
      </c>
      <c r="BO164">
        <f t="shared" si="83"/>
        <v>0.70439999999999992</v>
      </c>
      <c r="BP164">
        <f t="shared" si="84"/>
        <v>0.70909599999999995</v>
      </c>
    </row>
    <row r="165" spans="1:68">
      <c r="A165">
        <v>51090</v>
      </c>
      <c r="B165" s="1">
        <v>9</v>
      </c>
      <c r="C165" s="1">
        <v>0</v>
      </c>
      <c r="D165" s="1">
        <v>1</v>
      </c>
      <c r="E165" s="1">
        <v>1</v>
      </c>
      <c r="F165" s="1">
        <v>0</v>
      </c>
      <c r="G165" s="1">
        <v>3</v>
      </c>
      <c r="H165" s="8">
        <v>40</v>
      </c>
      <c r="I165" t="s">
        <v>575</v>
      </c>
      <c r="J165" s="8">
        <v>83</v>
      </c>
      <c r="K165" s="1">
        <v>1</v>
      </c>
      <c r="L165" s="1">
        <v>2</v>
      </c>
      <c r="M165" s="1">
        <v>0</v>
      </c>
      <c r="N165" s="1">
        <v>0</v>
      </c>
      <c r="O165" s="1">
        <v>0</v>
      </c>
      <c r="P165" s="90">
        <v>7.7899999999999996E-4</v>
      </c>
      <c r="Q165" s="1">
        <v>0</v>
      </c>
      <c r="R165" s="1">
        <v>0</v>
      </c>
      <c r="S165" s="1">
        <v>0</v>
      </c>
      <c r="T165" s="1">
        <v>393</v>
      </c>
      <c r="U165" s="1">
        <v>0</v>
      </c>
      <c r="V165" s="1">
        <v>0</v>
      </c>
      <c r="W165" s="1">
        <v>221</v>
      </c>
      <c r="X165" s="1">
        <v>0</v>
      </c>
      <c r="Y165" s="1">
        <v>934</v>
      </c>
      <c r="Z165" s="1">
        <v>2347</v>
      </c>
      <c r="AA165" s="1">
        <v>1</v>
      </c>
      <c r="AB165" s="1">
        <v>1</v>
      </c>
      <c r="AC165" s="1">
        <v>0</v>
      </c>
      <c r="AD165" s="1">
        <v>0</v>
      </c>
      <c r="AE165" s="1">
        <v>310</v>
      </c>
      <c r="AF165" s="1">
        <v>83</v>
      </c>
      <c r="AG165" s="1">
        <v>0</v>
      </c>
      <c r="AH165" s="1">
        <v>0</v>
      </c>
      <c r="AI165" s="1">
        <v>44</v>
      </c>
      <c r="AJ165" s="1">
        <v>615</v>
      </c>
      <c r="AK165" s="1">
        <v>2962</v>
      </c>
      <c r="AL165" s="1">
        <v>2028</v>
      </c>
      <c r="AM165" s="1">
        <v>2962</v>
      </c>
      <c r="AN165" s="1">
        <f t="shared" si="57"/>
        <v>614</v>
      </c>
      <c r="AO165" s="1">
        <f t="shared" si="58"/>
        <v>615</v>
      </c>
      <c r="AP165" s="1" t="str">
        <f t="shared" si="59"/>
        <v/>
      </c>
      <c r="AR165">
        <f t="shared" si="60"/>
        <v>0</v>
      </c>
      <c r="AS165">
        <f t="shared" si="61"/>
        <v>0</v>
      </c>
      <c r="AT165">
        <f t="shared" si="62"/>
        <v>0</v>
      </c>
      <c r="AU165">
        <f t="shared" si="63"/>
        <v>0.306147</v>
      </c>
      <c r="AV165">
        <f t="shared" si="64"/>
        <v>0</v>
      </c>
      <c r="AW165">
        <f t="shared" si="65"/>
        <v>0</v>
      </c>
      <c r="AX165">
        <f t="shared" si="66"/>
        <v>0.17215899999999998</v>
      </c>
      <c r="AY165">
        <f t="shared" si="67"/>
        <v>0</v>
      </c>
      <c r="AZ165">
        <f t="shared" si="68"/>
        <v>0.72758599999999996</v>
      </c>
      <c r="BA165">
        <f t="shared" si="69"/>
        <v>1.8283129999999999</v>
      </c>
      <c r="BB165">
        <f t="shared" si="70"/>
        <v>7.7899999999999996E-4</v>
      </c>
      <c r="BC165">
        <f t="shared" si="71"/>
        <v>7.7899999999999996E-4</v>
      </c>
      <c r="BD165">
        <f t="shared" si="72"/>
        <v>0</v>
      </c>
      <c r="BE165">
        <f t="shared" si="73"/>
        <v>0</v>
      </c>
      <c r="BF165">
        <f t="shared" si="74"/>
        <v>0.24148999999999998</v>
      </c>
      <c r="BG165">
        <f t="shared" si="75"/>
        <v>6.4656999999999992E-2</v>
      </c>
      <c r="BH165">
        <f t="shared" si="76"/>
        <v>0</v>
      </c>
      <c r="BI165">
        <f t="shared" si="77"/>
        <v>0</v>
      </c>
      <c r="BJ165">
        <f t="shared" si="78"/>
        <v>3.4276000000000001E-2</v>
      </c>
      <c r="BK165">
        <f t="shared" si="79"/>
        <v>0.47908499999999998</v>
      </c>
      <c r="BL165">
        <f t="shared" si="80"/>
        <v>2.3073980000000001</v>
      </c>
      <c r="BM165">
        <f t="shared" si="81"/>
        <v>1.579812</v>
      </c>
      <c r="BN165">
        <f t="shared" si="82"/>
        <v>2.3073980000000001</v>
      </c>
      <c r="BO165">
        <f t="shared" si="83"/>
        <v>0.47830599999999995</v>
      </c>
      <c r="BP165">
        <f t="shared" si="84"/>
        <v>0.47908499999999998</v>
      </c>
    </row>
    <row r="166" spans="1:68">
      <c r="A166">
        <v>51091</v>
      </c>
      <c r="B166" s="1">
        <v>9</v>
      </c>
      <c r="C166" s="1">
        <v>0</v>
      </c>
      <c r="D166" s="1">
        <v>1</v>
      </c>
      <c r="E166" s="1">
        <v>1</v>
      </c>
      <c r="F166" s="1">
        <v>0</v>
      </c>
      <c r="G166" s="1">
        <v>3</v>
      </c>
      <c r="H166" s="8">
        <v>40</v>
      </c>
      <c r="I166" t="s">
        <v>575</v>
      </c>
      <c r="J166" s="8">
        <v>83</v>
      </c>
      <c r="K166" s="1">
        <v>1</v>
      </c>
      <c r="L166" s="1">
        <v>1</v>
      </c>
      <c r="M166" s="1">
        <v>1</v>
      </c>
      <c r="N166" s="1">
        <v>3</v>
      </c>
      <c r="O166" s="1">
        <v>0</v>
      </c>
      <c r="P166" s="90">
        <v>7.7899999999999996E-4</v>
      </c>
      <c r="Q166" s="1">
        <v>834</v>
      </c>
      <c r="R166" s="1">
        <v>0</v>
      </c>
      <c r="S166" s="1">
        <v>0</v>
      </c>
      <c r="T166" s="1">
        <v>703</v>
      </c>
      <c r="U166" s="1">
        <v>13</v>
      </c>
      <c r="V166" s="1">
        <v>0</v>
      </c>
      <c r="W166" s="1">
        <v>397</v>
      </c>
      <c r="X166" s="1">
        <v>0</v>
      </c>
      <c r="Y166" s="1">
        <v>2108</v>
      </c>
      <c r="Z166" s="1">
        <v>5232</v>
      </c>
      <c r="AA166" s="1">
        <v>1</v>
      </c>
      <c r="AB166" s="1">
        <v>1</v>
      </c>
      <c r="AC166" s="1">
        <v>0</v>
      </c>
      <c r="AD166" s="1">
        <v>0</v>
      </c>
      <c r="AE166" s="1">
        <v>371</v>
      </c>
      <c r="AF166" s="1">
        <v>333</v>
      </c>
      <c r="AG166" s="1">
        <v>0</v>
      </c>
      <c r="AH166" s="1">
        <v>13</v>
      </c>
      <c r="AI166" s="1">
        <v>38</v>
      </c>
      <c r="AJ166" s="1">
        <v>1948</v>
      </c>
      <c r="AK166" s="1">
        <v>6347</v>
      </c>
      <c r="AL166" s="1">
        <v>5073</v>
      </c>
      <c r="AM166" s="1">
        <v>7181</v>
      </c>
      <c r="AN166" s="1">
        <f t="shared" si="57"/>
        <v>1113</v>
      </c>
      <c r="AO166" s="1">
        <f t="shared" si="58"/>
        <v>1114</v>
      </c>
      <c r="AP166" s="1" t="str">
        <f t="shared" si="59"/>
        <v/>
      </c>
      <c r="AR166">
        <f t="shared" si="60"/>
        <v>0.64968599999999999</v>
      </c>
      <c r="AS166">
        <f t="shared" si="61"/>
        <v>0</v>
      </c>
      <c r="AT166">
        <f t="shared" si="62"/>
        <v>0</v>
      </c>
      <c r="AU166">
        <f t="shared" si="63"/>
        <v>0.54763699999999993</v>
      </c>
      <c r="AV166">
        <f t="shared" si="64"/>
        <v>1.0126999999999999E-2</v>
      </c>
      <c r="AW166">
        <f t="shared" si="65"/>
        <v>0</v>
      </c>
      <c r="AX166">
        <f t="shared" si="66"/>
        <v>0.30926300000000001</v>
      </c>
      <c r="AY166">
        <f t="shared" si="67"/>
        <v>0</v>
      </c>
      <c r="AZ166">
        <f t="shared" si="68"/>
        <v>1.6421319999999999</v>
      </c>
      <c r="BA166">
        <f t="shared" si="69"/>
        <v>4.0757279999999998</v>
      </c>
      <c r="BB166">
        <f t="shared" si="70"/>
        <v>7.7899999999999996E-4</v>
      </c>
      <c r="BC166">
        <f t="shared" si="71"/>
        <v>7.7899999999999996E-4</v>
      </c>
      <c r="BD166">
        <f t="shared" si="72"/>
        <v>0</v>
      </c>
      <c r="BE166">
        <f t="shared" si="73"/>
        <v>0</v>
      </c>
      <c r="BF166">
        <f t="shared" si="74"/>
        <v>0.28900899999999996</v>
      </c>
      <c r="BG166">
        <f t="shared" si="75"/>
        <v>0.259407</v>
      </c>
      <c r="BH166">
        <f t="shared" si="76"/>
        <v>0</v>
      </c>
      <c r="BI166">
        <f t="shared" si="77"/>
        <v>1.0126999999999999E-2</v>
      </c>
      <c r="BJ166">
        <f t="shared" si="78"/>
        <v>2.9602E-2</v>
      </c>
      <c r="BK166">
        <f t="shared" si="79"/>
        <v>1.5174919999999998</v>
      </c>
      <c r="BL166">
        <f t="shared" si="80"/>
        <v>4.9443130000000002</v>
      </c>
      <c r="BM166">
        <f t="shared" si="81"/>
        <v>3.951867</v>
      </c>
      <c r="BN166">
        <f t="shared" si="82"/>
        <v>5.5939990000000002</v>
      </c>
      <c r="BO166">
        <f t="shared" si="83"/>
        <v>0.86702699999999999</v>
      </c>
      <c r="BP166">
        <f t="shared" si="84"/>
        <v>0.86780599999999997</v>
      </c>
    </row>
    <row r="167" spans="1:68">
      <c r="A167">
        <v>51092</v>
      </c>
      <c r="B167" s="1">
        <v>3</v>
      </c>
      <c r="C167" s="105">
        <v>0</v>
      </c>
      <c r="D167" s="105">
        <v>0</v>
      </c>
      <c r="E167" s="1">
        <v>1</v>
      </c>
      <c r="F167" s="1">
        <v>0</v>
      </c>
      <c r="G167" s="1">
        <v>2</v>
      </c>
      <c r="H167" s="8">
        <v>15</v>
      </c>
      <c r="I167" t="s">
        <v>530</v>
      </c>
      <c r="J167" s="8">
        <v>85</v>
      </c>
      <c r="K167" s="1">
        <v>4</v>
      </c>
      <c r="L167" s="1">
        <v>2</v>
      </c>
      <c r="M167" s="1">
        <v>0</v>
      </c>
      <c r="N167" s="1">
        <v>0</v>
      </c>
      <c r="O167" s="1">
        <v>0</v>
      </c>
      <c r="P167" s="90">
        <v>2.3479999999999998E-3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169</v>
      </c>
      <c r="X167" s="1">
        <v>0</v>
      </c>
      <c r="Y167" s="1">
        <v>116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169</v>
      </c>
      <c r="AK167" s="1">
        <v>169</v>
      </c>
      <c r="AL167" s="1">
        <v>53</v>
      </c>
      <c r="AM167" s="1">
        <v>169</v>
      </c>
      <c r="AN167" s="1">
        <f t="shared" si="57"/>
        <v>169</v>
      </c>
      <c r="AO167" s="1">
        <f t="shared" si="58"/>
        <v>169</v>
      </c>
      <c r="AP167" s="1" t="str">
        <f t="shared" si="59"/>
        <v/>
      </c>
      <c r="AR167">
        <f t="shared" si="60"/>
        <v>0</v>
      </c>
      <c r="AS167">
        <f t="shared" si="61"/>
        <v>0</v>
      </c>
      <c r="AT167">
        <f t="shared" si="62"/>
        <v>0</v>
      </c>
      <c r="AU167">
        <f t="shared" si="63"/>
        <v>0</v>
      </c>
      <c r="AV167">
        <f t="shared" si="64"/>
        <v>0</v>
      </c>
      <c r="AW167">
        <f t="shared" si="65"/>
        <v>0</v>
      </c>
      <c r="AX167">
        <f t="shared" si="66"/>
        <v>0.396812</v>
      </c>
      <c r="AY167">
        <f t="shared" si="67"/>
        <v>0</v>
      </c>
      <c r="AZ167">
        <f t="shared" si="68"/>
        <v>0.272368</v>
      </c>
      <c r="BA167">
        <f t="shared" si="69"/>
        <v>0</v>
      </c>
      <c r="BB167">
        <f t="shared" si="70"/>
        <v>0</v>
      </c>
      <c r="BC167">
        <f t="shared" si="71"/>
        <v>0</v>
      </c>
      <c r="BD167">
        <f t="shared" si="72"/>
        <v>0</v>
      </c>
      <c r="BE167">
        <f t="shared" si="73"/>
        <v>0</v>
      </c>
      <c r="BF167">
        <f t="shared" si="74"/>
        <v>0</v>
      </c>
      <c r="BG167">
        <f t="shared" si="75"/>
        <v>0</v>
      </c>
      <c r="BH167">
        <f t="shared" si="76"/>
        <v>0</v>
      </c>
      <c r="BI167">
        <f t="shared" si="77"/>
        <v>0</v>
      </c>
      <c r="BJ167">
        <f t="shared" si="78"/>
        <v>0</v>
      </c>
      <c r="BK167">
        <f t="shared" si="79"/>
        <v>0.396812</v>
      </c>
      <c r="BL167">
        <f t="shared" si="80"/>
        <v>0.396812</v>
      </c>
      <c r="BM167">
        <f t="shared" si="81"/>
        <v>0.12444399999999999</v>
      </c>
      <c r="BN167">
        <f t="shared" si="82"/>
        <v>0.396812</v>
      </c>
      <c r="BO167">
        <f t="shared" si="83"/>
        <v>0.396812</v>
      </c>
      <c r="BP167">
        <f t="shared" si="84"/>
        <v>0.396812</v>
      </c>
    </row>
    <row r="168" spans="1:68">
      <c r="A168">
        <v>51093</v>
      </c>
      <c r="B168" s="1">
        <v>9</v>
      </c>
      <c r="C168" s="1">
        <v>0</v>
      </c>
      <c r="D168" s="1">
        <v>1</v>
      </c>
      <c r="E168" s="1">
        <v>1</v>
      </c>
      <c r="F168" s="1">
        <v>0</v>
      </c>
      <c r="G168" s="1">
        <v>3</v>
      </c>
      <c r="H168" s="8">
        <v>40</v>
      </c>
      <c r="I168" t="s">
        <v>575</v>
      </c>
      <c r="J168" s="8">
        <v>83</v>
      </c>
      <c r="K168" s="1">
        <v>1</v>
      </c>
      <c r="L168" s="1">
        <v>1</v>
      </c>
      <c r="M168" s="1">
        <v>1</v>
      </c>
      <c r="N168" s="1">
        <v>0</v>
      </c>
      <c r="O168" s="1">
        <v>0</v>
      </c>
      <c r="P168" s="90">
        <v>7.7899999999999996E-4</v>
      </c>
      <c r="Q168" s="1">
        <v>294</v>
      </c>
      <c r="R168" s="1">
        <v>0</v>
      </c>
      <c r="S168" s="1">
        <v>0</v>
      </c>
      <c r="T168" s="1">
        <v>401</v>
      </c>
      <c r="U168" s="1">
        <v>83</v>
      </c>
      <c r="V168" s="1">
        <v>0</v>
      </c>
      <c r="W168" s="1">
        <v>228</v>
      </c>
      <c r="X168" s="1">
        <v>16</v>
      </c>
      <c r="Y168" s="1">
        <v>525</v>
      </c>
      <c r="Z168" s="1">
        <v>1830</v>
      </c>
      <c r="AA168" s="1">
        <v>1</v>
      </c>
      <c r="AB168" s="1">
        <v>1</v>
      </c>
      <c r="AC168" s="1">
        <v>15</v>
      </c>
      <c r="AD168" s="1">
        <v>0</v>
      </c>
      <c r="AE168" s="1">
        <v>317</v>
      </c>
      <c r="AF168" s="1">
        <v>84</v>
      </c>
      <c r="AG168" s="1">
        <v>0</v>
      </c>
      <c r="AH168" s="1">
        <v>71</v>
      </c>
      <c r="AI168" s="1">
        <v>39</v>
      </c>
      <c r="AJ168" s="1">
        <v>1023</v>
      </c>
      <c r="AK168" s="1">
        <v>2559</v>
      </c>
      <c r="AL168" s="1">
        <v>2327</v>
      </c>
      <c r="AM168" s="1">
        <v>2853</v>
      </c>
      <c r="AN168" s="1">
        <f t="shared" si="57"/>
        <v>728</v>
      </c>
      <c r="AO168" s="1">
        <f t="shared" si="58"/>
        <v>729</v>
      </c>
      <c r="AP168" s="1" t="str">
        <f t="shared" si="59"/>
        <v/>
      </c>
      <c r="AR168">
        <f t="shared" si="60"/>
        <v>0.22902599999999998</v>
      </c>
      <c r="AS168">
        <f t="shared" si="61"/>
        <v>0</v>
      </c>
      <c r="AT168">
        <f t="shared" si="62"/>
        <v>0</v>
      </c>
      <c r="AU168">
        <f t="shared" si="63"/>
        <v>0.31237899999999996</v>
      </c>
      <c r="AV168">
        <f t="shared" si="64"/>
        <v>6.4656999999999992E-2</v>
      </c>
      <c r="AW168">
        <f t="shared" si="65"/>
        <v>0</v>
      </c>
      <c r="AX168">
        <f t="shared" si="66"/>
        <v>0.17761199999999999</v>
      </c>
      <c r="AY168">
        <f t="shared" si="67"/>
        <v>1.2463999999999999E-2</v>
      </c>
      <c r="AZ168">
        <f t="shared" si="68"/>
        <v>0.40897499999999998</v>
      </c>
      <c r="BA168">
        <f t="shared" si="69"/>
        <v>1.42557</v>
      </c>
      <c r="BB168">
        <f t="shared" si="70"/>
        <v>7.7899999999999996E-4</v>
      </c>
      <c r="BC168">
        <f t="shared" si="71"/>
        <v>7.7899999999999996E-4</v>
      </c>
      <c r="BD168">
        <f t="shared" si="72"/>
        <v>1.1684999999999999E-2</v>
      </c>
      <c r="BE168">
        <f t="shared" si="73"/>
        <v>0</v>
      </c>
      <c r="BF168">
        <f t="shared" si="74"/>
        <v>0.246943</v>
      </c>
      <c r="BG168">
        <f t="shared" si="75"/>
        <v>6.5435999999999994E-2</v>
      </c>
      <c r="BH168">
        <f t="shared" si="76"/>
        <v>0</v>
      </c>
      <c r="BI168">
        <f t="shared" si="77"/>
        <v>5.5308999999999997E-2</v>
      </c>
      <c r="BJ168">
        <f t="shared" si="78"/>
        <v>3.0380999999999998E-2</v>
      </c>
      <c r="BK168">
        <f t="shared" si="79"/>
        <v>0.79691699999999999</v>
      </c>
      <c r="BL168">
        <f t="shared" si="80"/>
        <v>1.9934609999999999</v>
      </c>
      <c r="BM168">
        <f t="shared" si="81"/>
        <v>1.8127329999999999</v>
      </c>
      <c r="BN168">
        <f t="shared" si="82"/>
        <v>2.2224870000000001</v>
      </c>
      <c r="BO168">
        <f t="shared" si="83"/>
        <v>0.56711199999999995</v>
      </c>
      <c r="BP168">
        <f t="shared" si="84"/>
        <v>0.56789099999999992</v>
      </c>
    </row>
    <row r="169" spans="1:68">
      <c r="A169">
        <v>51094</v>
      </c>
      <c r="B169" s="1">
        <v>9</v>
      </c>
      <c r="C169" s="1">
        <v>0</v>
      </c>
      <c r="D169" s="1">
        <v>1</v>
      </c>
      <c r="E169" s="1">
        <v>1</v>
      </c>
      <c r="F169" s="1">
        <v>0</v>
      </c>
      <c r="G169" s="1">
        <v>2</v>
      </c>
      <c r="H169" s="8">
        <v>65</v>
      </c>
      <c r="I169" t="s">
        <v>357</v>
      </c>
      <c r="J169" s="8">
        <v>48</v>
      </c>
      <c r="K169" s="1">
        <v>1</v>
      </c>
      <c r="L169" s="1">
        <v>1</v>
      </c>
      <c r="M169" s="1">
        <v>0</v>
      </c>
      <c r="N169" s="1">
        <v>0</v>
      </c>
      <c r="O169" s="1">
        <v>0</v>
      </c>
      <c r="P169" s="90">
        <v>2.3479999999999998E-3</v>
      </c>
      <c r="Q169" s="1">
        <v>97</v>
      </c>
      <c r="R169" s="1">
        <v>0</v>
      </c>
      <c r="S169" s="1">
        <v>0</v>
      </c>
      <c r="T169" s="1">
        <v>259</v>
      </c>
      <c r="U169" s="1">
        <v>93</v>
      </c>
      <c r="V169" s="1">
        <v>9</v>
      </c>
      <c r="W169" s="1">
        <v>321</v>
      </c>
      <c r="X169" s="1">
        <v>30</v>
      </c>
      <c r="Y169" s="1">
        <v>1074</v>
      </c>
      <c r="Z169" s="1">
        <v>2712</v>
      </c>
      <c r="AA169" s="1">
        <v>1</v>
      </c>
      <c r="AB169" s="1">
        <v>1</v>
      </c>
      <c r="AC169" s="1">
        <v>24</v>
      </c>
      <c r="AD169" s="1">
        <v>0</v>
      </c>
      <c r="AE169" s="1">
        <v>204</v>
      </c>
      <c r="AF169" s="1">
        <v>48</v>
      </c>
      <c r="AG169" s="1">
        <v>7</v>
      </c>
      <c r="AH169" s="1">
        <v>92</v>
      </c>
      <c r="AI169" s="1">
        <v>69</v>
      </c>
      <c r="AJ169" s="1">
        <v>810</v>
      </c>
      <c r="AK169" s="1">
        <v>3426</v>
      </c>
      <c r="AL169" s="1">
        <v>2448</v>
      </c>
      <c r="AM169" s="1">
        <v>3523</v>
      </c>
      <c r="AN169" s="1">
        <f t="shared" si="57"/>
        <v>712</v>
      </c>
      <c r="AO169" s="1">
        <f t="shared" si="58"/>
        <v>713</v>
      </c>
      <c r="AP169" s="1" t="str">
        <f t="shared" si="59"/>
        <v/>
      </c>
      <c r="AR169">
        <f t="shared" si="60"/>
        <v>0.22775599999999999</v>
      </c>
      <c r="AS169">
        <f t="shared" si="61"/>
        <v>0</v>
      </c>
      <c r="AT169">
        <f t="shared" si="62"/>
        <v>0</v>
      </c>
      <c r="AU169">
        <f t="shared" si="63"/>
        <v>0.60813200000000001</v>
      </c>
      <c r="AV169">
        <f t="shared" si="64"/>
        <v>0.21836399999999997</v>
      </c>
      <c r="AW169">
        <f t="shared" si="65"/>
        <v>2.1131999999999998E-2</v>
      </c>
      <c r="AX169">
        <f t="shared" si="66"/>
        <v>0.75370799999999993</v>
      </c>
      <c r="AY169">
        <f t="shared" si="67"/>
        <v>7.0439999999999989E-2</v>
      </c>
      <c r="AZ169">
        <f t="shared" si="68"/>
        <v>2.5217519999999998</v>
      </c>
      <c r="BA169">
        <f t="shared" si="69"/>
        <v>6.3677759999999992</v>
      </c>
      <c r="BB169">
        <f t="shared" si="70"/>
        <v>2.3479999999999998E-3</v>
      </c>
      <c r="BC169">
        <f t="shared" si="71"/>
        <v>2.3479999999999998E-3</v>
      </c>
      <c r="BD169">
        <f t="shared" si="72"/>
        <v>5.6351999999999999E-2</v>
      </c>
      <c r="BE169">
        <f t="shared" si="73"/>
        <v>0</v>
      </c>
      <c r="BF169">
        <f t="shared" si="74"/>
        <v>0.47899199999999997</v>
      </c>
      <c r="BG169">
        <f t="shared" si="75"/>
        <v>0.112704</v>
      </c>
      <c r="BH169">
        <f t="shared" si="76"/>
        <v>1.6435999999999999E-2</v>
      </c>
      <c r="BI169">
        <f t="shared" si="77"/>
        <v>0.21601599999999999</v>
      </c>
      <c r="BJ169">
        <f t="shared" si="78"/>
        <v>0.16201199999999999</v>
      </c>
      <c r="BK169">
        <f t="shared" si="79"/>
        <v>1.9018799999999998</v>
      </c>
      <c r="BL169">
        <f t="shared" si="80"/>
        <v>8.0442479999999996</v>
      </c>
      <c r="BM169">
        <f t="shared" si="81"/>
        <v>5.7479039999999992</v>
      </c>
      <c r="BN169">
        <f t="shared" si="82"/>
        <v>8.272003999999999</v>
      </c>
      <c r="BO169">
        <f t="shared" si="83"/>
        <v>1.6717759999999999</v>
      </c>
      <c r="BP169">
        <f t="shared" si="84"/>
        <v>1.6741239999999999</v>
      </c>
    </row>
    <row r="170" spans="1:68">
      <c r="A170">
        <v>51095</v>
      </c>
      <c r="B170" s="1">
        <v>9</v>
      </c>
      <c r="C170" s="1">
        <v>0</v>
      </c>
      <c r="D170" s="1">
        <v>1</v>
      </c>
      <c r="E170" s="1">
        <v>1</v>
      </c>
      <c r="F170" s="1">
        <v>0</v>
      </c>
      <c r="G170" s="1">
        <v>2</v>
      </c>
      <c r="H170" s="8">
        <v>52</v>
      </c>
      <c r="I170" t="s">
        <v>680</v>
      </c>
      <c r="J170" s="8">
        <v>94</v>
      </c>
      <c r="K170" s="1">
        <v>1</v>
      </c>
      <c r="L170" s="1">
        <v>2</v>
      </c>
      <c r="M170" s="1">
        <v>1</v>
      </c>
      <c r="N170" s="1">
        <v>7</v>
      </c>
      <c r="O170" s="1">
        <v>0</v>
      </c>
      <c r="P170" s="90">
        <v>2.3479999999999998E-3</v>
      </c>
      <c r="Q170" s="1">
        <v>3</v>
      </c>
      <c r="R170" s="1">
        <v>0</v>
      </c>
      <c r="S170" s="1">
        <v>0</v>
      </c>
      <c r="T170" s="1">
        <v>31</v>
      </c>
      <c r="U170" s="1">
        <v>0</v>
      </c>
      <c r="V170" s="1">
        <v>0</v>
      </c>
      <c r="W170" s="1">
        <v>273</v>
      </c>
      <c r="X170" s="1">
        <v>0</v>
      </c>
      <c r="Y170" s="1">
        <v>1020</v>
      </c>
      <c r="Z170" s="1">
        <v>1162</v>
      </c>
      <c r="AA170" s="1">
        <v>1</v>
      </c>
      <c r="AB170" s="1">
        <v>1</v>
      </c>
      <c r="AC170" s="1">
        <v>3</v>
      </c>
      <c r="AD170" s="1">
        <v>0</v>
      </c>
      <c r="AE170" s="1">
        <v>30</v>
      </c>
      <c r="AF170" s="1">
        <v>1</v>
      </c>
      <c r="AG170" s="1">
        <v>0</v>
      </c>
      <c r="AH170" s="1">
        <v>0</v>
      </c>
      <c r="AI170" s="1">
        <v>27</v>
      </c>
      <c r="AJ170" s="1">
        <v>309</v>
      </c>
      <c r="AK170" s="1">
        <v>1467</v>
      </c>
      <c r="AL170" s="1">
        <v>450</v>
      </c>
      <c r="AM170" s="1">
        <v>1470</v>
      </c>
      <c r="AN170" s="1">
        <f t="shared" si="57"/>
        <v>304</v>
      </c>
      <c r="AO170" s="1">
        <f t="shared" si="58"/>
        <v>306</v>
      </c>
      <c r="AP170" s="1" t="str">
        <f t="shared" si="59"/>
        <v/>
      </c>
      <c r="AR170">
        <f t="shared" si="60"/>
        <v>7.0439999999999999E-3</v>
      </c>
      <c r="AS170">
        <f t="shared" si="61"/>
        <v>0</v>
      </c>
      <c r="AT170">
        <f t="shared" si="62"/>
        <v>0</v>
      </c>
      <c r="AU170">
        <f t="shared" si="63"/>
        <v>7.2787999999999992E-2</v>
      </c>
      <c r="AV170">
        <f t="shared" si="64"/>
        <v>0</v>
      </c>
      <c r="AW170">
        <f t="shared" si="65"/>
        <v>0</v>
      </c>
      <c r="AX170">
        <f t="shared" si="66"/>
        <v>0.64100399999999991</v>
      </c>
      <c r="AY170">
        <f t="shared" si="67"/>
        <v>0</v>
      </c>
      <c r="AZ170">
        <f t="shared" si="68"/>
        <v>2.3949599999999998</v>
      </c>
      <c r="BA170">
        <f t="shared" si="69"/>
        <v>2.7283759999999999</v>
      </c>
      <c r="BB170">
        <f t="shared" si="70"/>
        <v>2.3479999999999998E-3</v>
      </c>
      <c r="BC170">
        <f t="shared" si="71"/>
        <v>2.3479999999999998E-3</v>
      </c>
      <c r="BD170">
        <f t="shared" si="72"/>
        <v>7.0439999999999999E-3</v>
      </c>
      <c r="BE170">
        <f t="shared" si="73"/>
        <v>0</v>
      </c>
      <c r="BF170">
        <f t="shared" si="74"/>
        <v>7.0439999999999989E-2</v>
      </c>
      <c r="BG170">
        <f t="shared" si="75"/>
        <v>2.3479999999999998E-3</v>
      </c>
      <c r="BH170">
        <f t="shared" si="76"/>
        <v>0</v>
      </c>
      <c r="BI170">
        <f t="shared" si="77"/>
        <v>0</v>
      </c>
      <c r="BJ170">
        <f t="shared" si="78"/>
        <v>6.3395999999999994E-2</v>
      </c>
      <c r="BK170">
        <f t="shared" si="79"/>
        <v>0.72553199999999995</v>
      </c>
      <c r="BL170">
        <f t="shared" si="80"/>
        <v>3.4445159999999997</v>
      </c>
      <c r="BM170">
        <f t="shared" si="81"/>
        <v>1.0566</v>
      </c>
      <c r="BN170">
        <f t="shared" si="82"/>
        <v>3.4515599999999997</v>
      </c>
      <c r="BO170">
        <f t="shared" si="83"/>
        <v>0.71379199999999998</v>
      </c>
      <c r="BP170">
        <f t="shared" si="84"/>
        <v>0.7184879999999999</v>
      </c>
    </row>
    <row r="171" spans="1:68">
      <c r="A171">
        <v>51096</v>
      </c>
      <c r="B171" s="1">
        <v>9</v>
      </c>
      <c r="C171" s="1">
        <v>0</v>
      </c>
      <c r="D171" s="1">
        <v>1</v>
      </c>
      <c r="E171" s="1">
        <v>1</v>
      </c>
      <c r="F171" s="1">
        <v>0</v>
      </c>
      <c r="G171" s="1">
        <v>3</v>
      </c>
      <c r="H171" s="8">
        <v>4</v>
      </c>
      <c r="I171" t="s">
        <v>356</v>
      </c>
      <c r="J171" s="8">
        <v>10</v>
      </c>
      <c r="K171" s="1">
        <v>1</v>
      </c>
      <c r="L171" s="1">
        <v>1</v>
      </c>
      <c r="M171" s="1">
        <v>0</v>
      </c>
      <c r="N171" s="1">
        <v>0</v>
      </c>
      <c r="O171" s="1">
        <v>0</v>
      </c>
      <c r="P171" s="90">
        <v>7.7899999999999996E-4</v>
      </c>
      <c r="Q171" s="1">
        <v>4682</v>
      </c>
      <c r="R171" s="1">
        <v>0</v>
      </c>
      <c r="S171" s="1">
        <v>0</v>
      </c>
      <c r="T171" s="1">
        <v>597</v>
      </c>
      <c r="U171" s="1">
        <v>7</v>
      </c>
      <c r="V171" s="1">
        <v>0</v>
      </c>
      <c r="W171" s="1">
        <v>1530</v>
      </c>
      <c r="X171" s="1">
        <v>80</v>
      </c>
      <c r="Y171" s="1">
        <v>2827</v>
      </c>
      <c r="Z171" s="1">
        <v>4638</v>
      </c>
      <c r="AA171" s="1">
        <v>1</v>
      </c>
      <c r="AB171" s="1">
        <v>1</v>
      </c>
      <c r="AC171" s="1">
        <v>0</v>
      </c>
      <c r="AD171" s="1">
        <v>0</v>
      </c>
      <c r="AE171" s="1">
        <v>102</v>
      </c>
      <c r="AF171" s="1">
        <v>495</v>
      </c>
      <c r="AG171" s="1">
        <v>0</v>
      </c>
      <c r="AH171" s="1">
        <v>0</v>
      </c>
      <c r="AI171" s="1">
        <v>293</v>
      </c>
      <c r="AJ171" s="1">
        <v>6898</v>
      </c>
      <c r="AK171" s="1">
        <v>6854</v>
      </c>
      <c r="AL171" s="1">
        <v>8709</v>
      </c>
      <c r="AM171" s="1">
        <v>11536</v>
      </c>
      <c r="AN171" s="1">
        <f t="shared" si="57"/>
        <v>2214</v>
      </c>
      <c r="AO171" s="1">
        <f t="shared" si="58"/>
        <v>2216</v>
      </c>
      <c r="AP171" s="1" t="str">
        <f t="shared" si="59"/>
        <v/>
      </c>
      <c r="AR171">
        <f t="shared" si="60"/>
        <v>3.647278</v>
      </c>
      <c r="AS171">
        <f t="shared" si="61"/>
        <v>0</v>
      </c>
      <c r="AT171">
        <f t="shared" si="62"/>
        <v>0</v>
      </c>
      <c r="AU171">
        <f t="shared" si="63"/>
        <v>0.465063</v>
      </c>
      <c r="AV171">
        <f t="shared" si="64"/>
        <v>5.4529999999999995E-3</v>
      </c>
      <c r="AW171">
        <f t="shared" si="65"/>
        <v>0</v>
      </c>
      <c r="AX171">
        <f t="shared" si="66"/>
        <v>1.19187</v>
      </c>
      <c r="AY171">
        <f t="shared" si="67"/>
        <v>6.232E-2</v>
      </c>
      <c r="AZ171">
        <f t="shared" si="68"/>
        <v>2.2022330000000001</v>
      </c>
      <c r="BA171">
        <f t="shared" si="69"/>
        <v>3.6130019999999998</v>
      </c>
      <c r="BB171">
        <f t="shared" si="70"/>
        <v>7.7899999999999996E-4</v>
      </c>
      <c r="BC171">
        <f t="shared" si="71"/>
        <v>7.7899999999999996E-4</v>
      </c>
      <c r="BD171">
        <f t="shared" si="72"/>
        <v>0</v>
      </c>
      <c r="BE171">
        <f t="shared" si="73"/>
        <v>0</v>
      </c>
      <c r="BF171">
        <f t="shared" si="74"/>
        <v>7.9458000000000001E-2</v>
      </c>
      <c r="BG171">
        <f t="shared" si="75"/>
        <v>0.38560499999999998</v>
      </c>
      <c r="BH171">
        <f t="shared" si="76"/>
        <v>0</v>
      </c>
      <c r="BI171">
        <f t="shared" si="77"/>
        <v>0</v>
      </c>
      <c r="BJ171">
        <f t="shared" si="78"/>
        <v>0.22824699999999998</v>
      </c>
      <c r="BK171">
        <f t="shared" si="79"/>
        <v>5.3735419999999996</v>
      </c>
      <c r="BL171">
        <f t="shared" si="80"/>
        <v>5.3392659999999994</v>
      </c>
      <c r="BM171">
        <f t="shared" si="81"/>
        <v>6.7843109999999998</v>
      </c>
      <c r="BN171">
        <f t="shared" si="82"/>
        <v>8.9865440000000003</v>
      </c>
      <c r="BO171">
        <f t="shared" si="83"/>
        <v>1.7247059999999999</v>
      </c>
      <c r="BP171">
        <f t="shared" si="84"/>
        <v>1.726264</v>
      </c>
    </row>
    <row r="172" spans="1:68">
      <c r="A172">
        <v>51097</v>
      </c>
      <c r="B172" s="1">
        <v>9</v>
      </c>
      <c r="C172" s="1">
        <v>0</v>
      </c>
      <c r="D172" s="1">
        <v>1</v>
      </c>
      <c r="E172" s="1">
        <v>1</v>
      </c>
      <c r="F172" s="1">
        <v>0</v>
      </c>
      <c r="G172" s="1">
        <v>1</v>
      </c>
      <c r="H172" s="8">
        <v>67</v>
      </c>
      <c r="I172" t="s">
        <v>258</v>
      </c>
      <c r="J172" s="8">
        <v>70</v>
      </c>
      <c r="K172" s="1">
        <v>1</v>
      </c>
      <c r="L172" s="1">
        <v>2</v>
      </c>
      <c r="M172" s="1">
        <v>1</v>
      </c>
      <c r="N172" s="1">
        <v>6</v>
      </c>
      <c r="O172" s="1">
        <v>0</v>
      </c>
      <c r="P172" s="90">
        <v>2.3479999999999998E-3</v>
      </c>
      <c r="Q172" s="1">
        <v>440</v>
      </c>
      <c r="R172" s="1">
        <v>0</v>
      </c>
      <c r="S172" s="1">
        <v>0</v>
      </c>
      <c r="T172" s="1">
        <v>58</v>
      </c>
      <c r="U172" s="1">
        <v>0</v>
      </c>
      <c r="V172" s="1">
        <v>5</v>
      </c>
      <c r="W172" s="1">
        <v>101</v>
      </c>
      <c r="X172" s="1">
        <v>0</v>
      </c>
      <c r="Y172" s="1">
        <v>19</v>
      </c>
      <c r="Z172" s="1">
        <v>663</v>
      </c>
      <c r="AA172" s="1">
        <v>1</v>
      </c>
      <c r="AB172" s="1">
        <v>1</v>
      </c>
      <c r="AC172" s="1">
        <v>0</v>
      </c>
      <c r="AD172" s="1">
        <v>0</v>
      </c>
      <c r="AE172" s="1">
        <v>0</v>
      </c>
      <c r="AF172" s="1">
        <v>13</v>
      </c>
      <c r="AG172" s="1">
        <v>45</v>
      </c>
      <c r="AH172" s="1">
        <v>0</v>
      </c>
      <c r="AI172" s="1">
        <v>59</v>
      </c>
      <c r="AJ172" s="1">
        <v>605</v>
      </c>
      <c r="AK172" s="1">
        <v>828</v>
      </c>
      <c r="AL172" s="1">
        <v>1249</v>
      </c>
      <c r="AM172" s="1">
        <v>1268</v>
      </c>
      <c r="AN172" s="1">
        <f t="shared" si="57"/>
        <v>164</v>
      </c>
      <c r="AO172" s="1">
        <f t="shared" si="58"/>
        <v>165</v>
      </c>
      <c r="AP172" s="1" t="str">
        <f t="shared" si="59"/>
        <v/>
      </c>
      <c r="AR172">
        <f t="shared" si="60"/>
        <v>1.0331199999999998</v>
      </c>
      <c r="AS172">
        <f t="shared" si="61"/>
        <v>0</v>
      </c>
      <c r="AT172">
        <f t="shared" si="62"/>
        <v>0</v>
      </c>
      <c r="AU172">
        <f t="shared" si="63"/>
        <v>0.136184</v>
      </c>
      <c r="AV172">
        <f t="shared" si="64"/>
        <v>0</v>
      </c>
      <c r="AW172">
        <f t="shared" si="65"/>
        <v>1.1739999999999999E-2</v>
      </c>
      <c r="AX172">
        <f t="shared" si="66"/>
        <v>0.23714799999999997</v>
      </c>
      <c r="AY172">
        <f t="shared" si="67"/>
        <v>0</v>
      </c>
      <c r="AZ172">
        <f t="shared" si="68"/>
        <v>4.4611999999999999E-2</v>
      </c>
      <c r="BA172">
        <f t="shared" si="69"/>
        <v>1.5567239999999998</v>
      </c>
      <c r="BB172">
        <f t="shared" si="70"/>
        <v>2.3479999999999998E-3</v>
      </c>
      <c r="BC172">
        <f t="shared" si="71"/>
        <v>2.3479999999999998E-3</v>
      </c>
      <c r="BD172">
        <f t="shared" si="72"/>
        <v>0</v>
      </c>
      <c r="BE172">
        <f t="shared" si="73"/>
        <v>0</v>
      </c>
      <c r="BF172">
        <f t="shared" si="74"/>
        <v>0</v>
      </c>
      <c r="BG172">
        <f t="shared" si="75"/>
        <v>3.0523999999999999E-2</v>
      </c>
      <c r="BH172">
        <f t="shared" si="76"/>
        <v>0.10565999999999999</v>
      </c>
      <c r="BI172">
        <f t="shared" si="77"/>
        <v>0</v>
      </c>
      <c r="BJ172">
        <f t="shared" si="78"/>
        <v>0.13853199999999999</v>
      </c>
      <c r="BK172">
        <f t="shared" si="79"/>
        <v>1.4205399999999999</v>
      </c>
      <c r="BL172">
        <f t="shared" si="80"/>
        <v>1.9441439999999999</v>
      </c>
      <c r="BM172">
        <f t="shared" si="81"/>
        <v>2.9326519999999996</v>
      </c>
      <c r="BN172">
        <f t="shared" si="82"/>
        <v>2.9772639999999999</v>
      </c>
      <c r="BO172">
        <f t="shared" si="83"/>
        <v>0.38507199999999997</v>
      </c>
      <c r="BP172">
        <f t="shared" si="84"/>
        <v>0.38741999999999999</v>
      </c>
    </row>
    <row r="173" spans="1:68">
      <c r="A173">
        <v>51098</v>
      </c>
      <c r="B173" s="1">
        <v>1</v>
      </c>
      <c r="C173" s="1">
        <v>1</v>
      </c>
      <c r="D173" s="1">
        <v>0</v>
      </c>
      <c r="E173" s="1">
        <v>1</v>
      </c>
      <c r="F173" s="1">
        <v>0</v>
      </c>
      <c r="G173" s="1">
        <v>3</v>
      </c>
      <c r="H173" s="8">
        <v>52</v>
      </c>
      <c r="I173" t="s">
        <v>680</v>
      </c>
      <c r="J173" s="8">
        <v>94</v>
      </c>
      <c r="K173" s="1">
        <v>1</v>
      </c>
      <c r="L173" s="1">
        <v>2</v>
      </c>
      <c r="M173" s="1">
        <v>0</v>
      </c>
      <c r="N173" s="1">
        <v>0</v>
      </c>
      <c r="O173" s="1">
        <v>0</v>
      </c>
      <c r="P173" s="90">
        <v>7.7899999999999996E-4</v>
      </c>
      <c r="Q173" s="1">
        <v>4953</v>
      </c>
      <c r="R173" s="1">
        <v>0</v>
      </c>
      <c r="S173" s="1">
        <v>0</v>
      </c>
      <c r="T173" s="1">
        <v>42</v>
      </c>
      <c r="U173" s="1">
        <v>0</v>
      </c>
      <c r="V173" s="1">
        <v>0</v>
      </c>
      <c r="W173" s="1">
        <v>367</v>
      </c>
      <c r="X173" s="1">
        <v>0</v>
      </c>
      <c r="Y173" s="1">
        <v>1009</v>
      </c>
      <c r="Z173" s="1">
        <v>1545</v>
      </c>
      <c r="AA173" s="1">
        <v>1</v>
      </c>
      <c r="AB173" s="1">
        <v>0</v>
      </c>
      <c r="AC173" s="1">
        <v>437</v>
      </c>
      <c r="AD173" s="1">
        <v>0</v>
      </c>
      <c r="AE173" s="1">
        <v>0</v>
      </c>
      <c r="AF173" s="1">
        <v>42</v>
      </c>
      <c r="AG173" s="1">
        <v>0</v>
      </c>
      <c r="AH173" s="1">
        <v>0</v>
      </c>
      <c r="AI173" s="1">
        <v>0</v>
      </c>
      <c r="AJ173" s="1">
        <v>5363</v>
      </c>
      <c r="AK173" s="1">
        <v>1954</v>
      </c>
      <c r="AL173" s="1">
        <v>5898</v>
      </c>
      <c r="AM173" s="1">
        <v>6907</v>
      </c>
      <c r="AN173" s="1">
        <f t="shared" si="57"/>
        <v>409</v>
      </c>
      <c r="AO173" s="1">
        <f t="shared" si="58"/>
        <v>410</v>
      </c>
      <c r="AP173" s="1" t="str">
        <f t="shared" si="59"/>
        <v/>
      </c>
      <c r="AR173">
        <f t="shared" si="60"/>
        <v>3.858387</v>
      </c>
      <c r="AS173">
        <f t="shared" si="61"/>
        <v>0</v>
      </c>
      <c r="AT173">
        <f t="shared" si="62"/>
        <v>0</v>
      </c>
      <c r="AU173">
        <f t="shared" si="63"/>
        <v>3.2717999999999997E-2</v>
      </c>
      <c r="AV173">
        <f t="shared" si="64"/>
        <v>0</v>
      </c>
      <c r="AW173">
        <f t="shared" si="65"/>
        <v>0</v>
      </c>
      <c r="AX173">
        <f t="shared" si="66"/>
        <v>0.28589300000000001</v>
      </c>
      <c r="AY173">
        <f t="shared" si="67"/>
        <v>0</v>
      </c>
      <c r="AZ173">
        <f t="shared" si="68"/>
        <v>0.78601100000000002</v>
      </c>
      <c r="BA173">
        <f t="shared" si="69"/>
        <v>1.2035549999999999</v>
      </c>
      <c r="BB173">
        <f t="shared" si="70"/>
        <v>7.7899999999999996E-4</v>
      </c>
      <c r="BC173">
        <f t="shared" si="71"/>
        <v>0</v>
      </c>
      <c r="BD173">
        <f t="shared" si="72"/>
        <v>0.34042299999999998</v>
      </c>
      <c r="BE173">
        <f t="shared" si="73"/>
        <v>0</v>
      </c>
      <c r="BF173">
        <f t="shared" si="74"/>
        <v>0</v>
      </c>
      <c r="BG173">
        <f t="shared" si="75"/>
        <v>3.2717999999999997E-2</v>
      </c>
      <c r="BH173">
        <f t="shared" si="76"/>
        <v>0</v>
      </c>
      <c r="BI173">
        <f t="shared" si="77"/>
        <v>0</v>
      </c>
      <c r="BJ173">
        <f t="shared" si="78"/>
        <v>0</v>
      </c>
      <c r="BK173">
        <f t="shared" si="79"/>
        <v>4.1777769999999999</v>
      </c>
      <c r="BL173">
        <f t="shared" si="80"/>
        <v>1.5221659999999999</v>
      </c>
      <c r="BM173">
        <f t="shared" si="81"/>
        <v>4.5945419999999997</v>
      </c>
      <c r="BN173">
        <f t="shared" si="82"/>
        <v>5.3805529999999999</v>
      </c>
      <c r="BO173">
        <f t="shared" si="83"/>
        <v>0.31861099999999998</v>
      </c>
      <c r="BP173">
        <f t="shared" si="84"/>
        <v>0.31939000000000001</v>
      </c>
    </row>
    <row r="174" spans="1:68">
      <c r="A174">
        <v>51099</v>
      </c>
      <c r="B174" s="1">
        <v>1</v>
      </c>
      <c r="C174" s="1">
        <v>1</v>
      </c>
      <c r="D174" s="1">
        <v>0</v>
      </c>
      <c r="E174" s="1">
        <v>1</v>
      </c>
      <c r="F174" s="1">
        <v>0</v>
      </c>
      <c r="G174" s="1">
        <v>3</v>
      </c>
      <c r="H174" s="8">
        <v>61</v>
      </c>
      <c r="I174" t="s">
        <v>571</v>
      </c>
      <c r="J174" s="8">
        <v>45</v>
      </c>
      <c r="K174" s="1">
        <v>2</v>
      </c>
      <c r="L174" s="1">
        <v>2</v>
      </c>
      <c r="M174" s="1">
        <v>1</v>
      </c>
      <c r="N174" s="1">
        <v>3</v>
      </c>
      <c r="O174" s="1">
        <v>0</v>
      </c>
      <c r="P174" s="90">
        <v>7.7899999999999996E-4</v>
      </c>
      <c r="Q174" s="1">
        <v>136</v>
      </c>
      <c r="R174" s="1">
        <v>0</v>
      </c>
      <c r="S174" s="1">
        <v>0</v>
      </c>
      <c r="T174" s="1">
        <v>606</v>
      </c>
      <c r="U174" s="1">
        <v>114</v>
      </c>
      <c r="V174" s="1">
        <v>0</v>
      </c>
      <c r="W174" s="1">
        <v>586</v>
      </c>
      <c r="X174" s="1">
        <v>45</v>
      </c>
      <c r="Y174" s="1">
        <v>1878</v>
      </c>
      <c r="Z174" s="1">
        <v>5499</v>
      </c>
      <c r="AA174" s="1">
        <v>1</v>
      </c>
      <c r="AB174" s="1">
        <v>0</v>
      </c>
      <c r="AC174" s="1">
        <v>46</v>
      </c>
      <c r="AD174" s="1">
        <v>0</v>
      </c>
      <c r="AE174" s="1">
        <v>204</v>
      </c>
      <c r="AF174" s="1">
        <v>273</v>
      </c>
      <c r="AG174" s="1">
        <v>129</v>
      </c>
      <c r="AH174" s="1">
        <v>84</v>
      </c>
      <c r="AI174" s="1">
        <v>76</v>
      </c>
      <c r="AJ174" s="1">
        <v>1489</v>
      </c>
      <c r="AK174" s="1">
        <v>6852</v>
      </c>
      <c r="AL174" s="1">
        <v>5111</v>
      </c>
      <c r="AM174" s="1">
        <v>6988</v>
      </c>
      <c r="AN174" s="1">
        <f t="shared" si="57"/>
        <v>1351</v>
      </c>
      <c r="AO174" s="1">
        <f t="shared" si="58"/>
        <v>1353</v>
      </c>
      <c r="AP174" s="1" t="str">
        <f t="shared" si="59"/>
        <v/>
      </c>
      <c r="AR174">
        <f t="shared" si="60"/>
        <v>0.105944</v>
      </c>
      <c r="AS174">
        <f t="shared" si="61"/>
        <v>0</v>
      </c>
      <c r="AT174">
        <f t="shared" si="62"/>
        <v>0</v>
      </c>
      <c r="AU174">
        <f t="shared" si="63"/>
        <v>0.47207399999999999</v>
      </c>
      <c r="AV174">
        <f t="shared" si="64"/>
        <v>8.8805999999999996E-2</v>
      </c>
      <c r="AW174">
        <f t="shared" si="65"/>
        <v>0</v>
      </c>
      <c r="AX174">
        <f t="shared" si="66"/>
        <v>0.45649399999999996</v>
      </c>
      <c r="AY174">
        <f t="shared" si="67"/>
        <v>3.5054999999999996E-2</v>
      </c>
      <c r="AZ174">
        <f t="shared" si="68"/>
        <v>1.4629619999999999</v>
      </c>
      <c r="BA174">
        <f t="shared" si="69"/>
        <v>4.2837209999999999</v>
      </c>
      <c r="BB174">
        <f t="shared" si="70"/>
        <v>7.7899999999999996E-4</v>
      </c>
      <c r="BC174">
        <f t="shared" si="71"/>
        <v>0</v>
      </c>
      <c r="BD174">
        <f t="shared" si="72"/>
        <v>3.5833999999999998E-2</v>
      </c>
      <c r="BE174">
        <f t="shared" si="73"/>
        <v>0</v>
      </c>
      <c r="BF174">
        <f t="shared" si="74"/>
        <v>0.158916</v>
      </c>
      <c r="BG174">
        <f t="shared" si="75"/>
        <v>0.21266699999999999</v>
      </c>
      <c r="BH174">
        <f t="shared" si="76"/>
        <v>0.100491</v>
      </c>
      <c r="BI174">
        <f t="shared" si="77"/>
        <v>6.5435999999999994E-2</v>
      </c>
      <c r="BJ174">
        <f t="shared" si="78"/>
        <v>5.9204E-2</v>
      </c>
      <c r="BK174">
        <f t="shared" si="79"/>
        <v>1.159931</v>
      </c>
      <c r="BL174">
        <f t="shared" si="80"/>
        <v>5.3377080000000001</v>
      </c>
      <c r="BM174">
        <f t="shared" si="81"/>
        <v>3.9814689999999997</v>
      </c>
      <c r="BN174">
        <f t="shared" si="82"/>
        <v>5.4436520000000002</v>
      </c>
      <c r="BO174">
        <f t="shared" si="83"/>
        <v>1.0524290000000001</v>
      </c>
      <c r="BP174">
        <f t="shared" si="84"/>
        <v>1.053987</v>
      </c>
    </row>
    <row r="175" spans="1:68">
      <c r="A175">
        <v>51100</v>
      </c>
      <c r="B175" s="1">
        <v>3</v>
      </c>
      <c r="C175" s="105">
        <v>0</v>
      </c>
      <c r="D175" s="105">
        <v>0</v>
      </c>
      <c r="E175" s="1">
        <v>1</v>
      </c>
      <c r="F175" s="1">
        <v>0</v>
      </c>
      <c r="G175" s="1">
        <v>3</v>
      </c>
      <c r="H175" s="8">
        <v>15</v>
      </c>
      <c r="I175" t="s">
        <v>530</v>
      </c>
      <c r="J175" s="8">
        <v>85</v>
      </c>
      <c r="K175" s="1">
        <v>1</v>
      </c>
      <c r="L175" s="1">
        <v>2</v>
      </c>
      <c r="M175" s="1">
        <v>1</v>
      </c>
      <c r="N175" s="1">
        <v>0</v>
      </c>
      <c r="O175" s="1">
        <v>0</v>
      </c>
      <c r="P175" s="90">
        <v>7.7899999999999996E-4</v>
      </c>
      <c r="Q175" s="1">
        <v>58</v>
      </c>
      <c r="R175" s="1">
        <v>0</v>
      </c>
      <c r="S175" s="1">
        <v>0</v>
      </c>
      <c r="T175" s="1">
        <v>300</v>
      </c>
      <c r="U175" s="1">
        <v>0</v>
      </c>
      <c r="V175" s="1">
        <v>0</v>
      </c>
      <c r="W175" s="1">
        <v>204</v>
      </c>
      <c r="X175" s="1">
        <v>0</v>
      </c>
      <c r="Y175" s="1">
        <v>465</v>
      </c>
      <c r="Z175" s="1">
        <v>1125</v>
      </c>
      <c r="AA175" s="1">
        <v>1</v>
      </c>
      <c r="AB175" s="1">
        <v>0</v>
      </c>
      <c r="AC175" s="1">
        <v>0</v>
      </c>
      <c r="AD175" s="1">
        <v>0</v>
      </c>
      <c r="AE175" s="1">
        <v>43</v>
      </c>
      <c r="AF175" s="1">
        <v>6</v>
      </c>
      <c r="AG175" s="1">
        <v>250</v>
      </c>
      <c r="AH175" s="1">
        <v>0</v>
      </c>
      <c r="AI175" s="1">
        <v>22</v>
      </c>
      <c r="AJ175" s="1">
        <v>562</v>
      </c>
      <c r="AK175" s="1">
        <v>1629</v>
      </c>
      <c r="AL175" s="1">
        <v>1222</v>
      </c>
      <c r="AM175" s="1">
        <v>1687</v>
      </c>
      <c r="AN175" s="1">
        <f t="shared" si="57"/>
        <v>504</v>
      </c>
      <c r="AO175" s="1">
        <f t="shared" si="58"/>
        <v>504</v>
      </c>
      <c r="AP175" s="1" t="str">
        <f t="shared" si="59"/>
        <v/>
      </c>
      <c r="AR175">
        <f t="shared" si="60"/>
        <v>4.5182E-2</v>
      </c>
      <c r="AS175">
        <f t="shared" si="61"/>
        <v>0</v>
      </c>
      <c r="AT175">
        <f t="shared" si="62"/>
        <v>0</v>
      </c>
      <c r="AU175">
        <f t="shared" si="63"/>
        <v>0.23369999999999999</v>
      </c>
      <c r="AV175">
        <f t="shared" si="64"/>
        <v>0</v>
      </c>
      <c r="AW175">
        <f t="shared" si="65"/>
        <v>0</v>
      </c>
      <c r="AX175">
        <f t="shared" si="66"/>
        <v>0.158916</v>
      </c>
      <c r="AY175">
        <f t="shared" si="67"/>
        <v>0</v>
      </c>
      <c r="AZ175">
        <f t="shared" si="68"/>
        <v>0.36223499999999997</v>
      </c>
      <c r="BA175">
        <f t="shared" si="69"/>
        <v>0.8763749999999999</v>
      </c>
      <c r="BB175">
        <f t="shared" si="70"/>
        <v>7.7899999999999996E-4</v>
      </c>
      <c r="BC175">
        <f t="shared" si="71"/>
        <v>0</v>
      </c>
      <c r="BD175">
        <f t="shared" si="72"/>
        <v>0</v>
      </c>
      <c r="BE175">
        <f t="shared" si="73"/>
        <v>0</v>
      </c>
      <c r="BF175">
        <f t="shared" si="74"/>
        <v>3.3496999999999999E-2</v>
      </c>
      <c r="BG175">
        <f t="shared" si="75"/>
        <v>4.6739999999999993E-3</v>
      </c>
      <c r="BH175">
        <f t="shared" si="76"/>
        <v>0.19474999999999998</v>
      </c>
      <c r="BI175">
        <f t="shared" si="77"/>
        <v>0</v>
      </c>
      <c r="BJ175">
        <f t="shared" si="78"/>
        <v>1.7138E-2</v>
      </c>
      <c r="BK175">
        <f t="shared" si="79"/>
        <v>0.43779799999999996</v>
      </c>
      <c r="BL175">
        <f t="shared" si="80"/>
        <v>1.268991</v>
      </c>
      <c r="BM175">
        <f t="shared" si="81"/>
        <v>0.95193799999999995</v>
      </c>
      <c r="BN175">
        <f t="shared" si="82"/>
        <v>1.314173</v>
      </c>
      <c r="BO175">
        <f t="shared" si="83"/>
        <v>0.39261599999999997</v>
      </c>
      <c r="BP175">
        <f t="shared" si="84"/>
        <v>0.39261599999999997</v>
      </c>
    </row>
    <row r="176" spans="1:68">
      <c r="A176">
        <v>51101</v>
      </c>
      <c r="B176" s="1">
        <v>3</v>
      </c>
      <c r="C176" s="105">
        <v>0</v>
      </c>
      <c r="D176" s="105">
        <v>0</v>
      </c>
      <c r="E176" s="1">
        <v>1</v>
      </c>
      <c r="F176" s="1">
        <v>0</v>
      </c>
      <c r="G176" s="1">
        <v>1</v>
      </c>
      <c r="H176" s="8">
        <v>52</v>
      </c>
      <c r="I176" t="s">
        <v>680</v>
      </c>
      <c r="J176" s="8">
        <v>94</v>
      </c>
      <c r="K176" s="1">
        <v>1</v>
      </c>
      <c r="L176" s="1">
        <v>2</v>
      </c>
      <c r="M176" s="1">
        <v>1</v>
      </c>
      <c r="N176" s="1">
        <v>0</v>
      </c>
      <c r="O176" s="1">
        <v>0</v>
      </c>
      <c r="P176" s="90">
        <v>2.3479999999999998E-3</v>
      </c>
      <c r="Q176" s="1">
        <v>0</v>
      </c>
      <c r="R176" s="1">
        <v>0</v>
      </c>
      <c r="S176" s="1">
        <v>0</v>
      </c>
      <c r="T176" s="1">
        <v>93</v>
      </c>
      <c r="U176" s="1">
        <v>0</v>
      </c>
      <c r="V176" s="1">
        <v>0</v>
      </c>
      <c r="W176" s="1">
        <v>163</v>
      </c>
      <c r="X176" s="1">
        <v>0</v>
      </c>
      <c r="Y176" s="1">
        <v>836</v>
      </c>
      <c r="Z176" s="1">
        <v>600</v>
      </c>
      <c r="AA176" s="1">
        <v>1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93</v>
      </c>
      <c r="AH176" s="1">
        <v>0</v>
      </c>
      <c r="AI176" s="1">
        <v>38</v>
      </c>
      <c r="AJ176" s="1">
        <v>256</v>
      </c>
      <c r="AK176" s="1">
        <v>856</v>
      </c>
      <c r="AL176" s="1">
        <v>20</v>
      </c>
      <c r="AM176" s="1">
        <v>856</v>
      </c>
      <c r="AN176" s="1">
        <f t="shared" si="57"/>
        <v>256</v>
      </c>
      <c r="AO176" s="1">
        <f t="shared" si="58"/>
        <v>256</v>
      </c>
      <c r="AP176" s="1" t="str">
        <f t="shared" si="59"/>
        <v/>
      </c>
      <c r="AR176">
        <f t="shared" si="60"/>
        <v>0</v>
      </c>
      <c r="AS176">
        <f t="shared" si="61"/>
        <v>0</v>
      </c>
      <c r="AT176">
        <f t="shared" si="62"/>
        <v>0</v>
      </c>
      <c r="AU176">
        <f t="shared" si="63"/>
        <v>0.21836399999999997</v>
      </c>
      <c r="AV176">
        <f t="shared" si="64"/>
        <v>0</v>
      </c>
      <c r="AW176">
        <f t="shared" si="65"/>
        <v>0</v>
      </c>
      <c r="AX176">
        <f t="shared" si="66"/>
        <v>0.38272399999999995</v>
      </c>
      <c r="AY176">
        <f t="shared" si="67"/>
        <v>0</v>
      </c>
      <c r="AZ176">
        <f t="shared" si="68"/>
        <v>1.9629279999999998</v>
      </c>
      <c r="BA176">
        <f t="shared" si="69"/>
        <v>1.4087999999999998</v>
      </c>
      <c r="BB176">
        <f t="shared" si="70"/>
        <v>2.3479999999999998E-3</v>
      </c>
      <c r="BC176">
        <f t="shared" si="71"/>
        <v>0</v>
      </c>
      <c r="BD176">
        <f t="shared" si="72"/>
        <v>0</v>
      </c>
      <c r="BE176">
        <f t="shared" si="73"/>
        <v>0</v>
      </c>
      <c r="BF176">
        <f t="shared" si="74"/>
        <v>0</v>
      </c>
      <c r="BG176">
        <f t="shared" si="75"/>
        <v>0</v>
      </c>
      <c r="BH176">
        <f t="shared" si="76"/>
        <v>0.21836399999999997</v>
      </c>
      <c r="BI176">
        <f t="shared" si="77"/>
        <v>0</v>
      </c>
      <c r="BJ176">
        <f t="shared" si="78"/>
        <v>8.9223999999999998E-2</v>
      </c>
      <c r="BK176">
        <f t="shared" si="79"/>
        <v>0.60108799999999996</v>
      </c>
      <c r="BL176">
        <f t="shared" si="80"/>
        <v>2.0098879999999997</v>
      </c>
      <c r="BM176">
        <f t="shared" si="81"/>
        <v>4.6959999999999995E-2</v>
      </c>
      <c r="BN176">
        <f t="shared" si="82"/>
        <v>2.0098879999999997</v>
      </c>
      <c r="BO176">
        <f t="shared" si="83"/>
        <v>0.60108799999999996</v>
      </c>
      <c r="BP176">
        <f t="shared" si="84"/>
        <v>0.60108799999999996</v>
      </c>
    </row>
    <row r="177" spans="1:68">
      <c r="A177">
        <v>51102</v>
      </c>
      <c r="B177" s="1">
        <v>9</v>
      </c>
      <c r="C177" s="1">
        <v>0</v>
      </c>
      <c r="D177" s="1">
        <v>1</v>
      </c>
      <c r="E177" s="1">
        <v>1</v>
      </c>
      <c r="F177" s="1">
        <v>0</v>
      </c>
      <c r="G177" s="1">
        <v>3</v>
      </c>
      <c r="H177" s="8">
        <v>40</v>
      </c>
      <c r="I177" t="s">
        <v>575</v>
      </c>
      <c r="J177" s="8">
        <v>83</v>
      </c>
      <c r="K177" s="1">
        <v>1</v>
      </c>
      <c r="L177" s="1">
        <v>1</v>
      </c>
      <c r="M177" s="1">
        <v>0</v>
      </c>
      <c r="N177" s="1">
        <v>0</v>
      </c>
      <c r="O177" s="1">
        <v>0</v>
      </c>
      <c r="P177" s="90">
        <v>7.7899999999999996E-4</v>
      </c>
      <c r="Q177" s="1">
        <v>222</v>
      </c>
      <c r="R177" s="1">
        <v>0</v>
      </c>
      <c r="S177" s="1">
        <v>0</v>
      </c>
      <c r="T177" s="1">
        <v>237</v>
      </c>
      <c r="U177" s="1">
        <v>154</v>
      </c>
      <c r="V177" s="1">
        <v>0</v>
      </c>
      <c r="W177" s="1">
        <v>273</v>
      </c>
      <c r="X177" s="1">
        <v>18</v>
      </c>
      <c r="Y177" s="1">
        <v>1259</v>
      </c>
      <c r="Z177" s="1">
        <v>5261</v>
      </c>
      <c r="AA177" s="1">
        <v>1</v>
      </c>
      <c r="AB177" s="1">
        <v>1</v>
      </c>
      <c r="AC177" s="1">
        <v>27</v>
      </c>
      <c r="AD177" s="1">
        <v>0</v>
      </c>
      <c r="AE177" s="1">
        <v>211</v>
      </c>
      <c r="AF177" s="1">
        <v>25</v>
      </c>
      <c r="AG177" s="1">
        <v>0</v>
      </c>
      <c r="AH177" s="1">
        <v>144</v>
      </c>
      <c r="AI177" s="1">
        <v>66</v>
      </c>
      <c r="AJ177" s="1">
        <v>906</v>
      </c>
      <c r="AK177" s="1">
        <v>5944</v>
      </c>
      <c r="AL177" s="1">
        <v>4908</v>
      </c>
      <c r="AM177" s="1">
        <v>6166</v>
      </c>
      <c r="AN177" s="1">
        <f t="shared" si="57"/>
        <v>682</v>
      </c>
      <c r="AO177" s="1">
        <f t="shared" si="58"/>
        <v>684</v>
      </c>
      <c r="AP177" s="1" t="str">
        <f t="shared" si="59"/>
        <v/>
      </c>
      <c r="AR177">
        <f t="shared" si="60"/>
        <v>0.17293799999999998</v>
      </c>
      <c r="AS177">
        <f t="shared" si="61"/>
        <v>0</v>
      </c>
      <c r="AT177">
        <f t="shared" si="62"/>
        <v>0</v>
      </c>
      <c r="AU177">
        <f t="shared" si="63"/>
        <v>0.18462299999999998</v>
      </c>
      <c r="AV177">
        <f t="shared" si="64"/>
        <v>0.11996599999999999</v>
      </c>
      <c r="AW177">
        <f t="shared" si="65"/>
        <v>0</v>
      </c>
      <c r="AX177">
        <f t="shared" si="66"/>
        <v>0.21266699999999999</v>
      </c>
      <c r="AY177">
        <f t="shared" si="67"/>
        <v>1.4022E-2</v>
      </c>
      <c r="AZ177">
        <f t="shared" si="68"/>
        <v>0.98076099999999999</v>
      </c>
      <c r="BA177">
        <f t="shared" si="69"/>
        <v>4.098319</v>
      </c>
      <c r="BB177">
        <f t="shared" si="70"/>
        <v>7.7899999999999996E-4</v>
      </c>
      <c r="BC177">
        <f t="shared" si="71"/>
        <v>7.7899999999999996E-4</v>
      </c>
      <c r="BD177">
        <f t="shared" si="72"/>
        <v>2.1033E-2</v>
      </c>
      <c r="BE177">
        <f t="shared" si="73"/>
        <v>0</v>
      </c>
      <c r="BF177">
        <f t="shared" si="74"/>
        <v>0.16436899999999999</v>
      </c>
      <c r="BG177">
        <f t="shared" si="75"/>
        <v>1.9474999999999999E-2</v>
      </c>
      <c r="BH177">
        <f t="shared" si="76"/>
        <v>0</v>
      </c>
      <c r="BI177">
        <f t="shared" si="77"/>
        <v>0.112176</v>
      </c>
      <c r="BJ177">
        <f t="shared" si="78"/>
        <v>5.1413999999999994E-2</v>
      </c>
      <c r="BK177">
        <f t="shared" si="79"/>
        <v>0.70577400000000001</v>
      </c>
      <c r="BL177">
        <f t="shared" si="80"/>
        <v>4.630376</v>
      </c>
      <c r="BM177">
        <f t="shared" si="81"/>
        <v>3.8233319999999997</v>
      </c>
      <c r="BN177">
        <f t="shared" si="82"/>
        <v>4.8033139999999994</v>
      </c>
      <c r="BO177">
        <f t="shared" si="83"/>
        <v>0.53127800000000003</v>
      </c>
      <c r="BP177">
        <f t="shared" si="84"/>
        <v>0.53283599999999998</v>
      </c>
    </row>
    <row r="178" spans="1:68">
      <c r="A178">
        <v>52001</v>
      </c>
      <c r="B178" s="1">
        <v>9</v>
      </c>
      <c r="C178" s="1">
        <v>0</v>
      </c>
      <c r="D178" s="1">
        <v>1</v>
      </c>
      <c r="E178" s="1">
        <v>1</v>
      </c>
      <c r="F178" s="1">
        <v>0</v>
      </c>
      <c r="G178" s="1">
        <v>3</v>
      </c>
      <c r="H178" s="8">
        <v>40</v>
      </c>
      <c r="I178" t="s">
        <v>575</v>
      </c>
      <c r="J178" s="8">
        <v>83</v>
      </c>
      <c r="K178" s="1">
        <v>1</v>
      </c>
      <c r="L178" s="1">
        <v>1</v>
      </c>
      <c r="M178" s="1">
        <v>0</v>
      </c>
      <c r="N178" s="1">
        <v>0</v>
      </c>
      <c r="O178" s="1">
        <v>0</v>
      </c>
      <c r="P178" s="90">
        <v>2.8240000000000001E-3</v>
      </c>
      <c r="Q178" s="1">
        <v>0</v>
      </c>
      <c r="R178" s="1">
        <v>0</v>
      </c>
      <c r="S178" s="1">
        <v>0</v>
      </c>
      <c r="T178" s="1">
        <v>172</v>
      </c>
      <c r="U178" s="1">
        <v>72</v>
      </c>
      <c r="V178" s="1">
        <v>0</v>
      </c>
      <c r="W178" s="1">
        <v>202</v>
      </c>
      <c r="X178" s="1">
        <v>6</v>
      </c>
      <c r="Y178" s="1">
        <v>597</v>
      </c>
      <c r="Z178" s="1">
        <v>1125</v>
      </c>
      <c r="AA178" s="1">
        <v>1</v>
      </c>
      <c r="AB178" s="1">
        <v>1</v>
      </c>
      <c r="AC178" s="1">
        <v>0</v>
      </c>
      <c r="AD178" s="1">
        <v>0</v>
      </c>
      <c r="AE178" s="1">
        <v>117</v>
      </c>
      <c r="AF178" s="1">
        <v>54</v>
      </c>
      <c r="AG178" s="1">
        <v>0</v>
      </c>
      <c r="AH178" s="1">
        <v>60</v>
      </c>
      <c r="AI178" s="1">
        <v>26</v>
      </c>
      <c r="AJ178" s="1">
        <v>454</v>
      </c>
      <c r="AK178" s="1">
        <v>1579</v>
      </c>
      <c r="AL178" s="1">
        <v>981</v>
      </c>
      <c r="AM178" s="1">
        <v>1579</v>
      </c>
      <c r="AN178" s="1">
        <f t="shared" si="57"/>
        <v>452</v>
      </c>
      <c r="AO178" s="1">
        <f t="shared" si="58"/>
        <v>454</v>
      </c>
      <c r="AP178" s="1" t="str">
        <f t="shared" si="59"/>
        <v/>
      </c>
      <c r="AR178">
        <f t="shared" si="60"/>
        <v>0</v>
      </c>
      <c r="AS178">
        <f t="shared" si="61"/>
        <v>0</v>
      </c>
      <c r="AT178">
        <f t="shared" si="62"/>
        <v>0</v>
      </c>
      <c r="AU178">
        <f t="shared" si="63"/>
        <v>0.48572800000000005</v>
      </c>
      <c r="AV178">
        <f t="shared" si="64"/>
        <v>0.20332800000000001</v>
      </c>
      <c r="AW178">
        <f t="shared" si="65"/>
        <v>0</v>
      </c>
      <c r="AX178">
        <f t="shared" si="66"/>
        <v>0.57044800000000007</v>
      </c>
      <c r="AY178">
        <f t="shared" si="67"/>
        <v>1.6944000000000001E-2</v>
      </c>
      <c r="AZ178">
        <f t="shared" si="68"/>
        <v>1.6859280000000001</v>
      </c>
      <c r="BA178">
        <f t="shared" si="69"/>
        <v>3.177</v>
      </c>
      <c r="BB178">
        <f t="shared" si="70"/>
        <v>2.8240000000000001E-3</v>
      </c>
      <c r="BC178">
        <f t="shared" si="71"/>
        <v>2.8240000000000001E-3</v>
      </c>
      <c r="BD178">
        <f t="shared" si="72"/>
        <v>0</v>
      </c>
      <c r="BE178">
        <f t="shared" si="73"/>
        <v>0</v>
      </c>
      <c r="BF178">
        <f t="shared" si="74"/>
        <v>0.33040800000000004</v>
      </c>
      <c r="BG178">
        <f t="shared" si="75"/>
        <v>0.15249600000000002</v>
      </c>
      <c r="BH178">
        <f t="shared" si="76"/>
        <v>0</v>
      </c>
      <c r="BI178">
        <f t="shared" si="77"/>
        <v>0.16944000000000001</v>
      </c>
      <c r="BJ178">
        <f t="shared" si="78"/>
        <v>7.3424000000000003E-2</v>
      </c>
      <c r="BK178">
        <f t="shared" si="79"/>
        <v>1.2820960000000001</v>
      </c>
      <c r="BL178">
        <f t="shared" si="80"/>
        <v>4.4590960000000006</v>
      </c>
      <c r="BM178">
        <f t="shared" si="81"/>
        <v>2.7703440000000001</v>
      </c>
      <c r="BN178">
        <f t="shared" si="82"/>
        <v>4.4590960000000006</v>
      </c>
      <c r="BO178">
        <f t="shared" si="83"/>
        <v>1.276448</v>
      </c>
      <c r="BP178">
        <f t="shared" si="84"/>
        <v>1.2820960000000001</v>
      </c>
    </row>
    <row r="179" spans="1:68">
      <c r="A179">
        <v>52002</v>
      </c>
      <c r="B179" s="1">
        <v>9</v>
      </c>
      <c r="C179" s="1">
        <v>0</v>
      </c>
      <c r="D179" s="1">
        <v>1</v>
      </c>
      <c r="E179" s="1">
        <v>1</v>
      </c>
      <c r="F179" s="1">
        <v>0</v>
      </c>
      <c r="G179" s="1">
        <v>2</v>
      </c>
      <c r="H179" s="8">
        <v>40</v>
      </c>
      <c r="I179" t="s">
        <v>575</v>
      </c>
      <c r="J179" s="8">
        <v>83</v>
      </c>
      <c r="K179" s="1">
        <v>1</v>
      </c>
      <c r="L179" s="1">
        <v>1</v>
      </c>
      <c r="M179" s="1">
        <v>1</v>
      </c>
      <c r="N179" s="1">
        <v>0</v>
      </c>
      <c r="O179" s="1">
        <v>0</v>
      </c>
      <c r="P179" s="90">
        <v>9.4859999999999996E-3</v>
      </c>
      <c r="Q179" s="1">
        <v>0</v>
      </c>
      <c r="R179" s="1">
        <v>0</v>
      </c>
      <c r="S179" s="1">
        <v>0</v>
      </c>
      <c r="T179" s="1">
        <v>87</v>
      </c>
      <c r="U179" s="1">
        <v>6</v>
      </c>
      <c r="V179" s="1">
        <v>0</v>
      </c>
      <c r="W179" s="1">
        <v>126</v>
      </c>
      <c r="X179" s="1">
        <v>0</v>
      </c>
      <c r="Y179" s="1">
        <v>47</v>
      </c>
      <c r="Z179" s="1">
        <v>700</v>
      </c>
      <c r="AA179" s="1">
        <v>1</v>
      </c>
      <c r="AB179" s="1">
        <v>1</v>
      </c>
      <c r="AC179" s="1">
        <v>0</v>
      </c>
      <c r="AD179" s="1">
        <v>0</v>
      </c>
      <c r="AE179" s="1">
        <v>78</v>
      </c>
      <c r="AF179" s="1">
        <v>9</v>
      </c>
      <c r="AG179" s="1">
        <v>0</v>
      </c>
      <c r="AH179" s="1">
        <v>0</v>
      </c>
      <c r="AI179" s="1">
        <v>13</v>
      </c>
      <c r="AJ179" s="1">
        <v>219</v>
      </c>
      <c r="AK179" s="1">
        <v>920</v>
      </c>
      <c r="AL179" s="1">
        <v>873</v>
      </c>
      <c r="AM179" s="1">
        <v>920</v>
      </c>
      <c r="AN179" s="1">
        <f t="shared" si="57"/>
        <v>219</v>
      </c>
      <c r="AO179" s="1">
        <f t="shared" si="58"/>
        <v>219</v>
      </c>
      <c r="AP179" s="1" t="str">
        <f t="shared" si="59"/>
        <v/>
      </c>
      <c r="AR179">
        <f t="shared" si="60"/>
        <v>0</v>
      </c>
      <c r="AS179">
        <f t="shared" si="61"/>
        <v>0</v>
      </c>
      <c r="AT179">
        <f t="shared" si="62"/>
        <v>0</v>
      </c>
      <c r="AU179">
        <f t="shared" si="63"/>
        <v>0.82528199999999996</v>
      </c>
      <c r="AV179">
        <f t="shared" si="64"/>
        <v>5.6915999999999994E-2</v>
      </c>
      <c r="AW179">
        <f t="shared" si="65"/>
        <v>0</v>
      </c>
      <c r="AX179">
        <f t="shared" si="66"/>
        <v>1.195236</v>
      </c>
      <c r="AY179">
        <f t="shared" si="67"/>
        <v>0</v>
      </c>
      <c r="AZ179">
        <f t="shared" si="68"/>
        <v>0.44584199999999996</v>
      </c>
      <c r="BA179">
        <f t="shared" si="69"/>
        <v>6.6402000000000001</v>
      </c>
      <c r="BB179">
        <f t="shared" si="70"/>
        <v>9.4859999999999996E-3</v>
      </c>
      <c r="BC179">
        <f t="shared" si="71"/>
        <v>9.4859999999999996E-3</v>
      </c>
      <c r="BD179">
        <f t="shared" si="72"/>
        <v>0</v>
      </c>
      <c r="BE179">
        <f t="shared" si="73"/>
        <v>0</v>
      </c>
      <c r="BF179">
        <f t="shared" si="74"/>
        <v>0.73990800000000001</v>
      </c>
      <c r="BG179">
        <f t="shared" si="75"/>
        <v>8.5373999999999992E-2</v>
      </c>
      <c r="BH179">
        <f t="shared" si="76"/>
        <v>0</v>
      </c>
      <c r="BI179">
        <f t="shared" si="77"/>
        <v>0</v>
      </c>
      <c r="BJ179">
        <f t="shared" si="78"/>
        <v>0.123318</v>
      </c>
      <c r="BK179">
        <f t="shared" si="79"/>
        <v>2.0774339999999998</v>
      </c>
      <c r="BL179">
        <f t="shared" si="80"/>
        <v>8.7271199999999993</v>
      </c>
      <c r="BM179">
        <f t="shared" si="81"/>
        <v>8.2812780000000004</v>
      </c>
      <c r="BN179">
        <f t="shared" si="82"/>
        <v>8.7271199999999993</v>
      </c>
      <c r="BO179">
        <f t="shared" si="83"/>
        <v>2.0774339999999998</v>
      </c>
      <c r="BP179">
        <f t="shared" si="84"/>
        <v>2.0774339999999998</v>
      </c>
    </row>
    <row r="180" spans="1:68">
      <c r="A180">
        <v>52003</v>
      </c>
      <c r="B180" s="1">
        <v>6</v>
      </c>
      <c r="C180" s="105">
        <v>0</v>
      </c>
      <c r="D180" s="105">
        <v>0</v>
      </c>
      <c r="E180" s="1">
        <v>1</v>
      </c>
      <c r="F180" s="1">
        <v>0</v>
      </c>
      <c r="G180" s="1">
        <v>3</v>
      </c>
      <c r="H180" s="8">
        <v>40</v>
      </c>
      <c r="I180" t="s">
        <v>575</v>
      </c>
      <c r="J180" s="8">
        <v>83</v>
      </c>
      <c r="K180" s="1">
        <v>1</v>
      </c>
      <c r="L180" s="1">
        <v>2</v>
      </c>
      <c r="M180" s="1">
        <v>1</v>
      </c>
      <c r="N180" s="1">
        <v>0</v>
      </c>
      <c r="O180" s="1">
        <v>1</v>
      </c>
      <c r="P180" s="90">
        <v>2.8240000000000001E-3</v>
      </c>
      <c r="Q180" s="1">
        <v>0</v>
      </c>
      <c r="R180" s="1">
        <v>0</v>
      </c>
      <c r="S180" s="1">
        <v>0</v>
      </c>
      <c r="T180" s="1">
        <v>81</v>
      </c>
      <c r="U180" s="1">
        <v>12</v>
      </c>
      <c r="V180" s="1">
        <v>0</v>
      </c>
      <c r="W180" s="1">
        <v>87</v>
      </c>
      <c r="X180" s="1">
        <v>15</v>
      </c>
      <c r="Y180" s="1">
        <v>425</v>
      </c>
      <c r="Z180" s="1">
        <v>256</v>
      </c>
      <c r="AA180" s="1">
        <v>1</v>
      </c>
      <c r="AB180" s="1">
        <v>0</v>
      </c>
      <c r="AC180" s="1">
        <v>0</v>
      </c>
      <c r="AD180" s="1">
        <v>0</v>
      </c>
      <c r="AE180" s="1">
        <v>53</v>
      </c>
      <c r="AF180" s="1">
        <v>27</v>
      </c>
      <c r="AG180" s="1">
        <v>0</v>
      </c>
      <c r="AH180" s="1">
        <v>0</v>
      </c>
      <c r="AI180" s="1">
        <v>20</v>
      </c>
      <c r="AJ180" s="1">
        <v>196</v>
      </c>
      <c r="AK180" s="1">
        <v>453</v>
      </c>
      <c r="AL180" s="1">
        <v>27</v>
      </c>
      <c r="AM180" s="1">
        <v>453</v>
      </c>
      <c r="AN180" s="1">
        <f t="shared" si="57"/>
        <v>195</v>
      </c>
      <c r="AO180" s="1">
        <f t="shared" si="58"/>
        <v>196</v>
      </c>
      <c r="AP180" s="1" t="str">
        <f t="shared" si="59"/>
        <v/>
      </c>
      <c r="AR180">
        <f t="shared" si="60"/>
        <v>0</v>
      </c>
      <c r="AS180">
        <f t="shared" si="61"/>
        <v>0</v>
      </c>
      <c r="AT180">
        <f t="shared" si="62"/>
        <v>0</v>
      </c>
      <c r="AU180">
        <f t="shared" si="63"/>
        <v>0.228744</v>
      </c>
      <c r="AV180">
        <f t="shared" si="64"/>
        <v>3.3888000000000001E-2</v>
      </c>
      <c r="AW180">
        <f t="shared" si="65"/>
        <v>0</v>
      </c>
      <c r="AX180">
        <f t="shared" si="66"/>
        <v>0.24568800000000002</v>
      </c>
      <c r="AY180">
        <f t="shared" si="67"/>
        <v>4.2360000000000002E-2</v>
      </c>
      <c r="AZ180">
        <f t="shared" si="68"/>
        <v>1.2002000000000002</v>
      </c>
      <c r="BA180">
        <f t="shared" si="69"/>
        <v>0.72294400000000003</v>
      </c>
      <c r="BB180">
        <f t="shared" si="70"/>
        <v>2.8240000000000001E-3</v>
      </c>
      <c r="BC180">
        <f t="shared" si="71"/>
        <v>0</v>
      </c>
      <c r="BD180">
        <f t="shared" si="72"/>
        <v>0</v>
      </c>
      <c r="BE180">
        <f t="shared" si="73"/>
        <v>0</v>
      </c>
      <c r="BF180">
        <f t="shared" si="74"/>
        <v>0.149672</v>
      </c>
      <c r="BG180">
        <f t="shared" si="75"/>
        <v>7.624800000000001E-2</v>
      </c>
      <c r="BH180">
        <f t="shared" si="76"/>
        <v>0</v>
      </c>
      <c r="BI180">
        <f t="shared" si="77"/>
        <v>0</v>
      </c>
      <c r="BJ180">
        <f t="shared" si="78"/>
        <v>5.6480000000000002E-2</v>
      </c>
      <c r="BK180">
        <f t="shared" si="79"/>
        <v>0.553504</v>
      </c>
      <c r="BL180">
        <f t="shared" si="80"/>
        <v>1.279272</v>
      </c>
      <c r="BM180">
        <f t="shared" si="81"/>
        <v>7.624800000000001E-2</v>
      </c>
      <c r="BN180">
        <f t="shared" si="82"/>
        <v>1.279272</v>
      </c>
      <c r="BO180">
        <f t="shared" si="83"/>
        <v>0.55068000000000006</v>
      </c>
      <c r="BP180">
        <f t="shared" si="84"/>
        <v>0.553504</v>
      </c>
    </row>
    <row r="181" spans="1:68">
      <c r="A181">
        <v>52004</v>
      </c>
      <c r="B181" s="1">
        <v>9</v>
      </c>
      <c r="C181" s="1">
        <v>0</v>
      </c>
      <c r="D181" s="1">
        <v>1</v>
      </c>
      <c r="E181" s="1">
        <v>1</v>
      </c>
      <c r="F181" s="1">
        <v>0</v>
      </c>
      <c r="G181" s="1">
        <v>3</v>
      </c>
      <c r="H181" s="8">
        <v>40</v>
      </c>
      <c r="I181" t="s">
        <v>575</v>
      </c>
      <c r="J181" s="8">
        <v>83</v>
      </c>
      <c r="K181" s="1">
        <v>4</v>
      </c>
      <c r="L181" s="1">
        <v>2</v>
      </c>
      <c r="M181" s="1">
        <v>1</v>
      </c>
      <c r="N181" s="1">
        <v>0</v>
      </c>
      <c r="O181" s="1">
        <v>1</v>
      </c>
      <c r="P181" s="90">
        <v>2.8240000000000001E-3</v>
      </c>
      <c r="Q181" s="1">
        <v>0</v>
      </c>
      <c r="R181" s="1">
        <v>0</v>
      </c>
      <c r="S181" s="1">
        <v>0</v>
      </c>
      <c r="T181" s="1">
        <v>153</v>
      </c>
      <c r="U181" s="1">
        <v>78</v>
      </c>
      <c r="V181" s="1">
        <v>0</v>
      </c>
      <c r="W181" s="1">
        <v>171</v>
      </c>
      <c r="X181" s="1">
        <v>0</v>
      </c>
      <c r="Y181" s="1">
        <v>616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71</v>
      </c>
      <c r="AF181" s="1">
        <v>81</v>
      </c>
      <c r="AG181" s="1">
        <v>0</v>
      </c>
      <c r="AH181" s="1">
        <v>27</v>
      </c>
      <c r="AI181" s="1">
        <v>28</v>
      </c>
      <c r="AJ181" s="1">
        <v>402</v>
      </c>
      <c r="AK181" s="1">
        <v>402</v>
      </c>
      <c r="AL181" s="1">
        <v>-213</v>
      </c>
      <c r="AM181" s="1">
        <v>402</v>
      </c>
      <c r="AN181" s="1">
        <f t="shared" si="57"/>
        <v>402</v>
      </c>
      <c r="AO181" s="1">
        <f t="shared" si="58"/>
        <v>402</v>
      </c>
      <c r="AP181" s="1" t="str">
        <f t="shared" si="59"/>
        <v/>
      </c>
      <c r="AR181">
        <f t="shared" si="60"/>
        <v>0</v>
      </c>
      <c r="AS181">
        <f t="shared" si="61"/>
        <v>0</v>
      </c>
      <c r="AT181">
        <f t="shared" si="62"/>
        <v>0</v>
      </c>
      <c r="AU181">
        <f t="shared" si="63"/>
        <v>0.43207200000000001</v>
      </c>
      <c r="AV181">
        <f t="shared" si="64"/>
        <v>0.22027200000000002</v>
      </c>
      <c r="AW181">
        <f t="shared" si="65"/>
        <v>0</v>
      </c>
      <c r="AX181">
        <f t="shared" si="66"/>
        <v>0.482904</v>
      </c>
      <c r="AY181">
        <f t="shared" si="67"/>
        <v>0</v>
      </c>
      <c r="AZ181">
        <f t="shared" si="68"/>
        <v>1.739584</v>
      </c>
      <c r="BA181">
        <f t="shared" si="69"/>
        <v>0</v>
      </c>
      <c r="BB181">
        <f t="shared" si="70"/>
        <v>0</v>
      </c>
      <c r="BC181">
        <f t="shared" si="71"/>
        <v>0</v>
      </c>
      <c r="BD181">
        <f t="shared" si="72"/>
        <v>0</v>
      </c>
      <c r="BE181">
        <f t="shared" si="73"/>
        <v>0</v>
      </c>
      <c r="BF181">
        <f t="shared" si="74"/>
        <v>0.20050400000000002</v>
      </c>
      <c r="BG181">
        <f t="shared" si="75"/>
        <v>0.228744</v>
      </c>
      <c r="BH181">
        <f t="shared" si="76"/>
        <v>0</v>
      </c>
      <c r="BI181">
        <f t="shared" si="77"/>
        <v>7.624800000000001E-2</v>
      </c>
      <c r="BJ181">
        <f t="shared" si="78"/>
        <v>7.9072000000000003E-2</v>
      </c>
      <c r="BK181">
        <f t="shared" si="79"/>
        <v>1.135248</v>
      </c>
      <c r="BL181">
        <f t="shared" si="80"/>
        <v>1.135248</v>
      </c>
      <c r="BM181">
        <f t="shared" si="81"/>
        <v>-0.60151200000000005</v>
      </c>
      <c r="BN181">
        <f t="shared" si="82"/>
        <v>1.135248</v>
      </c>
      <c r="BO181">
        <f t="shared" si="83"/>
        <v>1.135248</v>
      </c>
      <c r="BP181">
        <f t="shared" si="84"/>
        <v>1.135248</v>
      </c>
    </row>
    <row r="182" spans="1:68">
      <c r="A182">
        <v>52005</v>
      </c>
      <c r="B182" s="1">
        <v>6</v>
      </c>
      <c r="C182" s="105">
        <v>0</v>
      </c>
      <c r="D182" s="105">
        <v>0</v>
      </c>
      <c r="E182" s="1">
        <v>1</v>
      </c>
      <c r="F182" s="1">
        <v>0</v>
      </c>
      <c r="G182" s="1">
        <v>2</v>
      </c>
      <c r="H182" s="8">
        <v>40</v>
      </c>
      <c r="I182" t="s">
        <v>575</v>
      </c>
      <c r="J182" s="8">
        <v>83</v>
      </c>
      <c r="K182" s="1">
        <v>1</v>
      </c>
      <c r="L182" s="1">
        <v>2</v>
      </c>
      <c r="M182" s="1">
        <v>1</v>
      </c>
      <c r="N182" s="1">
        <v>0</v>
      </c>
      <c r="O182" s="1">
        <v>0</v>
      </c>
      <c r="P182" s="90">
        <v>9.4859999999999996E-3</v>
      </c>
      <c r="Q182" s="1">
        <v>12</v>
      </c>
      <c r="R182" s="1">
        <v>0</v>
      </c>
      <c r="S182" s="1">
        <v>0</v>
      </c>
      <c r="T182" s="1">
        <v>405</v>
      </c>
      <c r="U182" s="1">
        <v>0</v>
      </c>
      <c r="V182" s="1">
        <v>0</v>
      </c>
      <c r="W182" s="1">
        <v>70</v>
      </c>
      <c r="X182" s="1">
        <v>0</v>
      </c>
      <c r="Y182" s="1">
        <v>384</v>
      </c>
      <c r="Z182" s="1">
        <v>2952</v>
      </c>
      <c r="AA182" s="1">
        <v>1</v>
      </c>
      <c r="AB182" s="1">
        <v>0</v>
      </c>
      <c r="AC182" s="1">
        <v>0</v>
      </c>
      <c r="AD182" s="1">
        <v>0</v>
      </c>
      <c r="AE182" s="1">
        <v>294</v>
      </c>
      <c r="AF182" s="1">
        <v>111</v>
      </c>
      <c r="AG182" s="1">
        <v>0</v>
      </c>
      <c r="AH182" s="1">
        <v>0</v>
      </c>
      <c r="AI182" s="1">
        <v>21</v>
      </c>
      <c r="AJ182" s="1">
        <v>487</v>
      </c>
      <c r="AK182" s="1">
        <v>3428</v>
      </c>
      <c r="AL182" s="1">
        <v>3056</v>
      </c>
      <c r="AM182" s="1">
        <v>3440</v>
      </c>
      <c r="AN182" s="1">
        <f t="shared" si="57"/>
        <v>475</v>
      </c>
      <c r="AO182" s="1">
        <f t="shared" si="58"/>
        <v>475</v>
      </c>
      <c r="AP182" s="1" t="str">
        <f t="shared" si="59"/>
        <v/>
      </c>
      <c r="AR182">
        <f t="shared" si="60"/>
        <v>0.11383199999999999</v>
      </c>
      <c r="AS182">
        <f t="shared" si="61"/>
        <v>0</v>
      </c>
      <c r="AT182">
        <f t="shared" si="62"/>
        <v>0</v>
      </c>
      <c r="AU182">
        <f t="shared" si="63"/>
        <v>3.8418299999999999</v>
      </c>
      <c r="AV182">
        <f t="shared" si="64"/>
        <v>0</v>
      </c>
      <c r="AW182">
        <f t="shared" si="65"/>
        <v>0</v>
      </c>
      <c r="AX182">
        <f t="shared" si="66"/>
        <v>0.66401999999999994</v>
      </c>
      <c r="AY182">
        <f t="shared" si="67"/>
        <v>0</v>
      </c>
      <c r="AZ182">
        <f t="shared" si="68"/>
        <v>3.6426239999999996</v>
      </c>
      <c r="BA182">
        <f t="shared" si="69"/>
        <v>28.002672</v>
      </c>
      <c r="BB182">
        <f t="shared" si="70"/>
        <v>9.4859999999999996E-3</v>
      </c>
      <c r="BC182">
        <f t="shared" si="71"/>
        <v>0</v>
      </c>
      <c r="BD182">
        <f t="shared" si="72"/>
        <v>0</v>
      </c>
      <c r="BE182">
        <f t="shared" si="73"/>
        <v>0</v>
      </c>
      <c r="BF182">
        <f t="shared" si="74"/>
        <v>2.7888839999999999</v>
      </c>
      <c r="BG182">
        <f t="shared" si="75"/>
        <v>1.0529459999999999</v>
      </c>
      <c r="BH182">
        <f t="shared" si="76"/>
        <v>0</v>
      </c>
      <c r="BI182">
        <f t="shared" si="77"/>
        <v>0</v>
      </c>
      <c r="BJ182">
        <f t="shared" si="78"/>
        <v>0.19920599999999999</v>
      </c>
      <c r="BK182">
        <f t="shared" si="79"/>
        <v>4.6196820000000001</v>
      </c>
      <c r="BL182">
        <f t="shared" si="80"/>
        <v>32.518008000000002</v>
      </c>
      <c r="BM182">
        <f t="shared" si="81"/>
        <v>28.989215999999999</v>
      </c>
      <c r="BN182">
        <f t="shared" si="82"/>
        <v>32.631839999999997</v>
      </c>
      <c r="BO182">
        <f t="shared" si="83"/>
        <v>4.5058499999999997</v>
      </c>
      <c r="BP182">
        <f t="shared" si="84"/>
        <v>4.5058499999999997</v>
      </c>
    </row>
    <row r="183" spans="1:68">
      <c r="A183">
        <v>52006</v>
      </c>
      <c r="B183" s="1">
        <v>9</v>
      </c>
      <c r="C183" s="1">
        <v>0</v>
      </c>
      <c r="D183" s="1">
        <v>1</v>
      </c>
      <c r="E183" s="1">
        <v>1</v>
      </c>
      <c r="F183" s="1">
        <v>0</v>
      </c>
      <c r="G183" s="1">
        <v>2</v>
      </c>
      <c r="H183" s="8">
        <v>51</v>
      </c>
      <c r="I183" t="s">
        <v>663</v>
      </c>
      <c r="J183" s="8">
        <v>91</v>
      </c>
      <c r="K183" s="1">
        <v>1</v>
      </c>
      <c r="L183" s="1">
        <v>2</v>
      </c>
      <c r="M183" s="1">
        <v>1</v>
      </c>
      <c r="N183" s="1">
        <v>0</v>
      </c>
      <c r="O183" s="1">
        <v>0</v>
      </c>
      <c r="P183" s="90">
        <v>9.4859999999999996E-3</v>
      </c>
      <c r="Q183" s="1">
        <v>100</v>
      </c>
      <c r="R183" s="1">
        <v>0</v>
      </c>
      <c r="S183" s="1">
        <v>0</v>
      </c>
      <c r="T183" s="1">
        <v>468</v>
      </c>
      <c r="U183" s="1">
        <v>132</v>
      </c>
      <c r="V183" s="1">
        <v>0</v>
      </c>
      <c r="W183" s="1">
        <v>78</v>
      </c>
      <c r="X183" s="1">
        <v>8</v>
      </c>
      <c r="Y183" s="1">
        <v>270</v>
      </c>
      <c r="Z183" s="1">
        <v>538</v>
      </c>
      <c r="AA183" s="1">
        <v>1</v>
      </c>
      <c r="AB183" s="1">
        <v>1</v>
      </c>
      <c r="AC183" s="1">
        <v>3</v>
      </c>
      <c r="AD183" s="1">
        <v>93</v>
      </c>
      <c r="AE183" s="1">
        <v>336</v>
      </c>
      <c r="AF183" s="1">
        <v>132</v>
      </c>
      <c r="AG183" s="1">
        <v>0</v>
      </c>
      <c r="AH183" s="1">
        <v>0</v>
      </c>
      <c r="AI183" s="1">
        <v>7</v>
      </c>
      <c r="AJ183" s="1">
        <v>787</v>
      </c>
      <c r="AK183" s="1">
        <v>1225</v>
      </c>
      <c r="AL183" s="1">
        <v>1056</v>
      </c>
      <c r="AM183" s="1">
        <v>1325</v>
      </c>
      <c r="AN183" s="1">
        <f t="shared" si="57"/>
        <v>686</v>
      </c>
      <c r="AO183" s="1">
        <f t="shared" si="58"/>
        <v>687</v>
      </c>
      <c r="AP183" s="1" t="str">
        <f t="shared" si="59"/>
        <v/>
      </c>
      <c r="AR183">
        <f t="shared" si="60"/>
        <v>0.9486</v>
      </c>
      <c r="AS183">
        <f t="shared" si="61"/>
        <v>0</v>
      </c>
      <c r="AT183">
        <f t="shared" si="62"/>
        <v>0</v>
      </c>
      <c r="AU183">
        <f t="shared" si="63"/>
        <v>4.4394479999999996</v>
      </c>
      <c r="AV183">
        <f t="shared" si="64"/>
        <v>1.2521519999999999</v>
      </c>
      <c r="AW183">
        <f t="shared" si="65"/>
        <v>0</v>
      </c>
      <c r="AX183">
        <f t="shared" si="66"/>
        <v>0.73990800000000001</v>
      </c>
      <c r="AY183">
        <f t="shared" si="67"/>
        <v>7.5887999999999997E-2</v>
      </c>
      <c r="AZ183">
        <f t="shared" si="68"/>
        <v>2.5612200000000001</v>
      </c>
      <c r="BA183">
        <f t="shared" si="69"/>
        <v>5.1034679999999994</v>
      </c>
      <c r="BB183">
        <f t="shared" si="70"/>
        <v>9.4859999999999996E-3</v>
      </c>
      <c r="BC183">
        <f t="shared" si="71"/>
        <v>9.4859999999999996E-3</v>
      </c>
      <c r="BD183">
        <f t="shared" si="72"/>
        <v>2.8457999999999997E-2</v>
      </c>
      <c r="BE183">
        <f t="shared" si="73"/>
        <v>0.88219799999999993</v>
      </c>
      <c r="BF183">
        <f t="shared" si="74"/>
        <v>3.1872959999999999</v>
      </c>
      <c r="BG183">
        <f t="shared" si="75"/>
        <v>1.2521519999999999</v>
      </c>
      <c r="BH183">
        <f t="shared" si="76"/>
        <v>0</v>
      </c>
      <c r="BI183">
        <f t="shared" si="77"/>
        <v>0</v>
      </c>
      <c r="BJ183">
        <f t="shared" si="78"/>
        <v>6.6402000000000003E-2</v>
      </c>
      <c r="BK183">
        <f t="shared" si="79"/>
        <v>7.4654819999999997</v>
      </c>
      <c r="BL183">
        <f t="shared" si="80"/>
        <v>11.62035</v>
      </c>
      <c r="BM183">
        <f t="shared" si="81"/>
        <v>10.017215999999999</v>
      </c>
      <c r="BN183">
        <f t="shared" si="82"/>
        <v>12.568949999999999</v>
      </c>
      <c r="BO183">
        <f t="shared" si="83"/>
        <v>6.507396</v>
      </c>
      <c r="BP183">
        <f t="shared" si="84"/>
        <v>6.5168819999999998</v>
      </c>
    </row>
    <row r="184" spans="1:68">
      <c r="A184">
        <v>52007</v>
      </c>
      <c r="B184" s="1">
        <v>9</v>
      </c>
      <c r="C184" s="1">
        <v>0</v>
      </c>
      <c r="D184" s="1">
        <v>1</v>
      </c>
      <c r="E184" s="1">
        <v>1</v>
      </c>
      <c r="F184" s="1">
        <v>0</v>
      </c>
      <c r="G184" s="1">
        <v>2</v>
      </c>
      <c r="H184" s="8">
        <v>49</v>
      </c>
      <c r="I184" t="s">
        <v>662</v>
      </c>
      <c r="J184" s="8">
        <v>82</v>
      </c>
      <c r="K184" s="1">
        <v>1</v>
      </c>
      <c r="L184" s="1">
        <v>2</v>
      </c>
      <c r="M184" s="1">
        <v>1</v>
      </c>
      <c r="N184" s="1">
        <v>0</v>
      </c>
      <c r="O184" s="1">
        <v>0</v>
      </c>
      <c r="P184" s="90">
        <v>9.4859999999999996E-3</v>
      </c>
      <c r="Q184" s="1">
        <v>318</v>
      </c>
      <c r="R184" s="1">
        <v>0</v>
      </c>
      <c r="S184" s="1">
        <v>0</v>
      </c>
      <c r="T184" s="1">
        <v>543</v>
      </c>
      <c r="U184" s="1">
        <v>3</v>
      </c>
      <c r="V184" s="1">
        <v>0</v>
      </c>
      <c r="W184" s="1">
        <v>333</v>
      </c>
      <c r="X184" s="1">
        <v>0</v>
      </c>
      <c r="Y184" s="1">
        <v>154</v>
      </c>
      <c r="Z184" s="1">
        <v>1200</v>
      </c>
      <c r="AA184" s="1">
        <v>1</v>
      </c>
      <c r="AB184" s="1">
        <v>1</v>
      </c>
      <c r="AC184" s="1">
        <v>0</v>
      </c>
      <c r="AD184" s="1">
        <v>0</v>
      </c>
      <c r="AE184" s="1">
        <v>415</v>
      </c>
      <c r="AF184" s="1">
        <v>128</v>
      </c>
      <c r="AG184" s="1">
        <v>0</v>
      </c>
      <c r="AH184" s="1">
        <v>0</v>
      </c>
      <c r="AI184" s="1">
        <v>60</v>
      </c>
      <c r="AJ184" s="1">
        <v>1198</v>
      </c>
      <c r="AK184" s="1">
        <v>2080</v>
      </c>
      <c r="AL184" s="1">
        <v>2244</v>
      </c>
      <c r="AM184" s="1">
        <v>2398</v>
      </c>
      <c r="AN184" s="1">
        <f t="shared" si="57"/>
        <v>879</v>
      </c>
      <c r="AO184" s="1">
        <f t="shared" si="58"/>
        <v>880</v>
      </c>
      <c r="AP184" s="1" t="str">
        <f t="shared" si="59"/>
        <v/>
      </c>
      <c r="AR184">
        <f t="shared" si="60"/>
        <v>3.0165479999999998</v>
      </c>
      <c r="AS184">
        <f t="shared" si="61"/>
        <v>0</v>
      </c>
      <c r="AT184">
        <f t="shared" si="62"/>
        <v>0</v>
      </c>
      <c r="AU184">
        <f t="shared" si="63"/>
        <v>5.1508979999999998</v>
      </c>
      <c r="AV184">
        <f t="shared" si="64"/>
        <v>2.8457999999999997E-2</v>
      </c>
      <c r="AW184">
        <f t="shared" si="65"/>
        <v>0</v>
      </c>
      <c r="AX184">
        <f t="shared" si="66"/>
        <v>3.1588379999999998</v>
      </c>
      <c r="AY184">
        <f t="shared" si="67"/>
        <v>0</v>
      </c>
      <c r="AZ184">
        <f t="shared" si="68"/>
        <v>1.460844</v>
      </c>
      <c r="BA184">
        <f t="shared" si="69"/>
        <v>11.3832</v>
      </c>
      <c r="BB184">
        <f t="shared" si="70"/>
        <v>9.4859999999999996E-3</v>
      </c>
      <c r="BC184">
        <f t="shared" si="71"/>
        <v>9.4859999999999996E-3</v>
      </c>
      <c r="BD184">
        <f t="shared" si="72"/>
        <v>0</v>
      </c>
      <c r="BE184">
        <f t="shared" si="73"/>
        <v>0</v>
      </c>
      <c r="BF184">
        <f t="shared" si="74"/>
        <v>3.93669</v>
      </c>
      <c r="BG184">
        <f t="shared" si="75"/>
        <v>1.214208</v>
      </c>
      <c r="BH184">
        <f t="shared" si="76"/>
        <v>0</v>
      </c>
      <c r="BI184">
        <f t="shared" si="77"/>
        <v>0</v>
      </c>
      <c r="BJ184">
        <f t="shared" si="78"/>
        <v>0.56916</v>
      </c>
      <c r="BK184">
        <f t="shared" si="79"/>
        <v>11.364227999999999</v>
      </c>
      <c r="BL184">
        <f t="shared" si="80"/>
        <v>19.730879999999999</v>
      </c>
      <c r="BM184">
        <f t="shared" si="81"/>
        <v>21.286583999999998</v>
      </c>
      <c r="BN184">
        <f t="shared" si="82"/>
        <v>22.747427999999999</v>
      </c>
      <c r="BO184">
        <f t="shared" si="83"/>
        <v>8.3381939999999997</v>
      </c>
      <c r="BP184">
        <f t="shared" si="84"/>
        <v>8.3476800000000004</v>
      </c>
    </row>
    <row r="185" spans="1:68">
      <c r="A185">
        <v>52008</v>
      </c>
      <c r="B185" s="1">
        <v>9</v>
      </c>
      <c r="C185" s="1">
        <v>0</v>
      </c>
      <c r="D185" s="1">
        <v>1</v>
      </c>
      <c r="E185" s="1">
        <v>1</v>
      </c>
      <c r="F185" s="1">
        <v>0</v>
      </c>
      <c r="G185" s="1">
        <v>3</v>
      </c>
      <c r="H185" s="8">
        <v>4</v>
      </c>
      <c r="I185" t="s">
        <v>356</v>
      </c>
      <c r="J185" s="8">
        <v>10</v>
      </c>
      <c r="K185" s="1">
        <v>1</v>
      </c>
      <c r="L185" s="1">
        <v>2</v>
      </c>
      <c r="M185" s="1">
        <v>1</v>
      </c>
      <c r="N185" s="1">
        <v>0</v>
      </c>
      <c r="O185" s="1">
        <v>0</v>
      </c>
      <c r="P185" s="90">
        <v>2.8240000000000001E-3</v>
      </c>
      <c r="Q185" s="1">
        <v>205</v>
      </c>
      <c r="R185" s="1">
        <v>300</v>
      </c>
      <c r="S185" s="1">
        <v>1</v>
      </c>
      <c r="T185" s="1">
        <v>510</v>
      </c>
      <c r="U185" s="1">
        <v>315</v>
      </c>
      <c r="V185" s="1">
        <v>0</v>
      </c>
      <c r="W185" s="1">
        <v>520</v>
      </c>
      <c r="X185" s="1">
        <v>0</v>
      </c>
      <c r="Y185" s="1">
        <v>1065</v>
      </c>
      <c r="Z185" s="1">
        <v>2844</v>
      </c>
      <c r="AA185" s="1">
        <v>1</v>
      </c>
      <c r="AB185" s="1">
        <v>1</v>
      </c>
      <c r="AC185" s="1">
        <v>0</v>
      </c>
      <c r="AD185" s="1">
        <v>0</v>
      </c>
      <c r="AE185" s="1">
        <v>328</v>
      </c>
      <c r="AF185" s="1">
        <v>182</v>
      </c>
      <c r="AG185" s="1">
        <v>0</v>
      </c>
      <c r="AH185" s="1">
        <v>202</v>
      </c>
      <c r="AI185" s="1">
        <v>99</v>
      </c>
      <c r="AJ185" s="1">
        <v>1852</v>
      </c>
      <c r="AK185" s="1">
        <v>4491</v>
      </c>
      <c r="AL185" s="1">
        <v>3631</v>
      </c>
      <c r="AM185" s="1">
        <v>4696</v>
      </c>
      <c r="AN185" s="1">
        <f t="shared" si="57"/>
        <v>1646</v>
      </c>
      <c r="AO185" s="1">
        <f t="shared" si="58"/>
        <v>1647</v>
      </c>
      <c r="AP185" s="1" t="str">
        <f t="shared" si="59"/>
        <v/>
      </c>
      <c r="AR185">
        <f t="shared" si="60"/>
        <v>0.57891999999999999</v>
      </c>
      <c r="AS185">
        <f t="shared" si="61"/>
        <v>0.84720000000000006</v>
      </c>
      <c r="AT185">
        <f t="shared" si="62"/>
        <v>2.8240000000000001E-3</v>
      </c>
      <c r="AU185">
        <f t="shared" si="63"/>
        <v>1.44024</v>
      </c>
      <c r="AV185">
        <f t="shared" si="64"/>
        <v>0.88956000000000002</v>
      </c>
      <c r="AW185">
        <f t="shared" si="65"/>
        <v>0</v>
      </c>
      <c r="AX185">
        <f t="shared" si="66"/>
        <v>1.46848</v>
      </c>
      <c r="AY185">
        <f t="shared" si="67"/>
        <v>0</v>
      </c>
      <c r="AZ185">
        <f t="shared" si="68"/>
        <v>3.0075600000000002</v>
      </c>
      <c r="BA185">
        <f t="shared" si="69"/>
        <v>8.0314560000000004</v>
      </c>
      <c r="BB185">
        <f t="shared" si="70"/>
        <v>2.8240000000000001E-3</v>
      </c>
      <c r="BC185">
        <f t="shared" si="71"/>
        <v>2.8240000000000001E-3</v>
      </c>
      <c r="BD185">
        <f t="shared" si="72"/>
        <v>0</v>
      </c>
      <c r="BE185">
        <f t="shared" si="73"/>
        <v>0</v>
      </c>
      <c r="BF185">
        <f t="shared" si="74"/>
        <v>0.92627199999999998</v>
      </c>
      <c r="BG185">
        <f t="shared" si="75"/>
        <v>0.51396799999999998</v>
      </c>
      <c r="BH185">
        <f t="shared" si="76"/>
        <v>0</v>
      </c>
      <c r="BI185">
        <f t="shared" si="77"/>
        <v>0.57044800000000007</v>
      </c>
      <c r="BJ185">
        <f t="shared" si="78"/>
        <v>0.27957599999999999</v>
      </c>
      <c r="BK185">
        <f t="shared" si="79"/>
        <v>5.230048</v>
      </c>
      <c r="BL185">
        <f t="shared" si="80"/>
        <v>12.682584</v>
      </c>
      <c r="BM185">
        <f t="shared" si="81"/>
        <v>10.253944000000001</v>
      </c>
      <c r="BN185">
        <f t="shared" si="82"/>
        <v>13.261504</v>
      </c>
      <c r="BO185">
        <f t="shared" si="83"/>
        <v>4.6483040000000004</v>
      </c>
      <c r="BP185">
        <f t="shared" si="84"/>
        <v>4.6511279999999999</v>
      </c>
    </row>
    <row r="186" spans="1:68">
      <c r="A186">
        <v>52009</v>
      </c>
      <c r="B186" s="1">
        <v>6</v>
      </c>
      <c r="C186" s="105">
        <v>0</v>
      </c>
      <c r="D186" s="105">
        <v>0</v>
      </c>
      <c r="E186" s="1">
        <v>1</v>
      </c>
      <c r="F186" s="1">
        <v>0</v>
      </c>
      <c r="G186" s="1">
        <v>3</v>
      </c>
      <c r="H186" s="8">
        <v>40</v>
      </c>
      <c r="I186" t="s">
        <v>575</v>
      </c>
      <c r="J186" s="8">
        <v>83</v>
      </c>
      <c r="K186" s="1">
        <v>1</v>
      </c>
      <c r="L186" s="1">
        <v>1</v>
      </c>
      <c r="M186" s="1">
        <v>0</v>
      </c>
      <c r="N186" s="1">
        <v>0</v>
      </c>
      <c r="O186" s="1">
        <v>0</v>
      </c>
      <c r="P186" s="90">
        <v>2.8240000000000001E-3</v>
      </c>
      <c r="Q186" s="1">
        <v>0</v>
      </c>
      <c r="R186" s="1">
        <v>0</v>
      </c>
      <c r="S186" s="1">
        <v>0</v>
      </c>
      <c r="T186" s="1">
        <v>999</v>
      </c>
      <c r="U186" s="1">
        <v>93</v>
      </c>
      <c r="V186" s="1">
        <v>0</v>
      </c>
      <c r="W186" s="1">
        <v>148</v>
      </c>
      <c r="X186" s="1">
        <v>0</v>
      </c>
      <c r="Y186" s="1">
        <v>1423</v>
      </c>
      <c r="Z186" s="1">
        <v>2040</v>
      </c>
      <c r="AA186" s="1">
        <v>1</v>
      </c>
      <c r="AB186" s="1">
        <v>0</v>
      </c>
      <c r="AC186" s="1">
        <v>0</v>
      </c>
      <c r="AD186" s="1">
        <v>0</v>
      </c>
      <c r="AE186" s="1">
        <v>932</v>
      </c>
      <c r="AF186" s="1">
        <v>68</v>
      </c>
      <c r="AG186" s="1">
        <v>0</v>
      </c>
      <c r="AH186" s="1">
        <v>0</v>
      </c>
      <c r="AI186" s="1">
        <v>23</v>
      </c>
      <c r="AJ186" s="1">
        <v>1242</v>
      </c>
      <c r="AK186" s="1">
        <v>3282</v>
      </c>
      <c r="AL186" s="1">
        <v>1859</v>
      </c>
      <c r="AM186" s="1">
        <v>3282</v>
      </c>
      <c r="AN186" s="1">
        <f t="shared" si="57"/>
        <v>1240</v>
      </c>
      <c r="AO186" s="1">
        <f t="shared" si="58"/>
        <v>1242</v>
      </c>
      <c r="AP186" s="1" t="str">
        <f t="shared" si="59"/>
        <v/>
      </c>
      <c r="AR186">
        <f t="shared" si="60"/>
        <v>0</v>
      </c>
      <c r="AS186">
        <f t="shared" si="61"/>
        <v>0</v>
      </c>
      <c r="AT186">
        <f t="shared" si="62"/>
        <v>0</v>
      </c>
      <c r="AU186">
        <f t="shared" si="63"/>
        <v>2.8211759999999999</v>
      </c>
      <c r="AV186">
        <f t="shared" si="64"/>
        <v>0.26263200000000003</v>
      </c>
      <c r="AW186">
        <f t="shared" si="65"/>
        <v>0</v>
      </c>
      <c r="AX186">
        <f t="shared" si="66"/>
        <v>0.41795199999999999</v>
      </c>
      <c r="AY186">
        <f t="shared" si="67"/>
        <v>0</v>
      </c>
      <c r="AZ186">
        <f t="shared" si="68"/>
        <v>4.0185520000000006</v>
      </c>
      <c r="BA186">
        <f t="shared" si="69"/>
        <v>5.7609599999999999</v>
      </c>
      <c r="BB186">
        <f t="shared" si="70"/>
        <v>2.8240000000000001E-3</v>
      </c>
      <c r="BC186">
        <f t="shared" si="71"/>
        <v>0</v>
      </c>
      <c r="BD186">
        <f t="shared" si="72"/>
        <v>0</v>
      </c>
      <c r="BE186">
        <f t="shared" si="73"/>
        <v>0</v>
      </c>
      <c r="BF186">
        <f t="shared" si="74"/>
        <v>2.6319680000000001</v>
      </c>
      <c r="BG186">
        <f t="shared" si="75"/>
        <v>0.19203200000000001</v>
      </c>
      <c r="BH186">
        <f t="shared" si="76"/>
        <v>0</v>
      </c>
      <c r="BI186">
        <f t="shared" si="77"/>
        <v>0</v>
      </c>
      <c r="BJ186">
        <f t="shared" si="78"/>
        <v>6.495200000000001E-2</v>
      </c>
      <c r="BK186">
        <f t="shared" si="79"/>
        <v>3.5074080000000003</v>
      </c>
      <c r="BL186">
        <f t="shared" si="80"/>
        <v>9.2683680000000006</v>
      </c>
      <c r="BM186">
        <f t="shared" si="81"/>
        <v>5.249816</v>
      </c>
      <c r="BN186">
        <f t="shared" si="82"/>
        <v>9.2683680000000006</v>
      </c>
      <c r="BO186">
        <f t="shared" si="83"/>
        <v>3.50176</v>
      </c>
      <c r="BP186">
        <f t="shared" si="84"/>
        <v>3.5074080000000003</v>
      </c>
    </row>
    <row r="187" spans="1:68">
      <c r="A187">
        <v>52010</v>
      </c>
      <c r="B187" s="1">
        <v>9</v>
      </c>
      <c r="C187" s="1">
        <v>0</v>
      </c>
      <c r="D187" s="1">
        <v>1</v>
      </c>
      <c r="E187" s="1">
        <v>1</v>
      </c>
      <c r="F187" s="1">
        <v>0</v>
      </c>
      <c r="G187" s="1">
        <v>2</v>
      </c>
      <c r="H187" s="8">
        <v>3</v>
      </c>
      <c r="I187" t="s">
        <v>512</v>
      </c>
      <c r="J187" s="8">
        <v>12</v>
      </c>
      <c r="K187" s="1">
        <v>1</v>
      </c>
      <c r="L187" s="1">
        <v>2</v>
      </c>
      <c r="M187" s="1">
        <v>1</v>
      </c>
      <c r="N187" s="1">
        <v>0</v>
      </c>
      <c r="O187" s="1">
        <v>0</v>
      </c>
      <c r="P187" s="90">
        <v>9.4859999999999996E-3</v>
      </c>
      <c r="Q187" s="1">
        <v>942</v>
      </c>
      <c r="R187" s="1">
        <v>0</v>
      </c>
      <c r="S187" s="1">
        <v>0</v>
      </c>
      <c r="T187" s="1">
        <v>259</v>
      </c>
      <c r="U187" s="1">
        <v>0</v>
      </c>
      <c r="V187" s="1">
        <v>0</v>
      </c>
      <c r="W187" s="1">
        <v>265</v>
      </c>
      <c r="X187" s="1">
        <v>4</v>
      </c>
      <c r="Y187" s="1">
        <v>1185</v>
      </c>
      <c r="Z187" s="1">
        <v>1175</v>
      </c>
      <c r="AA187" s="1">
        <v>1</v>
      </c>
      <c r="AB187" s="1">
        <v>1</v>
      </c>
      <c r="AC187" s="1">
        <v>770</v>
      </c>
      <c r="AD187" s="1">
        <v>172</v>
      </c>
      <c r="AE187" s="1">
        <v>135</v>
      </c>
      <c r="AF187" s="1">
        <v>125</v>
      </c>
      <c r="AG187" s="1">
        <v>0</v>
      </c>
      <c r="AH187" s="1">
        <v>0</v>
      </c>
      <c r="AI187" s="1">
        <v>38</v>
      </c>
      <c r="AJ187" s="1">
        <v>1471</v>
      </c>
      <c r="AK187" s="1">
        <v>1704</v>
      </c>
      <c r="AL187" s="1">
        <v>1461</v>
      </c>
      <c r="AM187" s="1">
        <v>2646</v>
      </c>
      <c r="AN187" s="1">
        <f t="shared" si="57"/>
        <v>528</v>
      </c>
      <c r="AO187" s="1">
        <f t="shared" si="58"/>
        <v>529</v>
      </c>
      <c r="AP187" s="1" t="str">
        <f t="shared" si="59"/>
        <v/>
      </c>
      <c r="AR187">
        <f t="shared" si="60"/>
        <v>8.9358120000000003</v>
      </c>
      <c r="AS187">
        <f t="shared" si="61"/>
        <v>0</v>
      </c>
      <c r="AT187">
        <f t="shared" si="62"/>
        <v>0</v>
      </c>
      <c r="AU187">
        <f t="shared" si="63"/>
        <v>2.456874</v>
      </c>
      <c r="AV187">
        <f t="shared" si="64"/>
        <v>0</v>
      </c>
      <c r="AW187">
        <f t="shared" si="65"/>
        <v>0</v>
      </c>
      <c r="AX187">
        <f t="shared" si="66"/>
        <v>2.5137899999999997</v>
      </c>
      <c r="AY187">
        <f t="shared" si="67"/>
        <v>3.7943999999999999E-2</v>
      </c>
      <c r="AZ187">
        <f t="shared" si="68"/>
        <v>11.24091</v>
      </c>
      <c r="BA187">
        <f t="shared" si="69"/>
        <v>11.146049999999999</v>
      </c>
      <c r="BB187">
        <f t="shared" si="70"/>
        <v>9.4859999999999996E-3</v>
      </c>
      <c r="BC187">
        <f t="shared" si="71"/>
        <v>9.4859999999999996E-3</v>
      </c>
      <c r="BD187">
        <f t="shared" si="72"/>
        <v>7.3042199999999999</v>
      </c>
      <c r="BE187">
        <f t="shared" si="73"/>
        <v>1.6315919999999999</v>
      </c>
      <c r="BF187">
        <f t="shared" si="74"/>
        <v>1.28061</v>
      </c>
      <c r="BG187">
        <f t="shared" si="75"/>
        <v>1.1857499999999999</v>
      </c>
      <c r="BH187">
        <f t="shared" si="76"/>
        <v>0</v>
      </c>
      <c r="BI187">
        <f t="shared" si="77"/>
        <v>0</v>
      </c>
      <c r="BJ187">
        <f t="shared" si="78"/>
        <v>0.36046800000000001</v>
      </c>
      <c r="BK187">
        <f t="shared" si="79"/>
        <v>13.953906</v>
      </c>
      <c r="BL187">
        <f t="shared" si="80"/>
        <v>16.164144</v>
      </c>
      <c r="BM187">
        <f t="shared" si="81"/>
        <v>13.859045999999999</v>
      </c>
      <c r="BN187">
        <f t="shared" si="82"/>
        <v>25.099955999999999</v>
      </c>
      <c r="BO187">
        <f t="shared" si="83"/>
        <v>5.0086079999999997</v>
      </c>
      <c r="BP187">
        <f t="shared" si="84"/>
        <v>5.0180939999999996</v>
      </c>
    </row>
    <row r="188" spans="1:68">
      <c r="A188">
        <v>52011</v>
      </c>
      <c r="B188" s="1">
        <v>9</v>
      </c>
      <c r="C188" s="1">
        <v>0</v>
      </c>
      <c r="D188" s="1">
        <v>1</v>
      </c>
      <c r="E188" s="1">
        <v>1</v>
      </c>
      <c r="F188" s="1">
        <v>0</v>
      </c>
      <c r="G188" s="1">
        <v>2</v>
      </c>
      <c r="H188" s="8">
        <v>49</v>
      </c>
      <c r="I188" t="s">
        <v>662</v>
      </c>
      <c r="J188" s="8">
        <v>82</v>
      </c>
      <c r="K188" s="1">
        <v>1</v>
      </c>
      <c r="L188" s="1">
        <v>2</v>
      </c>
      <c r="M188" s="1">
        <v>1</v>
      </c>
      <c r="N188" s="1">
        <v>0</v>
      </c>
      <c r="O188" s="1">
        <v>0</v>
      </c>
      <c r="P188" s="90">
        <v>9.4859999999999996E-3</v>
      </c>
      <c r="Q188" s="1">
        <v>14</v>
      </c>
      <c r="R188" s="1">
        <v>0</v>
      </c>
      <c r="S188" s="1">
        <v>0</v>
      </c>
      <c r="T188" s="1">
        <v>722</v>
      </c>
      <c r="U188" s="1">
        <v>382</v>
      </c>
      <c r="V188" s="1">
        <v>0</v>
      </c>
      <c r="W188" s="1">
        <v>749</v>
      </c>
      <c r="X188" s="1">
        <v>18</v>
      </c>
      <c r="Y188" s="1">
        <v>75</v>
      </c>
      <c r="Z188" s="1">
        <v>4101</v>
      </c>
      <c r="AA188" s="1">
        <v>1</v>
      </c>
      <c r="AB188" s="1">
        <v>1</v>
      </c>
      <c r="AC188" s="1">
        <v>0</v>
      </c>
      <c r="AD188" s="1">
        <v>0</v>
      </c>
      <c r="AE188" s="1">
        <v>568</v>
      </c>
      <c r="AF188" s="1">
        <v>153</v>
      </c>
      <c r="AG188" s="1">
        <v>0</v>
      </c>
      <c r="AH188" s="1">
        <v>0</v>
      </c>
      <c r="AI188" s="1">
        <v>100</v>
      </c>
      <c r="AJ188" s="1">
        <v>1886</v>
      </c>
      <c r="AK188" s="1">
        <v>5973</v>
      </c>
      <c r="AL188" s="1">
        <v>5912</v>
      </c>
      <c r="AM188" s="1">
        <v>5987</v>
      </c>
      <c r="AN188" s="1">
        <f t="shared" si="57"/>
        <v>1871</v>
      </c>
      <c r="AO188" s="1">
        <f t="shared" si="58"/>
        <v>1872</v>
      </c>
      <c r="AP188" s="1" t="str">
        <f t="shared" si="59"/>
        <v/>
      </c>
      <c r="AR188">
        <f t="shared" si="60"/>
        <v>0.13280400000000001</v>
      </c>
      <c r="AS188">
        <f t="shared" si="61"/>
        <v>0</v>
      </c>
      <c r="AT188">
        <f t="shared" si="62"/>
        <v>0</v>
      </c>
      <c r="AU188">
        <f t="shared" si="63"/>
        <v>6.8488919999999993</v>
      </c>
      <c r="AV188">
        <f t="shared" si="64"/>
        <v>3.6236519999999999</v>
      </c>
      <c r="AW188">
        <f t="shared" si="65"/>
        <v>0</v>
      </c>
      <c r="AX188">
        <f t="shared" si="66"/>
        <v>7.1050139999999997</v>
      </c>
      <c r="AY188">
        <f t="shared" si="67"/>
        <v>0.17074799999999998</v>
      </c>
      <c r="AZ188">
        <f t="shared" si="68"/>
        <v>0.71145000000000003</v>
      </c>
      <c r="BA188">
        <f t="shared" si="69"/>
        <v>38.902085999999997</v>
      </c>
      <c r="BB188">
        <f t="shared" si="70"/>
        <v>9.4859999999999996E-3</v>
      </c>
      <c r="BC188">
        <f t="shared" si="71"/>
        <v>9.4859999999999996E-3</v>
      </c>
      <c r="BD188">
        <f t="shared" si="72"/>
        <v>0</v>
      </c>
      <c r="BE188">
        <f t="shared" si="73"/>
        <v>0</v>
      </c>
      <c r="BF188">
        <f t="shared" si="74"/>
        <v>5.3880479999999995</v>
      </c>
      <c r="BG188">
        <f t="shared" si="75"/>
        <v>1.4513579999999999</v>
      </c>
      <c r="BH188">
        <f t="shared" si="76"/>
        <v>0</v>
      </c>
      <c r="BI188">
        <f t="shared" si="77"/>
        <v>0</v>
      </c>
      <c r="BJ188">
        <f t="shared" si="78"/>
        <v>0.9486</v>
      </c>
      <c r="BK188">
        <f t="shared" si="79"/>
        <v>17.890595999999999</v>
      </c>
      <c r="BL188">
        <f t="shared" si="80"/>
        <v>56.659877999999999</v>
      </c>
      <c r="BM188">
        <f t="shared" si="81"/>
        <v>56.081232</v>
      </c>
      <c r="BN188">
        <f t="shared" si="82"/>
        <v>56.792681999999999</v>
      </c>
      <c r="BO188">
        <f t="shared" si="83"/>
        <v>17.748305999999999</v>
      </c>
      <c r="BP188">
        <f t="shared" si="84"/>
        <v>17.757791999999998</v>
      </c>
    </row>
    <row r="189" spans="1:68">
      <c r="A189">
        <v>52012</v>
      </c>
      <c r="B189" s="1">
        <v>9</v>
      </c>
      <c r="C189" s="1">
        <v>0</v>
      </c>
      <c r="D189" s="1">
        <v>1</v>
      </c>
      <c r="E189" s="1">
        <v>1</v>
      </c>
      <c r="F189" s="1">
        <v>0</v>
      </c>
      <c r="G189" s="1">
        <v>3</v>
      </c>
      <c r="H189" s="8">
        <v>40</v>
      </c>
      <c r="I189" t="s">
        <v>575</v>
      </c>
      <c r="J189" s="8">
        <v>83</v>
      </c>
      <c r="K189" s="1">
        <v>1</v>
      </c>
      <c r="L189" s="1">
        <v>2</v>
      </c>
      <c r="M189" s="1">
        <v>0</v>
      </c>
      <c r="N189" s="1">
        <v>0</v>
      </c>
      <c r="O189" s="1">
        <v>0</v>
      </c>
      <c r="P189" s="90">
        <v>2.8240000000000001E-3</v>
      </c>
      <c r="Q189" s="1">
        <v>0</v>
      </c>
      <c r="R189" s="1">
        <v>0</v>
      </c>
      <c r="S189" s="1">
        <v>0</v>
      </c>
      <c r="T189" s="1">
        <v>354</v>
      </c>
      <c r="U189" s="1">
        <v>193</v>
      </c>
      <c r="V189" s="1">
        <v>0</v>
      </c>
      <c r="W189" s="1">
        <v>300</v>
      </c>
      <c r="X189" s="1">
        <v>0</v>
      </c>
      <c r="Y189" s="1">
        <v>952</v>
      </c>
      <c r="Z189" s="1">
        <v>1200</v>
      </c>
      <c r="AA189" s="1">
        <v>1</v>
      </c>
      <c r="AB189" s="1">
        <v>1</v>
      </c>
      <c r="AC189" s="1">
        <v>0</v>
      </c>
      <c r="AD189" s="1">
        <v>0</v>
      </c>
      <c r="AE189" s="1">
        <v>255</v>
      </c>
      <c r="AF189" s="1">
        <v>99</v>
      </c>
      <c r="AG189" s="1">
        <v>0</v>
      </c>
      <c r="AH189" s="1">
        <v>0</v>
      </c>
      <c r="AI189" s="1">
        <v>85</v>
      </c>
      <c r="AJ189" s="1">
        <v>848</v>
      </c>
      <c r="AK189" s="1">
        <v>2048</v>
      </c>
      <c r="AL189" s="1">
        <v>1095</v>
      </c>
      <c r="AM189" s="1">
        <v>2048</v>
      </c>
      <c r="AN189" s="1">
        <f t="shared" si="57"/>
        <v>847</v>
      </c>
      <c r="AO189" s="1">
        <f t="shared" si="58"/>
        <v>848</v>
      </c>
      <c r="AP189" s="1" t="str">
        <f t="shared" si="59"/>
        <v/>
      </c>
      <c r="AR189">
        <f t="shared" si="60"/>
        <v>0</v>
      </c>
      <c r="AS189">
        <f t="shared" si="61"/>
        <v>0</v>
      </c>
      <c r="AT189">
        <f t="shared" si="62"/>
        <v>0</v>
      </c>
      <c r="AU189">
        <f t="shared" si="63"/>
        <v>0.99969600000000003</v>
      </c>
      <c r="AV189">
        <f t="shared" si="64"/>
        <v>0.54503200000000007</v>
      </c>
      <c r="AW189">
        <f t="shared" si="65"/>
        <v>0</v>
      </c>
      <c r="AX189">
        <f t="shared" si="66"/>
        <v>0.84720000000000006</v>
      </c>
      <c r="AY189">
        <f t="shared" si="67"/>
        <v>0</v>
      </c>
      <c r="AZ189">
        <f t="shared" si="68"/>
        <v>2.6884480000000002</v>
      </c>
      <c r="BA189">
        <f t="shared" si="69"/>
        <v>3.3888000000000003</v>
      </c>
      <c r="BB189">
        <f t="shared" si="70"/>
        <v>2.8240000000000001E-3</v>
      </c>
      <c r="BC189">
        <f t="shared" si="71"/>
        <v>2.8240000000000001E-3</v>
      </c>
      <c r="BD189">
        <f t="shared" si="72"/>
        <v>0</v>
      </c>
      <c r="BE189">
        <f t="shared" si="73"/>
        <v>0</v>
      </c>
      <c r="BF189">
        <f t="shared" si="74"/>
        <v>0.72011999999999998</v>
      </c>
      <c r="BG189">
        <f t="shared" si="75"/>
        <v>0.27957599999999999</v>
      </c>
      <c r="BH189">
        <f t="shared" si="76"/>
        <v>0</v>
      </c>
      <c r="BI189">
        <f t="shared" si="77"/>
        <v>0</v>
      </c>
      <c r="BJ189">
        <f t="shared" si="78"/>
        <v>0.24004</v>
      </c>
      <c r="BK189">
        <f t="shared" si="79"/>
        <v>2.394752</v>
      </c>
      <c r="BL189">
        <f t="shared" si="80"/>
        <v>5.7835520000000002</v>
      </c>
      <c r="BM189">
        <f t="shared" si="81"/>
        <v>3.0922800000000001</v>
      </c>
      <c r="BN189">
        <f t="shared" si="82"/>
        <v>5.7835520000000002</v>
      </c>
      <c r="BO189">
        <f t="shared" si="83"/>
        <v>2.3919280000000001</v>
      </c>
      <c r="BP189">
        <f t="shared" si="84"/>
        <v>2.394752</v>
      </c>
    </row>
    <row r="190" spans="1:68">
      <c r="A190">
        <v>52013</v>
      </c>
      <c r="B190" s="1">
        <v>9</v>
      </c>
      <c r="C190" s="1">
        <v>0</v>
      </c>
      <c r="D190" s="1">
        <v>1</v>
      </c>
      <c r="E190" s="1">
        <v>1</v>
      </c>
      <c r="F190" s="1">
        <v>0</v>
      </c>
      <c r="G190" s="1">
        <v>3</v>
      </c>
      <c r="H190" s="8">
        <v>40</v>
      </c>
      <c r="I190" t="s">
        <v>575</v>
      </c>
      <c r="J190" s="8">
        <v>83</v>
      </c>
      <c r="K190" s="1">
        <v>1</v>
      </c>
      <c r="L190" s="1">
        <v>1</v>
      </c>
      <c r="M190" s="1">
        <v>0</v>
      </c>
      <c r="N190" s="1">
        <v>0</v>
      </c>
      <c r="O190" s="1">
        <v>0</v>
      </c>
      <c r="P190" s="90">
        <v>2.8240000000000001E-3</v>
      </c>
      <c r="Q190" s="1">
        <v>0</v>
      </c>
      <c r="R190" s="1">
        <v>0</v>
      </c>
      <c r="S190" s="1">
        <v>0</v>
      </c>
      <c r="T190" s="1">
        <v>500</v>
      </c>
      <c r="U190" s="1">
        <v>150</v>
      </c>
      <c r="V190" s="1">
        <v>0</v>
      </c>
      <c r="W190" s="1">
        <v>208</v>
      </c>
      <c r="X190" s="1">
        <v>33</v>
      </c>
      <c r="Y190" s="1">
        <v>1260</v>
      </c>
      <c r="Z190" s="1">
        <v>3033</v>
      </c>
      <c r="AA190" s="1">
        <v>1</v>
      </c>
      <c r="AB190" s="1">
        <v>1</v>
      </c>
      <c r="AC190" s="1">
        <v>0</v>
      </c>
      <c r="AD190" s="1">
        <v>0</v>
      </c>
      <c r="AE190" s="1">
        <v>378</v>
      </c>
      <c r="AF190" s="1">
        <v>121</v>
      </c>
      <c r="AG190" s="1">
        <v>0</v>
      </c>
      <c r="AH190" s="1">
        <v>150</v>
      </c>
      <c r="AI190" s="1">
        <v>47</v>
      </c>
      <c r="AJ190" s="1">
        <v>892</v>
      </c>
      <c r="AK190" s="1">
        <v>3926</v>
      </c>
      <c r="AL190" s="1">
        <v>2666</v>
      </c>
      <c r="AM190" s="1">
        <v>3926</v>
      </c>
      <c r="AN190" s="1">
        <f t="shared" si="57"/>
        <v>891</v>
      </c>
      <c r="AO190" s="1">
        <f t="shared" si="58"/>
        <v>892</v>
      </c>
      <c r="AP190" s="1" t="str">
        <f t="shared" si="59"/>
        <v/>
      </c>
      <c r="AR190">
        <f t="shared" si="60"/>
        <v>0</v>
      </c>
      <c r="AS190">
        <f t="shared" si="61"/>
        <v>0</v>
      </c>
      <c r="AT190">
        <f t="shared" si="62"/>
        <v>0</v>
      </c>
      <c r="AU190">
        <f t="shared" si="63"/>
        <v>1.4120000000000001</v>
      </c>
      <c r="AV190">
        <f t="shared" si="64"/>
        <v>0.42360000000000003</v>
      </c>
      <c r="AW190">
        <f t="shared" si="65"/>
        <v>0</v>
      </c>
      <c r="AX190">
        <f t="shared" si="66"/>
        <v>0.58739200000000003</v>
      </c>
      <c r="AY190">
        <f t="shared" si="67"/>
        <v>9.3191999999999997E-2</v>
      </c>
      <c r="AZ190">
        <f t="shared" si="68"/>
        <v>3.5582400000000001</v>
      </c>
      <c r="BA190">
        <f t="shared" si="69"/>
        <v>8.5651919999999997</v>
      </c>
      <c r="BB190">
        <f t="shared" si="70"/>
        <v>2.8240000000000001E-3</v>
      </c>
      <c r="BC190">
        <f t="shared" si="71"/>
        <v>2.8240000000000001E-3</v>
      </c>
      <c r="BD190">
        <f t="shared" si="72"/>
        <v>0</v>
      </c>
      <c r="BE190">
        <f t="shared" si="73"/>
        <v>0</v>
      </c>
      <c r="BF190">
        <f t="shared" si="74"/>
        <v>1.067472</v>
      </c>
      <c r="BG190">
        <f t="shared" si="75"/>
        <v>0.34170400000000001</v>
      </c>
      <c r="BH190">
        <f t="shared" si="76"/>
        <v>0</v>
      </c>
      <c r="BI190">
        <f t="shared" si="77"/>
        <v>0.42360000000000003</v>
      </c>
      <c r="BJ190">
        <f t="shared" si="78"/>
        <v>0.13272800000000001</v>
      </c>
      <c r="BK190">
        <f t="shared" si="79"/>
        <v>2.5190079999999999</v>
      </c>
      <c r="BL190">
        <f t="shared" si="80"/>
        <v>11.087024000000001</v>
      </c>
      <c r="BM190">
        <f t="shared" si="81"/>
        <v>7.5287839999999999</v>
      </c>
      <c r="BN190">
        <f t="shared" si="82"/>
        <v>11.087024000000001</v>
      </c>
      <c r="BO190">
        <f t="shared" si="83"/>
        <v>2.516184</v>
      </c>
      <c r="BP190">
        <f t="shared" si="84"/>
        <v>2.5190079999999999</v>
      </c>
    </row>
    <row r="191" spans="1:68">
      <c r="A191">
        <v>52014</v>
      </c>
      <c r="B191" s="1">
        <v>9</v>
      </c>
      <c r="C191" s="1">
        <v>0</v>
      </c>
      <c r="D191" s="1">
        <v>1</v>
      </c>
      <c r="E191" s="1">
        <v>1</v>
      </c>
      <c r="F191" s="1">
        <v>0</v>
      </c>
      <c r="G191" s="1">
        <v>3</v>
      </c>
      <c r="H191" s="8">
        <v>40</v>
      </c>
      <c r="I191" t="s">
        <v>575</v>
      </c>
      <c r="J191" s="8">
        <v>83</v>
      </c>
      <c r="K191" s="1">
        <v>4</v>
      </c>
      <c r="L191" s="1">
        <v>2</v>
      </c>
      <c r="M191" s="1">
        <v>1</v>
      </c>
      <c r="N191" s="1">
        <v>0</v>
      </c>
      <c r="O191" s="1">
        <v>0</v>
      </c>
      <c r="P191" s="90">
        <v>2.8240000000000001E-3</v>
      </c>
      <c r="Q191" s="1">
        <v>0</v>
      </c>
      <c r="R191" s="1">
        <v>0</v>
      </c>
      <c r="S191" s="1">
        <v>0</v>
      </c>
      <c r="T191" s="1">
        <v>92</v>
      </c>
      <c r="U191" s="1">
        <v>0</v>
      </c>
      <c r="V191" s="1">
        <v>0</v>
      </c>
      <c r="W191" s="1">
        <v>125</v>
      </c>
      <c r="X191" s="1">
        <v>0</v>
      </c>
      <c r="Y191" s="1">
        <v>3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75</v>
      </c>
      <c r="AF191" s="1">
        <v>16</v>
      </c>
      <c r="AG191" s="1">
        <v>0</v>
      </c>
      <c r="AH191" s="1">
        <v>0</v>
      </c>
      <c r="AI191" s="1">
        <v>26</v>
      </c>
      <c r="AJ191" s="1">
        <v>217</v>
      </c>
      <c r="AK191" s="1">
        <v>217</v>
      </c>
      <c r="AL191" s="1">
        <v>213</v>
      </c>
      <c r="AM191" s="1">
        <v>217</v>
      </c>
      <c r="AN191" s="1">
        <f t="shared" si="57"/>
        <v>217</v>
      </c>
      <c r="AO191" s="1">
        <f t="shared" si="58"/>
        <v>217</v>
      </c>
      <c r="AP191" s="1" t="str">
        <f t="shared" si="59"/>
        <v/>
      </c>
      <c r="AR191">
        <f t="shared" si="60"/>
        <v>0</v>
      </c>
      <c r="AS191">
        <f t="shared" si="61"/>
        <v>0</v>
      </c>
      <c r="AT191">
        <f t="shared" si="62"/>
        <v>0</v>
      </c>
      <c r="AU191">
        <f t="shared" si="63"/>
        <v>0.25980800000000004</v>
      </c>
      <c r="AV191">
        <f t="shared" si="64"/>
        <v>0</v>
      </c>
      <c r="AW191">
        <f t="shared" si="65"/>
        <v>0</v>
      </c>
      <c r="AX191">
        <f t="shared" si="66"/>
        <v>0.35300000000000004</v>
      </c>
      <c r="AY191">
        <f t="shared" si="67"/>
        <v>0</v>
      </c>
      <c r="AZ191">
        <f t="shared" si="68"/>
        <v>8.4720000000000004E-3</v>
      </c>
      <c r="BA191">
        <f t="shared" si="69"/>
        <v>0</v>
      </c>
      <c r="BB191">
        <f t="shared" si="70"/>
        <v>0</v>
      </c>
      <c r="BC191">
        <f t="shared" si="71"/>
        <v>0</v>
      </c>
      <c r="BD191">
        <f t="shared" si="72"/>
        <v>0</v>
      </c>
      <c r="BE191">
        <f t="shared" si="73"/>
        <v>0</v>
      </c>
      <c r="BF191">
        <f t="shared" si="74"/>
        <v>0.21180000000000002</v>
      </c>
      <c r="BG191">
        <f t="shared" si="75"/>
        <v>4.5184000000000002E-2</v>
      </c>
      <c r="BH191">
        <f t="shared" si="76"/>
        <v>0</v>
      </c>
      <c r="BI191">
        <f t="shared" si="77"/>
        <v>0</v>
      </c>
      <c r="BJ191">
        <f t="shared" si="78"/>
        <v>7.3424000000000003E-2</v>
      </c>
      <c r="BK191">
        <f t="shared" si="79"/>
        <v>0.61280800000000002</v>
      </c>
      <c r="BL191">
        <f t="shared" si="80"/>
        <v>0.61280800000000002</v>
      </c>
      <c r="BM191">
        <f t="shared" si="81"/>
        <v>0.60151200000000005</v>
      </c>
      <c r="BN191">
        <f t="shared" si="82"/>
        <v>0.61280800000000002</v>
      </c>
      <c r="BO191">
        <f t="shared" si="83"/>
        <v>0.61280800000000002</v>
      </c>
      <c r="BP191">
        <f t="shared" si="84"/>
        <v>0.61280800000000002</v>
      </c>
    </row>
    <row r="192" spans="1:68">
      <c r="A192">
        <v>52015</v>
      </c>
      <c r="B192" s="1">
        <v>9</v>
      </c>
      <c r="C192" s="1">
        <v>0</v>
      </c>
      <c r="D192" s="1">
        <v>1</v>
      </c>
      <c r="E192" s="1">
        <v>1</v>
      </c>
      <c r="F192" s="1">
        <v>0</v>
      </c>
      <c r="G192" s="1">
        <v>3</v>
      </c>
      <c r="H192" s="8">
        <v>40</v>
      </c>
      <c r="I192" t="s">
        <v>575</v>
      </c>
      <c r="J192" s="8">
        <v>83</v>
      </c>
      <c r="K192" s="1">
        <v>1</v>
      </c>
      <c r="L192" s="1">
        <v>2</v>
      </c>
      <c r="M192" s="1">
        <v>1</v>
      </c>
      <c r="N192" s="1">
        <v>0</v>
      </c>
      <c r="O192" s="1">
        <v>0</v>
      </c>
      <c r="P192" s="90">
        <v>2.8240000000000001E-3</v>
      </c>
      <c r="Q192" s="1">
        <v>3</v>
      </c>
      <c r="R192" s="1">
        <v>0</v>
      </c>
      <c r="S192" s="1">
        <v>0</v>
      </c>
      <c r="T192" s="1">
        <v>133</v>
      </c>
      <c r="U192" s="1">
        <v>3</v>
      </c>
      <c r="V192" s="1">
        <v>0</v>
      </c>
      <c r="W192" s="1">
        <v>111</v>
      </c>
      <c r="X192" s="1">
        <v>0</v>
      </c>
      <c r="Y192" s="1">
        <v>456</v>
      </c>
      <c r="Z192" s="1">
        <v>750</v>
      </c>
      <c r="AA192" s="1">
        <v>1</v>
      </c>
      <c r="AB192" s="1">
        <v>1</v>
      </c>
      <c r="AC192" s="1">
        <v>3</v>
      </c>
      <c r="AD192" s="1">
        <v>0</v>
      </c>
      <c r="AE192" s="1">
        <v>84</v>
      </c>
      <c r="AF192" s="1">
        <v>48</v>
      </c>
      <c r="AG192" s="1">
        <v>0</v>
      </c>
      <c r="AH192" s="1">
        <v>0</v>
      </c>
      <c r="AI192" s="1">
        <v>21</v>
      </c>
      <c r="AJ192" s="1">
        <v>251</v>
      </c>
      <c r="AK192" s="1">
        <v>998</v>
      </c>
      <c r="AL192" s="1">
        <v>545</v>
      </c>
      <c r="AM192" s="1">
        <v>1001</v>
      </c>
      <c r="AN192" s="1">
        <f t="shared" si="57"/>
        <v>247</v>
      </c>
      <c r="AO192" s="1">
        <f t="shared" si="58"/>
        <v>248</v>
      </c>
      <c r="AP192" s="1" t="str">
        <f t="shared" si="59"/>
        <v/>
      </c>
      <c r="AR192">
        <f t="shared" si="60"/>
        <v>8.4720000000000004E-3</v>
      </c>
      <c r="AS192">
        <f t="shared" si="61"/>
        <v>0</v>
      </c>
      <c r="AT192">
        <f t="shared" si="62"/>
        <v>0</v>
      </c>
      <c r="AU192">
        <f t="shared" si="63"/>
        <v>0.37559200000000004</v>
      </c>
      <c r="AV192">
        <f t="shared" si="64"/>
        <v>8.4720000000000004E-3</v>
      </c>
      <c r="AW192">
        <f t="shared" si="65"/>
        <v>0</v>
      </c>
      <c r="AX192">
        <f t="shared" si="66"/>
        <v>0.31346400000000002</v>
      </c>
      <c r="AY192">
        <f t="shared" si="67"/>
        <v>0</v>
      </c>
      <c r="AZ192">
        <f t="shared" si="68"/>
        <v>1.287744</v>
      </c>
      <c r="BA192">
        <f t="shared" si="69"/>
        <v>2.1179999999999999</v>
      </c>
      <c r="BB192">
        <f t="shared" si="70"/>
        <v>2.8240000000000001E-3</v>
      </c>
      <c r="BC192">
        <f t="shared" si="71"/>
        <v>2.8240000000000001E-3</v>
      </c>
      <c r="BD192">
        <f t="shared" si="72"/>
        <v>8.4720000000000004E-3</v>
      </c>
      <c r="BE192">
        <f t="shared" si="73"/>
        <v>0</v>
      </c>
      <c r="BF192">
        <f t="shared" si="74"/>
        <v>0.23721600000000001</v>
      </c>
      <c r="BG192">
        <f t="shared" si="75"/>
        <v>0.13555200000000001</v>
      </c>
      <c r="BH192">
        <f t="shared" si="76"/>
        <v>0</v>
      </c>
      <c r="BI192">
        <f t="shared" si="77"/>
        <v>0</v>
      </c>
      <c r="BJ192">
        <f t="shared" si="78"/>
        <v>5.9304000000000003E-2</v>
      </c>
      <c r="BK192">
        <f t="shared" si="79"/>
        <v>0.70882400000000001</v>
      </c>
      <c r="BL192">
        <f t="shared" si="80"/>
        <v>2.818352</v>
      </c>
      <c r="BM192">
        <f t="shared" si="81"/>
        <v>1.53908</v>
      </c>
      <c r="BN192">
        <f t="shared" si="82"/>
        <v>2.8268240000000002</v>
      </c>
      <c r="BO192">
        <f t="shared" si="83"/>
        <v>0.69752800000000004</v>
      </c>
      <c r="BP192">
        <f t="shared" si="84"/>
        <v>0.70035200000000009</v>
      </c>
    </row>
    <row r="193" spans="1:68">
      <c r="A193">
        <v>52016</v>
      </c>
      <c r="B193" s="1">
        <v>6</v>
      </c>
      <c r="C193" s="105">
        <v>0</v>
      </c>
      <c r="D193" s="105">
        <v>0</v>
      </c>
      <c r="E193" s="1">
        <v>1</v>
      </c>
      <c r="F193" s="1">
        <v>0</v>
      </c>
      <c r="G193" s="1">
        <v>3</v>
      </c>
      <c r="H193" s="8">
        <v>40</v>
      </c>
      <c r="I193" t="s">
        <v>575</v>
      </c>
      <c r="J193" s="8">
        <v>83</v>
      </c>
      <c r="K193" s="1">
        <v>1</v>
      </c>
      <c r="L193" s="1">
        <v>2</v>
      </c>
      <c r="M193" s="1">
        <v>1</v>
      </c>
      <c r="N193" s="1">
        <v>0</v>
      </c>
      <c r="O193" s="1">
        <v>1</v>
      </c>
      <c r="P193" s="90">
        <v>2.8240000000000001E-3</v>
      </c>
      <c r="Q193" s="1">
        <v>0</v>
      </c>
      <c r="R193" s="1">
        <v>0</v>
      </c>
      <c r="S193" s="1">
        <v>0</v>
      </c>
      <c r="T193" s="1">
        <v>183</v>
      </c>
      <c r="U193" s="1">
        <v>2</v>
      </c>
      <c r="V193" s="1">
        <v>0</v>
      </c>
      <c r="W193" s="1">
        <v>52</v>
      </c>
      <c r="X193" s="1">
        <v>0</v>
      </c>
      <c r="Y193" s="1">
        <v>1545</v>
      </c>
      <c r="Z193" s="1">
        <v>1168</v>
      </c>
      <c r="AA193" s="1">
        <v>1</v>
      </c>
      <c r="AB193" s="1">
        <v>0</v>
      </c>
      <c r="AC193" s="1">
        <v>0</v>
      </c>
      <c r="AD193" s="1">
        <v>0</v>
      </c>
      <c r="AE193" s="1">
        <v>156</v>
      </c>
      <c r="AF193" s="1">
        <v>27</v>
      </c>
      <c r="AG193" s="1">
        <v>0</v>
      </c>
      <c r="AH193" s="1">
        <v>0</v>
      </c>
      <c r="AI193" s="1">
        <v>14</v>
      </c>
      <c r="AJ193" s="1">
        <v>238</v>
      </c>
      <c r="AK193" s="1">
        <v>1407</v>
      </c>
      <c r="AL193" s="1">
        <v>-138</v>
      </c>
      <c r="AM193" s="1">
        <v>1407</v>
      </c>
      <c r="AN193" s="1">
        <f t="shared" si="57"/>
        <v>237</v>
      </c>
      <c r="AO193" s="1">
        <f t="shared" si="58"/>
        <v>238</v>
      </c>
      <c r="AP193" s="1" t="str">
        <f t="shared" si="59"/>
        <v/>
      </c>
      <c r="AR193">
        <f t="shared" si="60"/>
        <v>0</v>
      </c>
      <c r="AS193">
        <f t="shared" si="61"/>
        <v>0</v>
      </c>
      <c r="AT193">
        <f t="shared" si="62"/>
        <v>0</v>
      </c>
      <c r="AU193">
        <f t="shared" si="63"/>
        <v>0.51679200000000003</v>
      </c>
      <c r="AV193">
        <f t="shared" si="64"/>
        <v>5.6480000000000002E-3</v>
      </c>
      <c r="AW193">
        <f t="shared" si="65"/>
        <v>0</v>
      </c>
      <c r="AX193">
        <f t="shared" si="66"/>
        <v>0.14684800000000001</v>
      </c>
      <c r="AY193">
        <f t="shared" si="67"/>
        <v>0</v>
      </c>
      <c r="AZ193">
        <f t="shared" si="68"/>
        <v>4.3630800000000001</v>
      </c>
      <c r="BA193">
        <f t="shared" si="69"/>
        <v>3.298432</v>
      </c>
      <c r="BB193">
        <f t="shared" si="70"/>
        <v>2.8240000000000001E-3</v>
      </c>
      <c r="BC193">
        <f t="shared" si="71"/>
        <v>0</v>
      </c>
      <c r="BD193">
        <f t="shared" si="72"/>
        <v>0</v>
      </c>
      <c r="BE193">
        <f t="shared" si="73"/>
        <v>0</v>
      </c>
      <c r="BF193">
        <f t="shared" si="74"/>
        <v>0.44054400000000005</v>
      </c>
      <c r="BG193">
        <f t="shared" si="75"/>
        <v>7.624800000000001E-2</v>
      </c>
      <c r="BH193">
        <f t="shared" si="76"/>
        <v>0</v>
      </c>
      <c r="BI193">
        <f t="shared" si="77"/>
        <v>0</v>
      </c>
      <c r="BJ193">
        <f t="shared" si="78"/>
        <v>3.9536000000000002E-2</v>
      </c>
      <c r="BK193">
        <f t="shared" si="79"/>
        <v>0.67211200000000004</v>
      </c>
      <c r="BL193">
        <f t="shared" si="80"/>
        <v>3.9733680000000002</v>
      </c>
      <c r="BM193">
        <f t="shared" si="81"/>
        <v>-0.389712</v>
      </c>
      <c r="BN193">
        <f t="shared" si="82"/>
        <v>3.9733680000000002</v>
      </c>
      <c r="BO193">
        <f t="shared" si="83"/>
        <v>0.66928799999999999</v>
      </c>
      <c r="BP193">
        <f t="shared" si="84"/>
        <v>0.67211200000000004</v>
      </c>
    </row>
    <row r="194" spans="1:68">
      <c r="A194">
        <v>52017</v>
      </c>
      <c r="B194" s="1">
        <v>9</v>
      </c>
      <c r="C194" s="1">
        <v>0</v>
      </c>
      <c r="D194" s="1">
        <v>1</v>
      </c>
      <c r="E194" s="1">
        <v>1</v>
      </c>
      <c r="F194" s="1">
        <v>0</v>
      </c>
      <c r="G194" s="1">
        <v>3</v>
      </c>
      <c r="H194" s="8">
        <v>40</v>
      </c>
      <c r="I194" t="s">
        <v>575</v>
      </c>
      <c r="J194" s="8">
        <v>83</v>
      </c>
      <c r="K194" s="1">
        <v>1</v>
      </c>
      <c r="L194" s="1">
        <v>1</v>
      </c>
      <c r="M194" s="1">
        <v>1</v>
      </c>
      <c r="N194" s="1">
        <v>0</v>
      </c>
      <c r="O194" s="1">
        <v>1</v>
      </c>
      <c r="P194" s="90">
        <v>2.8240000000000001E-3</v>
      </c>
      <c r="Q194" s="1">
        <v>0</v>
      </c>
      <c r="R194" s="1">
        <v>0</v>
      </c>
      <c r="S194" s="1">
        <v>0</v>
      </c>
      <c r="T194" s="1">
        <v>398</v>
      </c>
      <c r="U194" s="1">
        <v>0</v>
      </c>
      <c r="V194" s="1">
        <v>0</v>
      </c>
      <c r="W194" s="1">
        <v>218</v>
      </c>
      <c r="X194" s="1">
        <v>12</v>
      </c>
      <c r="Y194" s="1">
        <v>246</v>
      </c>
      <c r="Z194" s="1">
        <v>5305</v>
      </c>
      <c r="AA194" s="1">
        <v>1</v>
      </c>
      <c r="AB194" s="1">
        <v>1</v>
      </c>
      <c r="AC194" s="1">
        <v>0</v>
      </c>
      <c r="AD194" s="1">
        <v>0</v>
      </c>
      <c r="AE194" s="1">
        <v>309</v>
      </c>
      <c r="AF194" s="1">
        <v>89</v>
      </c>
      <c r="AG194" s="1">
        <v>0</v>
      </c>
      <c r="AH194" s="1">
        <v>0</v>
      </c>
      <c r="AI194" s="1">
        <v>47</v>
      </c>
      <c r="AJ194" s="1">
        <v>628</v>
      </c>
      <c r="AK194" s="1">
        <v>5934</v>
      </c>
      <c r="AL194" s="1">
        <v>5688</v>
      </c>
      <c r="AM194" s="1">
        <v>5934</v>
      </c>
      <c r="AN194" s="1">
        <f t="shared" si="57"/>
        <v>628</v>
      </c>
      <c r="AO194" s="1">
        <f t="shared" si="58"/>
        <v>628</v>
      </c>
      <c r="AP194" s="1" t="str">
        <f t="shared" si="59"/>
        <v/>
      </c>
      <c r="AR194">
        <f t="shared" si="60"/>
        <v>0</v>
      </c>
      <c r="AS194">
        <f t="shared" si="61"/>
        <v>0</v>
      </c>
      <c r="AT194">
        <f t="shared" si="62"/>
        <v>0</v>
      </c>
      <c r="AU194">
        <f t="shared" si="63"/>
        <v>1.1239520000000001</v>
      </c>
      <c r="AV194">
        <f t="shared" si="64"/>
        <v>0</v>
      </c>
      <c r="AW194">
        <f t="shared" si="65"/>
        <v>0</v>
      </c>
      <c r="AX194">
        <f t="shared" si="66"/>
        <v>0.61563200000000007</v>
      </c>
      <c r="AY194">
        <f t="shared" si="67"/>
        <v>3.3888000000000001E-2</v>
      </c>
      <c r="AZ194">
        <f t="shared" si="68"/>
        <v>0.69470399999999999</v>
      </c>
      <c r="BA194">
        <f t="shared" si="69"/>
        <v>14.98132</v>
      </c>
      <c r="BB194">
        <f t="shared" si="70"/>
        <v>2.8240000000000001E-3</v>
      </c>
      <c r="BC194">
        <f t="shared" si="71"/>
        <v>2.8240000000000001E-3</v>
      </c>
      <c r="BD194">
        <f t="shared" si="72"/>
        <v>0</v>
      </c>
      <c r="BE194">
        <f t="shared" si="73"/>
        <v>0</v>
      </c>
      <c r="BF194">
        <f t="shared" si="74"/>
        <v>0.87261600000000006</v>
      </c>
      <c r="BG194">
        <f t="shared" si="75"/>
        <v>0.251336</v>
      </c>
      <c r="BH194">
        <f t="shared" si="76"/>
        <v>0</v>
      </c>
      <c r="BI194">
        <f t="shared" si="77"/>
        <v>0</v>
      </c>
      <c r="BJ194">
        <f t="shared" si="78"/>
        <v>0.13272800000000001</v>
      </c>
      <c r="BK194">
        <f t="shared" si="79"/>
        <v>1.7734720000000002</v>
      </c>
      <c r="BL194">
        <f t="shared" si="80"/>
        <v>16.757616000000002</v>
      </c>
      <c r="BM194">
        <f t="shared" si="81"/>
        <v>16.062912000000001</v>
      </c>
      <c r="BN194">
        <f t="shared" si="82"/>
        <v>16.757616000000002</v>
      </c>
      <c r="BO194">
        <f t="shared" si="83"/>
        <v>1.7734720000000002</v>
      </c>
      <c r="BP194">
        <f t="shared" si="84"/>
        <v>1.7734720000000002</v>
      </c>
    </row>
    <row r="195" spans="1:68">
      <c r="A195">
        <v>52018</v>
      </c>
      <c r="B195" s="1">
        <v>9</v>
      </c>
      <c r="C195" s="1">
        <v>0</v>
      </c>
      <c r="D195" s="1">
        <v>1</v>
      </c>
      <c r="E195" s="1">
        <v>1</v>
      </c>
      <c r="F195" s="1">
        <v>0</v>
      </c>
      <c r="G195" s="1">
        <v>3</v>
      </c>
      <c r="H195" s="8">
        <v>60</v>
      </c>
      <c r="I195" t="s">
        <v>570</v>
      </c>
      <c r="J195" s="8">
        <v>35</v>
      </c>
      <c r="K195" s="1">
        <v>1</v>
      </c>
      <c r="L195" s="1">
        <v>2</v>
      </c>
      <c r="M195" s="1">
        <v>1</v>
      </c>
      <c r="N195" s="1">
        <v>1</v>
      </c>
      <c r="O195" s="1">
        <v>0</v>
      </c>
      <c r="P195" s="90">
        <v>2.8240000000000001E-3</v>
      </c>
      <c r="Q195" s="1">
        <v>0</v>
      </c>
      <c r="R195" s="1">
        <v>0</v>
      </c>
      <c r="S195" s="1">
        <v>0</v>
      </c>
      <c r="T195" s="1">
        <v>69</v>
      </c>
      <c r="U195" s="1">
        <v>0</v>
      </c>
      <c r="V195" s="1">
        <v>0</v>
      </c>
      <c r="W195" s="1">
        <v>77</v>
      </c>
      <c r="X195" s="1">
        <v>16</v>
      </c>
      <c r="Y195" s="1">
        <v>202</v>
      </c>
      <c r="Z195" s="1">
        <v>366</v>
      </c>
      <c r="AA195" s="1">
        <v>1</v>
      </c>
      <c r="AB195" s="1">
        <v>1</v>
      </c>
      <c r="AC195" s="1">
        <v>0</v>
      </c>
      <c r="AD195" s="1">
        <v>0</v>
      </c>
      <c r="AE195" s="1">
        <v>29</v>
      </c>
      <c r="AF195" s="1">
        <v>39</v>
      </c>
      <c r="AG195" s="1">
        <v>0</v>
      </c>
      <c r="AH195" s="1">
        <v>0</v>
      </c>
      <c r="AI195" s="1">
        <v>12</v>
      </c>
      <c r="AJ195" s="1">
        <v>163</v>
      </c>
      <c r="AK195" s="1">
        <v>530</v>
      </c>
      <c r="AL195" s="1">
        <v>327</v>
      </c>
      <c r="AM195" s="1">
        <v>530</v>
      </c>
      <c r="AN195" s="1">
        <f t="shared" si="57"/>
        <v>162</v>
      </c>
      <c r="AO195" s="1">
        <f t="shared" si="58"/>
        <v>163</v>
      </c>
      <c r="AP195" s="1" t="str">
        <f t="shared" si="59"/>
        <v/>
      </c>
      <c r="AR195">
        <f t="shared" si="60"/>
        <v>0</v>
      </c>
      <c r="AS195">
        <f t="shared" si="61"/>
        <v>0</v>
      </c>
      <c r="AT195">
        <f t="shared" si="62"/>
        <v>0</v>
      </c>
      <c r="AU195">
        <f t="shared" si="63"/>
        <v>0.194856</v>
      </c>
      <c r="AV195">
        <f t="shared" si="64"/>
        <v>0</v>
      </c>
      <c r="AW195">
        <f t="shared" si="65"/>
        <v>0</v>
      </c>
      <c r="AX195">
        <f t="shared" si="66"/>
        <v>0.217448</v>
      </c>
      <c r="AY195">
        <f t="shared" si="67"/>
        <v>4.5184000000000002E-2</v>
      </c>
      <c r="AZ195">
        <f t="shared" si="68"/>
        <v>0.57044800000000007</v>
      </c>
      <c r="BA195">
        <f t="shared" si="69"/>
        <v>1.0335840000000001</v>
      </c>
      <c r="BB195">
        <f t="shared" si="70"/>
        <v>2.8240000000000001E-3</v>
      </c>
      <c r="BC195">
        <f t="shared" si="71"/>
        <v>2.8240000000000001E-3</v>
      </c>
      <c r="BD195">
        <f t="shared" si="72"/>
        <v>0</v>
      </c>
      <c r="BE195">
        <f t="shared" si="73"/>
        <v>0</v>
      </c>
      <c r="BF195">
        <f t="shared" si="74"/>
        <v>8.1895999999999997E-2</v>
      </c>
      <c r="BG195">
        <f t="shared" si="75"/>
        <v>0.11013600000000001</v>
      </c>
      <c r="BH195">
        <f t="shared" si="76"/>
        <v>0</v>
      </c>
      <c r="BI195">
        <f t="shared" si="77"/>
        <v>0</v>
      </c>
      <c r="BJ195">
        <f t="shared" si="78"/>
        <v>3.3888000000000001E-2</v>
      </c>
      <c r="BK195">
        <f t="shared" si="79"/>
        <v>0.460312</v>
      </c>
      <c r="BL195">
        <f t="shared" si="80"/>
        <v>1.4967200000000001</v>
      </c>
      <c r="BM195">
        <f t="shared" si="81"/>
        <v>0.92344800000000005</v>
      </c>
      <c r="BN195">
        <f t="shared" si="82"/>
        <v>1.4967200000000001</v>
      </c>
      <c r="BO195">
        <f t="shared" si="83"/>
        <v>0.45748800000000001</v>
      </c>
      <c r="BP195">
        <f t="shared" si="84"/>
        <v>0.460312</v>
      </c>
    </row>
    <row r="196" spans="1:68">
      <c r="A196">
        <v>52019</v>
      </c>
      <c r="B196" s="1">
        <v>6</v>
      </c>
      <c r="C196" s="105">
        <v>0</v>
      </c>
      <c r="D196" s="105">
        <v>0</v>
      </c>
      <c r="E196" s="1">
        <v>2</v>
      </c>
      <c r="F196" s="1">
        <v>1</v>
      </c>
      <c r="G196" s="1">
        <v>3</v>
      </c>
      <c r="H196" s="8">
        <v>98</v>
      </c>
      <c r="I196" t="s">
        <v>803</v>
      </c>
      <c r="J196" s="8">
        <v>98</v>
      </c>
      <c r="K196" s="1">
        <v>4</v>
      </c>
      <c r="L196" s="1">
        <v>2</v>
      </c>
      <c r="M196" s="1">
        <v>0</v>
      </c>
      <c r="N196" s="1">
        <v>0</v>
      </c>
      <c r="O196" s="1">
        <v>0</v>
      </c>
      <c r="P196" s="90">
        <v>2.8240000000000001E-3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45</v>
      </c>
      <c r="X196" s="1">
        <v>0</v>
      </c>
      <c r="Y196" s="1">
        <v>4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19</v>
      </c>
      <c r="AJ196" s="1">
        <v>45</v>
      </c>
      <c r="AK196" s="1">
        <v>45</v>
      </c>
      <c r="AL196" s="1">
        <v>41</v>
      </c>
      <c r="AM196" s="1">
        <v>45</v>
      </c>
      <c r="AN196" s="1">
        <f t="shared" si="57"/>
        <v>45</v>
      </c>
      <c r="AO196" s="1">
        <f t="shared" si="58"/>
        <v>45</v>
      </c>
      <c r="AP196" s="1" t="str">
        <f t="shared" si="59"/>
        <v/>
      </c>
      <c r="AR196">
        <f t="shared" si="60"/>
        <v>0</v>
      </c>
      <c r="AS196">
        <f t="shared" si="61"/>
        <v>0</v>
      </c>
      <c r="AT196">
        <f t="shared" si="62"/>
        <v>0</v>
      </c>
      <c r="AU196">
        <f t="shared" si="63"/>
        <v>0</v>
      </c>
      <c r="AV196">
        <f t="shared" si="64"/>
        <v>0</v>
      </c>
      <c r="AW196">
        <f t="shared" si="65"/>
        <v>0</v>
      </c>
      <c r="AX196">
        <f t="shared" si="66"/>
        <v>0.12708</v>
      </c>
      <c r="AY196">
        <f t="shared" si="67"/>
        <v>0</v>
      </c>
      <c r="AZ196">
        <f t="shared" si="68"/>
        <v>1.1296E-2</v>
      </c>
      <c r="BA196">
        <f t="shared" si="69"/>
        <v>0</v>
      </c>
      <c r="BB196">
        <f t="shared" si="70"/>
        <v>0</v>
      </c>
      <c r="BC196">
        <f t="shared" si="71"/>
        <v>0</v>
      </c>
      <c r="BD196">
        <f t="shared" si="72"/>
        <v>0</v>
      </c>
      <c r="BE196">
        <f t="shared" si="73"/>
        <v>0</v>
      </c>
      <c r="BF196">
        <f t="shared" si="74"/>
        <v>0</v>
      </c>
      <c r="BG196">
        <f t="shared" si="75"/>
        <v>0</v>
      </c>
      <c r="BH196">
        <f t="shared" si="76"/>
        <v>0</v>
      </c>
      <c r="BI196">
        <f t="shared" si="77"/>
        <v>0</v>
      </c>
      <c r="BJ196">
        <f t="shared" si="78"/>
        <v>5.3656000000000002E-2</v>
      </c>
      <c r="BK196">
        <f t="shared" si="79"/>
        <v>0.12708</v>
      </c>
      <c r="BL196">
        <f t="shared" si="80"/>
        <v>0.12708</v>
      </c>
      <c r="BM196">
        <f t="shared" si="81"/>
        <v>0.115784</v>
      </c>
      <c r="BN196">
        <f t="shared" si="82"/>
        <v>0.12708</v>
      </c>
      <c r="BO196">
        <f t="shared" si="83"/>
        <v>0.12708</v>
      </c>
      <c r="BP196">
        <f t="shared" si="84"/>
        <v>0.12708</v>
      </c>
    </row>
    <row r="197" spans="1:68">
      <c r="A197">
        <v>52020</v>
      </c>
      <c r="B197" s="1">
        <v>9</v>
      </c>
      <c r="C197" s="1">
        <v>0</v>
      </c>
      <c r="D197" s="1">
        <v>1</v>
      </c>
      <c r="E197" s="1">
        <v>1</v>
      </c>
      <c r="F197" s="1">
        <v>0</v>
      </c>
      <c r="G197" s="1">
        <v>2</v>
      </c>
      <c r="H197" s="8">
        <v>49</v>
      </c>
      <c r="I197" t="s">
        <v>662</v>
      </c>
      <c r="J197" s="8">
        <v>82</v>
      </c>
      <c r="K197" s="1">
        <v>1</v>
      </c>
      <c r="L197" s="1">
        <v>2</v>
      </c>
      <c r="M197" s="1">
        <v>1</v>
      </c>
      <c r="N197" s="1">
        <v>0</v>
      </c>
      <c r="O197" s="1">
        <v>0</v>
      </c>
      <c r="P197" s="90">
        <v>9.4859999999999996E-3</v>
      </c>
      <c r="Q197" s="1">
        <v>699</v>
      </c>
      <c r="R197" s="1">
        <v>0</v>
      </c>
      <c r="S197" s="1">
        <v>0</v>
      </c>
      <c r="T197" s="1">
        <v>46</v>
      </c>
      <c r="U197" s="1">
        <v>14</v>
      </c>
      <c r="V197" s="1">
        <v>0</v>
      </c>
      <c r="W197" s="1">
        <v>334</v>
      </c>
      <c r="X197" s="1">
        <v>17</v>
      </c>
      <c r="Y197" s="1">
        <v>720</v>
      </c>
      <c r="Z197" s="1">
        <v>1035</v>
      </c>
      <c r="AA197" s="1">
        <v>1</v>
      </c>
      <c r="AB197" s="1">
        <v>1</v>
      </c>
      <c r="AC197" s="1">
        <v>0</v>
      </c>
      <c r="AD197" s="1">
        <v>0</v>
      </c>
      <c r="AE197" s="1">
        <v>26</v>
      </c>
      <c r="AF197" s="1">
        <v>20</v>
      </c>
      <c r="AG197" s="1">
        <v>0</v>
      </c>
      <c r="AH197" s="1">
        <v>0</v>
      </c>
      <c r="AI197" s="1">
        <v>75</v>
      </c>
      <c r="AJ197" s="1">
        <v>1111</v>
      </c>
      <c r="AK197" s="1">
        <v>1447</v>
      </c>
      <c r="AL197" s="1">
        <v>1426</v>
      </c>
      <c r="AM197" s="1">
        <v>2146</v>
      </c>
      <c r="AN197" s="1">
        <f t="shared" si="57"/>
        <v>411</v>
      </c>
      <c r="AO197" s="1">
        <f t="shared" si="58"/>
        <v>412</v>
      </c>
      <c r="AP197" s="1" t="str">
        <f t="shared" si="59"/>
        <v/>
      </c>
      <c r="AR197">
        <f t="shared" si="60"/>
        <v>6.6307139999999993</v>
      </c>
      <c r="AS197">
        <f t="shared" si="61"/>
        <v>0</v>
      </c>
      <c r="AT197">
        <f t="shared" si="62"/>
        <v>0</v>
      </c>
      <c r="AU197">
        <f t="shared" si="63"/>
        <v>0.43635599999999997</v>
      </c>
      <c r="AV197">
        <f t="shared" si="64"/>
        <v>0.13280400000000001</v>
      </c>
      <c r="AW197">
        <f t="shared" si="65"/>
        <v>0</v>
      </c>
      <c r="AX197">
        <f t="shared" si="66"/>
        <v>3.1683239999999997</v>
      </c>
      <c r="AY197">
        <f t="shared" si="67"/>
        <v>0.16126199999999999</v>
      </c>
      <c r="AZ197">
        <f t="shared" si="68"/>
        <v>6.8299199999999995</v>
      </c>
      <c r="BA197">
        <f t="shared" si="69"/>
        <v>9.8180099999999992</v>
      </c>
      <c r="BB197">
        <f t="shared" si="70"/>
        <v>9.4859999999999996E-3</v>
      </c>
      <c r="BC197">
        <f t="shared" si="71"/>
        <v>9.4859999999999996E-3</v>
      </c>
      <c r="BD197">
        <f t="shared" si="72"/>
        <v>0</v>
      </c>
      <c r="BE197">
        <f t="shared" si="73"/>
        <v>0</v>
      </c>
      <c r="BF197">
        <f t="shared" si="74"/>
        <v>0.24663599999999999</v>
      </c>
      <c r="BG197">
        <f t="shared" si="75"/>
        <v>0.18972</v>
      </c>
      <c r="BH197">
        <f t="shared" si="76"/>
        <v>0</v>
      </c>
      <c r="BI197">
        <f t="shared" si="77"/>
        <v>0</v>
      </c>
      <c r="BJ197">
        <f t="shared" si="78"/>
        <v>0.71145000000000003</v>
      </c>
      <c r="BK197">
        <f t="shared" si="79"/>
        <v>10.538945999999999</v>
      </c>
      <c r="BL197">
        <f t="shared" si="80"/>
        <v>13.726241999999999</v>
      </c>
      <c r="BM197">
        <f t="shared" si="81"/>
        <v>13.527035999999999</v>
      </c>
      <c r="BN197">
        <f t="shared" si="82"/>
        <v>20.356956</v>
      </c>
      <c r="BO197">
        <f t="shared" si="83"/>
        <v>3.898746</v>
      </c>
      <c r="BP197">
        <f t="shared" si="84"/>
        <v>3.9082319999999999</v>
      </c>
    </row>
    <row r="198" spans="1:68">
      <c r="A198">
        <v>52021</v>
      </c>
      <c r="B198" s="1">
        <v>9</v>
      </c>
      <c r="C198" s="1">
        <v>0</v>
      </c>
      <c r="D198" s="1">
        <v>1</v>
      </c>
      <c r="E198" s="1">
        <v>1</v>
      </c>
      <c r="F198" s="1">
        <v>0</v>
      </c>
      <c r="G198" s="1">
        <v>2</v>
      </c>
      <c r="H198" s="8">
        <v>40</v>
      </c>
      <c r="I198" t="s">
        <v>575</v>
      </c>
      <c r="J198" s="8">
        <v>83</v>
      </c>
      <c r="K198" s="1">
        <v>1</v>
      </c>
      <c r="L198" s="1">
        <v>1</v>
      </c>
      <c r="M198" s="1">
        <v>1</v>
      </c>
      <c r="N198" s="1">
        <v>0</v>
      </c>
      <c r="O198" s="1">
        <v>0</v>
      </c>
      <c r="P198" s="90">
        <v>9.4859999999999996E-3</v>
      </c>
      <c r="Q198" s="1">
        <v>144</v>
      </c>
      <c r="R198" s="1">
        <v>0</v>
      </c>
      <c r="S198" s="1">
        <v>0</v>
      </c>
      <c r="T198" s="1">
        <v>185</v>
      </c>
      <c r="U198" s="1">
        <v>54</v>
      </c>
      <c r="V198" s="1">
        <v>0</v>
      </c>
      <c r="W198" s="1">
        <v>49</v>
      </c>
      <c r="X198" s="1">
        <v>13</v>
      </c>
      <c r="Y198" s="1">
        <v>33</v>
      </c>
      <c r="Z198" s="1">
        <v>600</v>
      </c>
      <c r="AA198" s="1">
        <v>1</v>
      </c>
      <c r="AB198" s="1">
        <v>1</v>
      </c>
      <c r="AC198" s="1">
        <v>0</v>
      </c>
      <c r="AD198" s="1">
        <v>0</v>
      </c>
      <c r="AE198" s="1">
        <v>79</v>
      </c>
      <c r="AF198" s="1">
        <v>105</v>
      </c>
      <c r="AG198" s="1">
        <v>0</v>
      </c>
      <c r="AH198" s="1">
        <v>0</v>
      </c>
      <c r="AI198" s="1">
        <v>6</v>
      </c>
      <c r="AJ198" s="1">
        <v>447</v>
      </c>
      <c r="AK198" s="1">
        <v>903</v>
      </c>
      <c r="AL198" s="1">
        <v>1014</v>
      </c>
      <c r="AM198" s="1">
        <v>1047</v>
      </c>
      <c r="AN198" s="1">
        <f t="shared" si="57"/>
        <v>301</v>
      </c>
      <c r="AO198" s="1">
        <f t="shared" si="58"/>
        <v>303</v>
      </c>
      <c r="AP198" s="1" t="str">
        <f t="shared" si="59"/>
        <v/>
      </c>
      <c r="AR198">
        <f t="shared" si="60"/>
        <v>1.3659839999999999</v>
      </c>
      <c r="AS198">
        <f t="shared" si="61"/>
        <v>0</v>
      </c>
      <c r="AT198">
        <f t="shared" si="62"/>
        <v>0</v>
      </c>
      <c r="AU198">
        <f t="shared" si="63"/>
        <v>1.75491</v>
      </c>
      <c r="AV198">
        <f t="shared" si="64"/>
        <v>0.51224400000000003</v>
      </c>
      <c r="AW198">
        <f t="shared" si="65"/>
        <v>0</v>
      </c>
      <c r="AX198">
        <f t="shared" si="66"/>
        <v>0.464814</v>
      </c>
      <c r="AY198">
        <f t="shared" si="67"/>
        <v>0.123318</v>
      </c>
      <c r="AZ198">
        <f t="shared" si="68"/>
        <v>0.31303799999999998</v>
      </c>
      <c r="BA198">
        <f t="shared" si="69"/>
        <v>5.6916000000000002</v>
      </c>
      <c r="BB198">
        <f t="shared" si="70"/>
        <v>9.4859999999999996E-3</v>
      </c>
      <c r="BC198">
        <f t="shared" si="71"/>
        <v>9.4859999999999996E-3</v>
      </c>
      <c r="BD198">
        <f t="shared" si="72"/>
        <v>0</v>
      </c>
      <c r="BE198">
        <f t="shared" si="73"/>
        <v>0</v>
      </c>
      <c r="BF198">
        <f t="shared" si="74"/>
        <v>0.749394</v>
      </c>
      <c r="BG198">
        <f t="shared" si="75"/>
        <v>0.99602999999999997</v>
      </c>
      <c r="BH198">
        <f t="shared" si="76"/>
        <v>0</v>
      </c>
      <c r="BI198">
        <f t="shared" si="77"/>
        <v>0</v>
      </c>
      <c r="BJ198">
        <f t="shared" si="78"/>
        <v>5.6915999999999994E-2</v>
      </c>
      <c r="BK198">
        <f t="shared" si="79"/>
        <v>4.2402419999999994</v>
      </c>
      <c r="BL198">
        <f t="shared" si="80"/>
        <v>8.5658580000000004</v>
      </c>
      <c r="BM198">
        <f t="shared" si="81"/>
        <v>9.618803999999999</v>
      </c>
      <c r="BN198">
        <f t="shared" si="82"/>
        <v>9.9318419999999996</v>
      </c>
      <c r="BO198">
        <f t="shared" si="83"/>
        <v>2.855286</v>
      </c>
      <c r="BP198">
        <f t="shared" si="84"/>
        <v>2.8742579999999998</v>
      </c>
    </row>
    <row r="199" spans="1:68">
      <c r="A199">
        <v>52022</v>
      </c>
      <c r="B199" s="1">
        <v>9</v>
      </c>
      <c r="C199" s="1">
        <v>0</v>
      </c>
      <c r="D199" s="1">
        <v>1</v>
      </c>
      <c r="E199" s="1">
        <v>1</v>
      </c>
      <c r="F199" s="1">
        <v>0</v>
      </c>
      <c r="G199" s="1">
        <v>2</v>
      </c>
      <c r="H199" s="8">
        <v>40</v>
      </c>
      <c r="I199" t="s">
        <v>575</v>
      </c>
      <c r="J199" s="8">
        <v>83</v>
      </c>
      <c r="K199" s="1">
        <v>1</v>
      </c>
      <c r="L199" s="1">
        <v>2</v>
      </c>
      <c r="M199" s="1">
        <v>1</v>
      </c>
      <c r="N199" s="1">
        <v>0</v>
      </c>
      <c r="O199" s="1">
        <v>0</v>
      </c>
      <c r="P199" s="90">
        <v>9.4859999999999996E-3</v>
      </c>
      <c r="Q199" s="1">
        <v>131</v>
      </c>
      <c r="R199" s="1">
        <v>0</v>
      </c>
      <c r="S199" s="1">
        <v>0</v>
      </c>
      <c r="T199" s="1">
        <v>653</v>
      </c>
      <c r="U199" s="1">
        <v>90</v>
      </c>
      <c r="V199" s="1">
        <v>0</v>
      </c>
      <c r="W199" s="1">
        <v>210</v>
      </c>
      <c r="X199" s="1">
        <v>14</v>
      </c>
      <c r="Y199" s="1">
        <v>181</v>
      </c>
      <c r="Z199" s="1">
        <v>1965</v>
      </c>
      <c r="AA199" s="1">
        <v>1</v>
      </c>
      <c r="AB199" s="1">
        <v>1</v>
      </c>
      <c r="AC199" s="1">
        <v>0</v>
      </c>
      <c r="AD199" s="1">
        <v>0</v>
      </c>
      <c r="AE199" s="1">
        <v>390</v>
      </c>
      <c r="AF199" s="1">
        <v>262</v>
      </c>
      <c r="AG199" s="1">
        <v>0</v>
      </c>
      <c r="AH199" s="1">
        <v>0</v>
      </c>
      <c r="AI199" s="1">
        <v>48</v>
      </c>
      <c r="AJ199" s="1">
        <v>1099</v>
      </c>
      <c r="AK199" s="1">
        <v>2933</v>
      </c>
      <c r="AL199" s="1">
        <v>2883</v>
      </c>
      <c r="AM199" s="1">
        <v>3064</v>
      </c>
      <c r="AN199" s="1">
        <f t="shared" si="57"/>
        <v>967</v>
      </c>
      <c r="AO199" s="1">
        <f t="shared" si="58"/>
        <v>968</v>
      </c>
      <c r="AP199" s="1" t="str">
        <f t="shared" si="59"/>
        <v/>
      </c>
      <c r="AR199">
        <f t="shared" si="60"/>
        <v>1.242666</v>
      </c>
      <c r="AS199">
        <f t="shared" si="61"/>
        <v>0</v>
      </c>
      <c r="AT199">
        <f t="shared" si="62"/>
        <v>0</v>
      </c>
      <c r="AU199">
        <f t="shared" si="63"/>
        <v>6.1943579999999994</v>
      </c>
      <c r="AV199">
        <f t="shared" si="64"/>
        <v>0.85373999999999994</v>
      </c>
      <c r="AW199">
        <f t="shared" si="65"/>
        <v>0</v>
      </c>
      <c r="AX199">
        <f t="shared" si="66"/>
        <v>1.9920599999999999</v>
      </c>
      <c r="AY199">
        <f t="shared" si="67"/>
        <v>0.13280400000000001</v>
      </c>
      <c r="AZ199">
        <f t="shared" si="68"/>
        <v>1.716966</v>
      </c>
      <c r="BA199">
        <f t="shared" si="69"/>
        <v>18.639990000000001</v>
      </c>
      <c r="BB199">
        <f t="shared" si="70"/>
        <v>9.4859999999999996E-3</v>
      </c>
      <c r="BC199">
        <f t="shared" si="71"/>
        <v>9.4859999999999996E-3</v>
      </c>
      <c r="BD199">
        <f t="shared" si="72"/>
        <v>0</v>
      </c>
      <c r="BE199">
        <f t="shared" si="73"/>
        <v>0</v>
      </c>
      <c r="BF199">
        <f t="shared" si="74"/>
        <v>3.6995399999999998</v>
      </c>
      <c r="BG199">
        <f t="shared" si="75"/>
        <v>2.4853320000000001</v>
      </c>
      <c r="BH199">
        <f t="shared" si="76"/>
        <v>0</v>
      </c>
      <c r="BI199">
        <f t="shared" si="77"/>
        <v>0</v>
      </c>
      <c r="BJ199">
        <f t="shared" si="78"/>
        <v>0.45532799999999995</v>
      </c>
      <c r="BK199">
        <f t="shared" si="79"/>
        <v>10.425113999999999</v>
      </c>
      <c r="BL199">
        <f t="shared" si="80"/>
        <v>27.822437999999998</v>
      </c>
      <c r="BM199">
        <f t="shared" si="81"/>
        <v>27.348137999999999</v>
      </c>
      <c r="BN199">
        <f t="shared" si="82"/>
        <v>29.065103999999998</v>
      </c>
      <c r="BO199">
        <f t="shared" si="83"/>
        <v>9.1729620000000001</v>
      </c>
      <c r="BP199">
        <f t="shared" si="84"/>
        <v>9.1824479999999991</v>
      </c>
    </row>
    <row r="200" spans="1:68">
      <c r="A200">
        <v>52023</v>
      </c>
      <c r="B200" s="1">
        <v>9</v>
      </c>
      <c r="C200" s="1">
        <v>0</v>
      </c>
      <c r="D200" s="1">
        <v>1</v>
      </c>
      <c r="E200" s="1">
        <v>1</v>
      </c>
      <c r="F200" s="1">
        <v>0</v>
      </c>
      <c r="G200" s="1">
        <v>3</v>
      </c>
      <c r="H200" s="8">
        <v>40</v>
      </c>
      <c r="I200" t="s">
        <v>575</v>
      </c>
      <c r="J200" s="8">
        <v>83</v>
      </c>
      <c r="K200" s="1">
        <v>4</v>
      </c>
      <c r="L200" s="1">
        <v>1</v>
      </c>
      <c r="M200" s="1">
        <v>1</v>
      </c>
      <c r="N200" s="1">
        <v>0</v>
      </c>
      <c r="O200" s="1">
        <v>0</v>
      </c>
      <c r="P200" s="90">
        <v>2.8240000000000001E-3</v>
      </c>
      <c r="Q200" s="1">
        <v>123</v>
      </c>
      <c r="R200" s="1">
        <v>0</v>
      </c>
      <c r="S200" s="1">
        <v>0</v>
      </c>
      <c r="T200" s="1">
        <v>757</v>
      </c>
      <c r="U200" s="1">
        <v>290</v>
      </c>
      <c r="V200" s="1">
        <v>0</v>
      </c>
      <c r="W200" s="1">
        <v>190</v>
      </c>
      <c r="X200" s="1">
        <v>27</v>
      </c>
      <c r="Y200" s="1">
        <v>1148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671</v>
      </c>
      <c r="AF200" s="1">
        <v>86</v>
      </c>
      <c r="AG200" s="1">
        <v>0</v>
      </c>
      <c r="AH200" s="1">
        <v>0</v>
      </c>
      <c r="AI200" s="1">
        <v>31</v>
      </c>
      <c r="AJ200" s="1">
        <v>1389</v>
      </c>
      <c r="AK200" s="1">
        <v>1266</v>
      </c>
      <c r="AL200" s="1">
        <v>241</v>
      </c>
      <c r="AM200" s="1">
        <v>1389</v>
      </c>
      <c r="AN200" s="1">
        <f t="shared" ref="AN200:AN263" si="85">SUM(R200:X200)</f>
        <v>1264</v>
      </c>
      <c r="AO200" s="1">
        <f t="shared" ref="AO200:AO263" si="86">AJ200-Q200</f>
        <v>1266</v>
      </c>
      <c r="AP200" s="1" t="str">
        <f t="shared" ref="AP200:AP263" si="87">IF(ISERROR((AO200/AN200)),"",IF(AND((AO200/AN200)&gt;1.05,AO200-AN200&gt;5),"Manual Calculations of Portable Physical Wealth do not match Assumed Calculations",""))</f>
        <v/>
      </c>
      <c r="AR200">
        <f t="shared" si="60"/>
        <v>0.34735199999999999</v>
      </c>
      <c r="AS200">
        <f t="shared" si="61"/>
        <v>0</v>
      </c>
      <c r="AT200">
        <f t="shared" si="62"/>
        <v>0</v>
      </c>
      <c r="AU200">
        <f t="shared" si="63"/>
        <v>2.1377679999999999</v>
      </c>
      <c r="AV200">
        <f t="shared" si="64"/>
        <v>0.81896000000000002</v>
      </c>
      <c r="AW200">
        <f t="shared" si="65"/>
        <v>0</v>
      </c>
      <c r="AX200">
        <f t="shared" si="66"/>
        <v>0.53656000000000004</v>
      </c>
      <c r="AY200">
        <f t="shared" si="67"/>
        <v>7.624800000000001E-2</v>
      </c>
      <c r="AZ200">
        <f t="shared" si="68"/>
        <v>3.2419519999999999</v>
      </c>
      <c r="BA200">
        <f t="shared" si="69"/>
        <v>0</v>
      </c>
      <c r="BB200">
        <f t="shared" si="70"/>
        <v>0</v>
      </c>
      <c r="BC200">
        <f t="shared" si="71"/>
        <v>0</v>
      </c>
      <c r="BD200">
        <f t="shared" si="72"/>
        <v>0</v>
      </c>
      <c r="BE200">
        <f t="shared" si="73"/>
        <v>0</v>
      </c>
      <c r="BF200">
        <f t="shared" si="74"/>
        <v>1.8949040000000001</v>
      </c>
      <c r="BG200">
        <f t="shared" si="75"/>
        <v>0.24286400000000002</v>
      </c>
      <c r="BH200">
        <f t="shared" si="76"/>
        <v>0</v>
      </c>
      <c r="BI200">
        <f t="shared" si="77"/>
        <v>0</v>
      </c>
      <c r="BJ200">
        <f t="shared" si="78"/>
        <v>8.7544000000000011E-2</v>
      </c>
      <c r="BK200">
        <f t="shared" si="79"/>
        <v>3.922536</v>
      </c>
      <c r="BL200">
        <f t="shared" si="80"/>
        <v>3.5751840000000001</v>
      </c>
      <c r="BM200">
        <f t="shared" si="81"/>
        <v>0.68058400000000008</v>
      </c>
      <c r="BN200">
        <f t="shared" si="82"/>
        <v>3.922536</v>
      </c>
      <c r="BO200">
        <f t="shared" si="83"/>
        <v>3.5695360000000003</v>
      </c>
      <c r="BP200">
        <f t="shared" si="84"/>
        <v>3.5751840000000001</v>
      </c>
    </row>
    <row r="201" spans="1:68">
      <c r="A201">
        <v>52024</v>
      </c>
      <c r="B201" s="1">
        <v>9</v>
      </c>
      <c r="C201" s="1">
        <v>0</v>
      </c>
      <c r="D201" s="1">
        <v>1</v>
      </c>
      <c r="E201" s="1">
        <v>1</v>
      </c>
      <c r="F201" s="1">
        <v>0</v>
      </c>
      <c r="G201" s="1">
        <v>3</v>
      </c>
      <c r="H201" s="8">
        <v>40</v>
      </c>
      <c r="I201" t="s">
        <v>575</v>
      </c>
      <c r="J201" s="8">
        <v>83</v>
      </c>
      <c r="K201" s="1">
        <v>1</v>
      </c>
      <c r="L201" s="1">
        <v>2</v>
      </c>
      <c r="M201" s="1">
        <v>0</v>
      </c>
      <c r="N201" s="1">
        <v>0</v>
      </c>
      <c r="O201" s="1">
        <v>0</v>
      </c>
      <c r="P201" s="90">
        <v>2.8240000000000001E-3</v>
      </c>
      <c r="Q201" s="1">
        <v>0</v>
      </c>
      <c r="R201" s="1">
        <v>0</v>
      </c>
      <c r="S201" s="1">
        <v>0</v>
      </c>
      <c r="T201" s="1">
        <v>703</v>
      </c>
      <c r="U201" s="1">
        <v>119</v>
      </c>
      <c r="V201" s="1">
        <v>0</v>
      </c>
      <c r="W201" s="1">
        <v>385</v>
      </c>
      <c r="X201" s="1">
        <v>36</v>
      </c>
      <c r="Y201" s="1">
        <v>1581</v>
      </c>
      <c r="Z201" s="1">
        <v>3256</v>
      </c>
      <c r="AA201" s="1">
        <v>1</v>
      </c>
      <c r="AB201" s="1">
        <v>1</v>
      </c>
      <c r="AC201" s="1">
        <v>0</v>
      </c>
      <c r="AD201" s="1">
        <v>0</v>
      </c>
      <c r="AE201" s="1">
        <v>426</v>
      </c>
      <c r="AF201" s="1">
        <v>278</v>
      </c>
      <c r="AG201" s="1">
        <v>0</v>
      </c>
      <c r="AH201" s="1">
        <v>19</v>
      </c>
      <c r="AI201" s="1">
        <v>78</v>
      </c>
      <c r="AJ201" s="1">
        <v>1245</v>
      </c>
      <c r="AK201" s="1">
        <v>4501</v>
      </c>
      <c r="AL201" s="1">
        <v>2920</v>
      </c>
      <c r="AM201" s="1">
        <v>4501</v>
      </c>
      <c r="AN201" s="1">
        <f t="shared" si="85"/>
        <v>1243</v>
      </c>
      <c r="AO201" s="1">
        <f t="shared" si="86"/>
        <v>1245</v>
      </c>
      <c r="AP201" s="1" t="str">
        <f t="shared" si="87"/>
        <v/>
      </c>
      <c r="AR201">
        <f t="shared" ref="AR201:AR264" si="88">$P201*Q201</f>
        <v>0</v>
      </c>
      <c r="AS201">
        <f t="shared" ref="AS201:AS264" si="89">$P201*R201</f>
        <v>0</v>
      </c>
      <c r="AT201">
        <f t="shared" ref="AT201:AT264" si="90">$P201*S201</f>
        <v>0</v>
      </c>
      <c r="AU201">
        <f t="shared" ref="AU201:AU264" si="91">$P201*T201</f>
        <v>1.9852720000000001</v>
      </c>
      <c r="AV201">
        <f t="shared" ref="AV201:AV264" si="92">$P201*U201</f>
        <v>0.33605600000000002</v>
      </c>
      <c r="AW201">
        <f t="shared" ref="AW201:AW264" si="93">$P201*V201</f>
        <v>0</v>
      </c>
      <c r="AX201">
        <f t="shared" ref="AX201:AX264" si="94">$P201*W201</f>
        <v>1.08724</v>
      </c>
      <c r="AY201">
        <f t="shared" ref="AY201:AY264" si="95">$P201*X201</f>
        <v>0.101664</v>
      </c>
      <c r="AZ201">
        <f t="shared" ref="AZ201:AZ264" si="96">$P201*Y201</f>
        <v>4.4647440000000005</v>
      </c>
      <c r="BA201">
        <f t="shared" ref="BA201:BA264" si="97">$P201*Z201</f>
        <v>9.1949439999999996</v>
      </c>
      <c r="BB201">
        <f t="shared" ref="BB201:BB264" si="98">$P201*AA201</f>
        <v>2.8240000000000001E-3</v>
      </c>
      <c r="BC201">
        <f t="shared" ref="BC201:BC264" si="99">$P201*AB201</f>
        <v>2.8240000000000001E-3</v>
      </c>
      <c r="BD201">
        <f t="shared" ref="BD201:BD264" si="100">$P201*AC201</f>
        <v>0</v>
      </c>
      <c r="BE201">
        <f t="shared" ref="BE201:BE264" si="101">$P201*AD201</f>
        <v>0</v>
      </c>
      <c r="BF201">
        <f t="shared" ref="BF201:BF264" si="102">$P201*AE201</f>
        <v>1.2030240000000001</v>
      </c>
      <c r="BG201">
        <f t="shared" ref="BG201:BG264" si="103">$P201*AF201</f>
        <v>0.78507199999999999</v>
      </c>
      <c r="BH201">
        <f t="shared" ref="BH201:BH264" si="104">$P201*AG201</f>
        <v>0</v>
      </c>
      <c r="BI201">
        <f t="shared" ref="BI201:BI264" si="105">$P201*AH201</f>
        <v>5.3656000000000002E-2</v>
      </c>
      <c r="BJ201">
        <f t="shared" ref="BJ201:BJ264" si="106">$P201*AI201</f>
        <v>0.22027200000000002</v>
      </c>
      <c r="BK201">
        <f t="shared" ref="BK201:BK264" si="107">$P201*AJ201</f>
        <v>3.5158800000000001</v>
      </c>
      <c r="BL201">
        <f t="shared" ref="BL201:BL264" si="108">$P201*AK201</f>
        <v>12.710824000000001</v>
      </c>
      <c r="BM201">
        <f t="shared" ref="BM201:BM264" si="109">$P201*AL201</f>
        <v>8.246080000000001</v>
      </c>
      <c r="BN201">
        <f t="shared" ref="BN201:BN264" si="110">$P201*AM201</f>
        <v>12.710824000000001</v>
      </c>
      <c r="BO201">
        <f t="shared" ref="BO201:BO264" si="111">$P201*AN201</f>
        <v>3.5102320000000002</v>
      </c>
      <c r="BP201">
        <f t="shared" ref="BP201:BP264" si="112">$P201*AO201</f>
        <v>3.5158800000000001</v>
      </c>
    </row>
    <row r="202" spans="1:68">
      <c r="A202">
        <v>52025</v>
      </c>
      <c r="B202" s="1">
        <v>9</v>
      </c>
      <c r="C202" s="1">
        <v>0</v>
      </c>
      <c r="D202" s="1">
        <v>1</v>
      </c>
      <c r="E202" s="1">
        <v>1</v>
      </c>
      <c r="F202" s="1">
        <v>0</v>
      </c>
      <c r="G202" s="1">
        <v>3</v>
      </c>
      <c r="H202" s="8">
        <v>40</v>
      </c>
      <c r="I202" t="s">
        <v>575</v>
      </c>
      <c r="J202" s="8">
        <v>83</v>
      </c>
      <c r="K202" s="1">
        <v>4</v>
      </c>
      <c r="L202" s="1">
        <v>2</v>
      </c>
      <c r="M202" s="1">
        <v>1</v>
      </c>
      <c r="N202" s="1">
        <v>0</v>
      </c>
      <c r="O202" s="1">
        <v>1</v>
      </c>
      <c r="P202" s="90">
        <v>2.8240000000000001E-3</v>
      </c>
      <c r="Q202" s="1">
        <v>0</v>
      </c>
      <c r="R202" s="1">
        <v>0</v>
      </c>
      <c r="S202" s="1">
        <v>0</v>
      </c>
      <c r="T202" s="1">
        <v>39</v>
      </c>
      <c r="U202" s="1">
        <v>36</v>
      </c>
      <c r="V202" s="1">
        <v>0</v>
      </c>
      <c r="W202" s="1">
        <v>52</v>
      </c>
      <c r="X202" s="1">
        <v>0</v>
      </c>
      <c r="Y202" s="1">
        <v>192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18</v>
      </c>
      <c r="AF202" s="1">
        <v>21</v>
      </c>
      <c r="AG202" s="1">
        <v>0</v>
      </c>
      <c r="AH202" s="1">
        <v>0</v>
      </c>
      <c r="AI202" s="1">
        <v>24</v>
      </c>
      <c r="AJ202" s="1">
        <v>129</v>
      </c>
      <c r="AK202" s="1">
        <v>129</v>
      </c>
      <c r="AL202" s="1">
        <v>-63</v>
      </c>
      <c r="AM202" s="1">
        <v>129</v>
      </c>
      <c r="AN202" s="1">
        <f t="shared" si="85"/>
        <v>127</v>
      </c>
      <c r="AO202" s="1">
        <f t="shared" si="86"/>
        <v>129</v>
      </c>
      <c r="AP202" s="1" t="str">
        <f t="shared" si="87"/>
        <v/>
      </c>
      <c r="AR202">
        <f t="shared" si="88"/>
        <v>0</v>
      </c>
      <c r="AS202">
        <f t="shared" si="89"/>
        <v>0</v>
      </c>
      <c r="AT202">
        <f t="shared" si="90"/>
        <v>0</v>
      </c>
      <c r="AU202">
        <f t="shared" si="91"/>
        <v>0.11013600000000001</v>
      </c>
      <c r="AV202">
        <f t="shared" si="92"/>
        <v>0.101664</v>
      </c>
      <c r="AW202">
        <f t="shared" si="93"/>
        <v>0</v>
      </c>
      <c r="AX202">
        <f t="shared" si="94"/>
        <v>0.14684800000000001</v>
      </c>
      <c r="AY202">
        <f t="shared" si="95"/>
        <v>0</v>
      </c>
      <c r="AZ202">
        <f t="shared" si="96"/>
        <v>0.54220800000000002</v>
      </c>
      <c r="BA202">
        <f t="shared" si="97"/>
        <v>0</v>
      </c>
      <c r="BB202">
        <f t="shared" si="98"/>
        <v>0</v>
      </c>
      <c r="BC202">
        <f t="shared" si="99"/>
        <v>0</v>
      </c>
      <c r="BD202">
        <f t="shared" si="100"/>
        <v>0</v>
      </c>
      <c r="BE202">
        <f t="shared" si="101"/>
        <v>0</v>
      </c>
      <c r="BF202">
        <f t="shared" si="102"/>
        <v>5.0832000000000002E-2</v>
      </c>
      <c r="BG202">
        <f t="shared" si="103"/>
        <v>5.9304000000000003E-2</v>
      </c>
      <c r="BH202">
        <f t="shared" si="104"/>
        <v>0</v>
      </c>
      <c r="BI202">
        <f t="shared" si="105"/>
        <v>0</v>
      </c>
      <c r="BJ202">
        <f t="shared" si="106"/>
        <v>6.7776000000000003E-2</v>
      </c>
      <c r="BK202">
        <f t="shared" si="107"/>
        <v>0.36429600000000001</v>
      </c>
      <c r="BL202">
        <f t="shared" si="108"/>
        <v>0.36429600000000001</v>
      </c>
      <c r="BM202">
        <f t="shared" si="109"/>
        <v>-0.17791200000000001</v>
      </c>
      <c r="BN202">
        <f t="shared" si="110"/>
        <v>0.36429600000000001</v>
      </c>
      <c r="BO202">
        <f t="shared" si="111"/>
        <v>0.35864800000000002</v>
      </c>
      <c r="BP202">
        <f t="shared" si="112"/>
        <v>0.36429600000000001</v>
      </c>
    </row>
    <row r="203" spans="1:68">
      <c r="A203">
        <v>52026</v>
      </c>
      <c r="B203" s="1">
        <v>9</v>
      </c>
      <c r="C203" s="1">
        <v>0</v>
      </c>
      <c r="D203" s="1">
        <v>1</v>
      </c>
      <c r="E203" s="1">
        <v>1</v>
      </c>
      <c r="F203" s="1">
        <v>0</v>
      </c>
      <c r="G203" s="1">
        <v>2</v>
      </c>
      <c r="H203" s="8">
        <v>40</v>
      </c>
      <c r="I203" t="s">
        <v>575</v>
      </c>
      <c r="J203" s="8">
        <v>83</v>
      </c>
      <c r="K203" s="1">
        <v>1</v>
      </c>
      <c r="L203" s="1">
        <v>2</v>
      </c>
      <c r="M203" s="1">
        <v>1</v>
      </c>
      <c r="N203" s="1">
        <v>0</v>
      </c>
      <c r="O203" s="1">
        <v>0</v>
      </c>
      <c r="P203" s="90">
        <v>9.4859999999999996E-3</v>
      </c>
      <c r="Q203" s="1">
        <v>33</v>
      </c>
      <c r="R203" s="1">
        <v>0</v>
      </c>
      <c r="S203" s="1">
        <v>0</v>
      </c>
      <c r="T203" s="1">
        <v>160</v>
      </c>
      <c r="U203" s="1">
        <v>0</v>
      </c>
      <c r="V203" s="1">
        <v>0</v>
      </c>
      <c r="W203" s="1">
        <v>175</v>
      </c>
      <c r="X203" s="1">
        <v>0</v>
      </c>
      <c r="Y203" s="1">
        <v>344</v>
      </c>
      <c r="Z203" s="1">
        <v>949</v>
      </c>
      <c r="AA203" s="1">
        <v>1</v>
      </c>
      <c r="AB203" s="1">
        <v>1</v>
      </c>
      <c r="AC203" s="1">
        <v>0</v>
      </c>
      <c r="AD203" s="1">
        <v>0</v>
      </c>
      <c r="AE203" s="1">
        <v>89</v>
      </c>
      <c r="AF203" s="1">
        <v>72</v>
      </c>
      <c r="AG203" s="1">
        <v>0</v>
      </c>
      <c r="AH203" s="1">
        <v>0</v>
      </c>
      <c r="AI203" s="1">
        <v>45</v>
      </c>
      <c r="AJ203" s="1">
        <v>369</v>
      </c>
      <c r="AK203" s="1">
        <v>1285</v>
      </c>
      <c r="AL203" s="1">
        <v>975</v>
      </c>
      <c r="AM203" s="1">
        <v>1318</v>
      </c>
      <c r="AN203" s="1">
        <f t="shared" si="85"/>
        <v>335</v>
      </c>
      <c r="AO203" s="1">
        <f t="shared" si="86"/>
        <v>336</v>
      </c>
      <c r="AP203" s="1" t="str">
        <f t="shared" si="87"/>
        <v/>
      </c>
      <c r="AR203">
        <f t="shared" si="88"/>
        <v>0.31303799999999998</v>
      </c>
      <c r="AS203">
        <f t="shared" si="89"/>
        <v>0</v>
      </c>
      <c r="AT203">
        <f t="shared" si="90"/>
        <v>0</v>
      </c>
      <c r="AU203">
        <f t="shared" si="91"/>
        <v>1.51776</v>
      </c>
      <c r="AV203">
        <f t="shared" si="92"/>
        <v>0</v>
      </c>
      <c r="AW203">
        <f t="shared" si="93"/>
        <v>0</v>
      </c>
      <c r="AX203">
        <f t="shared" si="94"/>
        <v>1.66005</v>
      </c>
      <c r="AY203">
        <f t="shared" si="95"/>
        <v>0</v>
      </c>
      <c r="AZ203">
        <f t="shared" si="96"/>
        <v>3.2631839999999999</v>
      </c>
      <c r="BA203">
        <f t="shared" si="97"/>
        <v>9.0022140000000004</v>
      </c>
      <c r="BB203">
        <f t="shared" si="98"/>
        <v>9.4859999999999996E-3</v>
      </c>
      <c r="BC203">
        <f t="shared" si="99"/>
        <v>9.4859999999999996E-3</v>
      </c>
      <c r="BD203">
        <f t="shared" si="100"/>
        <v>0</v>
      </c>
      <c r="BE203">
        <f t="shared" si="101"/>
        <v>0</v>
      </c>
      <c r="BF203">
        <f t="shared" si="102"/>
        <v>0.84425399999999995</v>
      </c>
      <c r="BG203">
        <f t="shared" si="103"/>
        <v>0.68299199999999993</v>
      </c>
      <c r="BH203">
        <f t="shared" si="104"/>
        <v>0</v>
      </c>
      <c r="BI203">
        <f t="shared" si="105"/>
        <v>0</v>
      </c>
      <c r="BJ203">
        <f t="shared" si="106"/>
        <v>0.42686999999999997</v>
      </c>
      <c r="BK203">
        <f t="shared" si="107"/>
        <v>3.5003340000000001</v>
      </c>
      <c r="BL203">
        <f t="shared" si="108"/>
        <v>12.18951</v>
      </c>
      <c r="BM203">
        <f t="shared" si="109"/>
        <v>9.2488499999999991</v>
      </c>
      <c r="BN203">
        <f t="shared" si="110"/>
        <v>12.502547999999999</v>
      </c>
      <c r="BO203">
        <f t="shared" si="111"/>
        <v>3.17781</v>
      </c>
      <c r="BP203">
        <f t="shared" si="112"/>
        <v>3.1872959999999999</v>
      </c>
    </row>
    <row r="204" spans="1:68">
      <c r="A204">
        <v>52027</v>
      </c>
      <c r="B204" s="1">
        <v>9</v>
      </c>
      <c r="C204" s="1">
        <v>0</v>
      </c>
      <c r="D204" s="1">
        <v>1</v>
      </c>
      <c r="E204" s="1">
        <v>1</v>
      </c>
      <c r="F204" s="1">
        <v>0</v>
      </c>
      <c r="G204" s="1">
        <v>3</v>
      </c>
      <c r="H204" s="8">
        <v>92</v>
      </c>
      <c r="I204" t="s">
        <v>309</v>
      </c>
      <c r="J204" s="8">
        <v>54</v>
      </c>
      <c r="K204" s="1">
        <v>1</v>
      </c>
      <c r="L204" s="1">
        <v>2</v>
      </c>
      <c r="M204" s="1">
        <v>1</v>
      </c>
      <c r="N204" s="1">
        <v>0</v>
      </c>
      <c r="O204" s="1">
        <v>0</v>
      </c>
      <c r="P204" s="90">
        <v>2.8240000000000001E-3</v>
      </c>
      <c r="Q204" s="1">
        <v>234</v>
      </c>
      <c r="R204" s="1">
        <v>0</v>
      </c>
      <c r="S204" s="1">
        <v>0</v>
      </c>
      <c r="T204" s="1">
        <v>116</v>
      </c>
      <c r="U204" s="1">
        <v>0</v>
      </c>
      <c r="V204" s="1">
        <v>0</v>
      </c>
      <c r="W204" s="1">
        <v>67</v>
      </c>
      <c r="X204" s="1">
        <v>0</v>
      </c>
      <c r="Y204" s="1">
        <v>363</v>
      </c>
      <c r="Z204" s="1">
        <v>75</v>
      </c>
      <c r="AA204" s="1">
        <v>1</v>
      </c>
      <c r="AB204" s="1">
        <v>1</v>
      </c>
      <c r="AC204" s="1">
        <v>0</v>
      </c>
      <c r="AD204" s="1">
        <v>0</v>
      </c>
      <c r="AE204" s="1">
        <v>75</v>
      </c>
      <c r="AF204" s="1">
        <v>0</v>
      </c>
      <c r="AG204" s="1">
        <v>41</v>
      </c>
      <c r="AH204" s="1">
        <v>0</v>
      </c>
      <c r="AI204" s="1">
        <v>62</v>
      </c>
      <c r="AJ204" s="1">
        <v>417</v>
      </c>
      <c r="AK204" s="1">
        <v>258</v>
      </c>
      <c r="AL204" s="1">
        <v>129</v>
      </c>
      <c r="AM204" s="1">
        <v>492</v>
      </c>
      <c r="AN204" s="1">
        <f t="shared" si="85"/>
        <v>183</v>
      </c>
      <c r="AO204" s="1">
        <f t="shared" si="86"/>
        <v>183</v>
      </c>
      <c r="AP204" s="1" t="str">
        <f t="shared" si="87"/>
        <v/>
      </c>
      <c r="AR204">
        <f t="shared" si="88"/>
        <v>0.66081600000000007</v>
      </c>
      <c r="AS204">
        <f t="shared" si="89"/>
        <v>0</v>
      </c>
      <c r="AT204">
        <f t="shared" si="90"/>
        <v>0</v>
      </c>
      <c r="AU204">
        <f t="shared" si="91"/>
        <v>0.32758399999999999</v>
      </c>
      <c r="AV204">
        <f t="shared" si="92"/>
        <v>0</v>
      </c>
      <c r="AW204">
        <f t="shared" si="93"/>
        <v>0</v>
      </c>
      <c r="AX204">
        <f t="shared" si="94"/>
        <v>0.18920800000000002</v>
      </c>
      <c r="AY204">
        <f t="shared" si="95"/>
        <v>0</v>
      </c>
      <c r="AZ204">
        <f t="shared" si="96"/>
        <v>1.025112</v>
      </c>
      <c r="BA204">
        <f t="shared" si="97"/>
        <v>0.21180000000000002</v>
      </c>
      <c r="BB204">
        <f t="shared" si="98"/>
        <v>2.8240000000000001E-3</v>
      </c>
      <c r="BC204">
        <f t="shared" si="99"/>
        <v>2.8240000000000001E-3</v>
      </c>
      <c r="BD204">
        <f t="shared" si="100"/>
        <v>0</v>
      </c>
      <c r="BE204">
        <f t="shared" si="101"/>
        <v>0</v>
      </c>
      <c r="BF204">
        <f t="shared" si="102"/>
        <v>0.21180000000000002</v>
      </c>
      <c r="BG204">
        <f t="shared" si="103"/>
        <v>0</v>
      </c>
      <c r="BH204">
        <f t="shared" si="104"/>
        <v>0.115784</v>
      </c>
      <c r="BI204">
        <f t="shared" si="105"/>
        <v>0</v>
      </c>
      <c r="BJ204">
        <f t="shared" si="106"/>
        <v>0.17508800000000002</v>
      </c>
      <c r="BK204">
        <f t="shared" si="107"/>
        <v>1.177608</v>
      </c>
      <c r="BL204">
        <f t="shared" si="108"/>
        <v>0.72859200000000002</v>
      </c>
      <c r="BM204">
        <f t="shared" si="109"/>
        <v>0.36429600000000001</v>
      </c>
      <c r="BN204">
        <f t="shared" si="110"/>
        <v>1.389408</v>
      </c>
      <c r="BO204">
        <f t="shared" si="111"/>
        <v>0.51679200000000003</v>
      </c>
      <c r="BP204">
        <f t="shared" si="112"/>
        <v>0.51679200000000003</v>
      </c>
    </row>
    <row r="205" spans="1:68">
      <c r="A205">
        <v>53001</v>
      </c>
      <c r="B205" s="1">
        <v>3</v>
      </c>
      <c r="C205" s="105">
        <v>0</v>
      </c>
      <c r="D205" s="105">
        <v>0</v>
      </c>
      <c r="E205" s="1">
        <v>1</v>
      </c>
      <c r="F205" s="1">
        <v>0</v>
      </c>
      <c r="G205" s="1">
        <v>2</v>
      </c>
      <c r="H205" s="8">
        <v>40</v>
      </c>
      <c r="I205" t="s">
        <v>575</v>
      </c>
      <c r="J205" s="8">
        <v>83</v>
      </c>
      <c r="K205" s="1">
        <v>1</v>
      </c>
      <c r="L205" s="1">
        <v>2</v>
      </c>
      <c r="M205" s="1">
        <v>1</v>
      </c>
      <c r="N205" s="1">
        <v>7</v>
      </c>
      <c r="O205" s="1">
        <v>0</v>
      </c>
      <c r="P205" s="90">
        <v>6.463E-3</v>
      </c>
      <c r="Q205" s="1">
        <v>1045</v>
      </c>
      <c r="R205" s="1">
        <v>0</v>
      </c>
      <c r="S205" s="1">
        <v>0</v>
      </c>
      <c r="T205" s="1">
        <v>340</v>
      </c>
      <c r="U205" s="1">
        <v>0</v>
      </c>
      <c r="V205" s="1">
        <v>0</v>
      </c>
      <c r="W205" s="1">
        <v>116</v>
      </c>
      <c r="X205" s="1">
        <v>77</v>
      </c>
      <c r="Y205" s="1">
        <v>4390</v>
      </c>
      <c r="Z205" s="1">
        <v>2028</v>
      </c>
      <c r="AA205" s="1">
        <v>1</v>
      </c>
      <c r="AB205" s="1">
        <v>0</v>
      </c>
      <c r="AC205" s="1">
        <v>0</v>
      </c>
      <c r="AD205" s="1">
        <v>0</v>
      </c>
      <c r="AE205" s="1">
        <v>145</v>
      </c>
      <c r="AF205" s="1">
        <v>195</v>
      </c>
      <c r="AG205" s="1">
        <v>0</v>
      </c>
      <c r="AH205" s="1">
        <v>0</v>
      </c>
      <c r="AI205" s="1">
        <v>48</v>
      </c>
      <c r="AJ205" s="1">
        <v>1579</v>
      </c>
      <c r="AK205" s="1">
        <v>2562</v>
      </c>
      <c r="AL205" s="1">
        <v>-783</v>
      </c>
      <c r="AM205" s="1">
        <v>3607</v>
      </c>
      <c r="AN205" s="1">
        <f t="shared" si="85"/>
        <v>533</v>
      </c>
      <c r="AO205" s="1">
        <f t="shared" si="86"/>
        <v>534</v>
      </c>
      <c r="AP205" s="1" t="str">
        <f t="shared" si="87"/>
        <v/>
      </c>
      <c r="AR205">
        <f t="shared" si="88"/>
        <v>6.7538349999999996</v>
      </c>
      <c r="AS205">
        <f t="shared" si="89"/>
        <v>0</v>
      </c>
      <c r="AT205">
        <f t="shared" si="90"/>
        <v>0</v>
      </c>
      <c r="AU205">
        <f t="shared" si="91"/>
        <v>2.1974200000000002</v>
      </c>
      <c r="AV205">
        <f t="shared" si="92"/>
        <v>0</v>
      </c>
      <c r="AW205">
        <f t="shared" si="93"/>
        <v>0</v>
      </c>
      <c r="AX205">
        <f t="shared" si="94"/>
        <v>0.74970800000000004</v>
      </c>
      <c r="AY205">
        <f t="shared" si="95"/>
        <v>0.49765100000000001</v>
      </c>
      <c r="AZ205">
        <f t="shared" si="96"/>
        <v>28.37257</v>
      </c>
      <c r="BA205">
        <f t="shared" si="97"/>
        <v>13.106964</v>
      </c>
      <c r="BB205">
        <f t="shared" si="98"/>
        <v>6.463E-3</v>
      </c>
      <c r="BC205">
        <f t="shared" si="99"/>
        <v>0</v>
      </c>
      <c r="BD205">
        <f t="shared" si="100"/>
        <v>0</v>
      </c>
      <c r="BE205">
        <f t="shared" si="101"/>
        <v>0</v>
      </c>
      <c r="BF205">
        <f t="shared" si="102"/>
        <v>0.93713500000000005</v>
      </c>
      <c r="BG205">
        <f t="shared" si="103"/>
        <v>1.2602850000000001</v>
      </c>
      <c r="BH205">
        <f t="shared" si="104"/>
        <v>0</v>
      </c>
      <c r="BI205">
        <f t="shared" si="105"/>
        <v>0</v>
      </c>
      <c r="BJ205">
        <f t="shared" si="106"/>
        <v>0.310224</v>
      </c>
      <c r="BK205">
        <f t="shared" si="107"/>
        <v>10.205076999999999</v>
      </c>
      <c r="BL205">
        <f t="shared" si="108"/>
        <v>16.558205999999998</v>
      </c>
      <c r="BM205">
        <f t="shared" si="109"/>
        <v>-5.0605289999999998</v>
      </c>
      <c r="BN205">
        <f t="shared" si="110"/>
        <v>23.312041000000001</v>
      </c>
      <c r="BO205">
        <f t="shared" si="111"/>
        <v>3.444779</v>
      </c>
      <c r="BP205">
        <f t="shared" si="112"/>
        <v>3.4512420000000001</v>
      </c>
    </row>
    <row r="206" spans="1:68">
      <c r="A206">
        <v>53002</v>
      </c>
      <c r="B206" s="1">
        <v>9</v>
      </c>
      <c r="C206" s="1">
        <v>0</v>
      </c>
      <c r="D206" s="1">
        <v>1</v>
      </c>
      <c r="E206" s="1">
        <v>1</v>
      </c>
      <c r="F206" s="1">
        <v>0</v>
      </c>
      <c r="G206" s="1">
        <v>3</v>
      </c>
      <c r="H206" s="8">
        <v>4</v>
      </c>
      <c r="I206" t="s">
        <v>356</v>
      </c>
      <c r="J206" s="8">
        <v>10</v>
      </c>
      <c r="K206" s="1">
        <v>1</v>
      </c>
      <c r="L206" s="1">
        <v>1</v>
      </c>
      <c r="M206" s="1">
        <v>0</v>
      </c>
      <c r="N206" s="1">
        <v>0</v>
      </c>
      <c r="O206" s="1">
        <v>0</v>
      </c>
      <c r="P206" s="90">
        <v>2.362E-3</v>
      </c>
      <c r="Q206" s="1">
        <v>95</v>
      </c>
      <c r="R206" s="1">
        <v>0</v>
      </c>
      <c r="S206" s="1">
        <v>0</v>
      </c>
      <c r="T206" s="1">
        <v>1212</v>
      </c>
      <c r="U206" s="1">
        <v>0</v>
      </c>
      <c r="V206" s="1">
        <v>0</v>
      </c>
      <c r="W206" s="1">
        <v>185</v>
      </c>
      <c r="X206" s="1">
        <v>0</v>
      </c>
      <c r="Y206" s="1">
        <v>1689</v>
      </c>
      <c r="Z206" s="1">
        <v>3030</v>
      </c>
      <c r="AA206" s="1">
        <v>1</v>
      </c>
      <c r="AB206" s="1">
        <v>1</v>
      </c>
      <c r="AC206" s="1">
        <v>95</v>
      </c>
      <c r="AD206" s="1">
        <v>0</v>
      </c>
      <c r="AE206" s="1">
        <v>689</v>
      </c>
      <c r="AF206" s="1">
        <v>0</v>
      </c>
      <c r="AG206" s="1">
        <v>522</v>
      </c>
      <c r="AH206" s="1">
        <v>0</v>
      </c>
      <c r="AI206" s="1">
        <v>155</v>
      </c>
      <c r="AJ206" s="1">
        <v>1492</v>
      </c>
      <c r="AK206" s="1">
        <v>4427</v>
      </c>
      <c r="AL206" s="1">
        <v>2833</v>
      </c>
      <c r="AM206" s="1">
        <v>4522</v>
      </c>
      <c r="AN206" s="1">
        <f t="shared" si="85"/>
        <v>1397</v>
      </c>
      <c r="AO206" s="1">
        <f t="shared" si="86"/>
        <v>1397</v>
      </c>
      <c r="AP206" s="1" t="str">
        <f t="shared" si="87"/>
        <v/>
      </c>
      <c r="AR206">
        <f t="shared" si="88"/>
        <v>0.22439000000000001</v>
      </c>
      <c r="AS206">
        <f t="shared" si="89"/>
        <v>0</v>
      </c>
      <c r="AT206">
        <f t="shared" si="90"/>
        <v>0</v>
      </c>
      <c r="AU206">
        <f t="shared" si="91"/>
        <v>2.8627439999999997</v>
      </c>
      <c r="AV206">
        <f t="shared" si="92"/>
        <v>0</v>
      </c>
      <c r="AW206">
        <f t="shared" si="93"/>
        <v>0</v>
      </c>
      <c r="AX206">
        <f t="shared" si="94"/>
        <v>0.43696999999999997</v>
      </c>
      <c r="AY206">
        <f t="shared" si="95"/>
        <v>0</v>
      </c>
      <c r="AZ206">
        <f t="shared" si="96"/>
        <v>3.9894180000000001</v>
      </c>
      <c r="BA206">
        <f t="shared" si="97"/>
        <v>7.15686</v>
      </c>
      <c r="BB206">
        <f t="shared" si="98"/>
        <v>2.362E-3</v>
      </c>
      <c r="BC206">
        <f t="shared" si="99"/>
        <v>2.362E-3</v>
      </c>
      <c r="BD206">
        <f t="shared" si="100"/>
        <v>0.22439000000000001</v>
      </c>
      <c r="BE206">
        <f t="shared" si="101"/>
        <v>0</v>
      </c>
      <c r="BF206">
        <f t="shared" si="102"/>
        <v>1.627418</v>
      </c>
      <c r="BG206">
        <f t="shared" si="103"/>
        <v>0</v>
      </c>
      <c r="BH206">
        <f t="shared" si="104"/>
        <v>1.2329639999999999</v>
      </c>
      <c r="BI206">
        <f t="shared" si="105"/>
        <v>0</v>
      </c>
      <c r="BJ206">
        <f t="shared" si="106"/>
        <v>0.36610999999999999</v>
      </c>
      <c r="BK206">
        <f t="shared" si="107"/>
        <v>3.5241039999999999</v>
      </c>
      <c r="BL206">
        <f t="shared" si="108"/>
        <v>10.456574</v>
      </c>
      <c r="BM206">
        <f t="shared" si="109"/>
        <v>6.6915459999999998</v>
      </c>
      <c r="BN206">
        <f t="shared" si="110"/>
        <v>10.680963999999999</v>
      </c>
      <c r="BO206">
        <f t="shared" si="111"/>
        <v>3.2997139999999998</v>
      </c>
      <c r="BP206">
        <f t="shared" si="112"/>
        <v>3.2997139999999998</v>
      </c>
    </row>
    <row r="207" spans="1:68">
      <c r="A207">
        <v>53003</v>
      </c>
      <c r="B207" s="1">
        <v>9</v>
      </c>
      <c r="C207" s="1">
        <v>0</v>
      </c>
      <c r="D207" s="1">
        <v>1</v>
      </c>
      <c r="E207" s="1">
        <v>1</v>
      </c>
      <c r="F207" s="1">
        <v>0</v>
      </c>
      <c r="G207" s="1">
        <v>3</v>
      </c>
      <c r="H207" s="8">
        <v>40</v>
      </c>
      <c r="I207" t="s">
        <v>575</v>
      </c>
      <c r="J207" s="8">
        <v>83</v>
      </c>
      <c r="K207" s="1">
        <v>1</v>
      </c>
      <c r="L207" s="1">
        <v>2</v>
      </c>
      <c r="M207" s="1">
        <v>1</v>
      </c>
      <c r="N207" s="1">
        <v>0</v>
      </c>
      <c r="O207" s="1">
        <v>1</v>
      </c>
      <c r="P207" s="90">
        <v>2.362E-3</v>
      </c>
      <c r="Q207" s="1">
        <v>195</v>
      </c>
      <c r="R207" s="1">
        <v>0</v>
      </c>
      <c r="S207" s="1">
        <v>0</v>
      </c>
      <c r="T207" s="1">
        <v>63</v>
      </c>
      <c r="U207" s="1">
        <v>4</v>
      </c>
      <c r="V207" s="1">
        <v>0</v>
      </c>
      <c r="W207" s="1">
        <v>108</v>
      </c>
      <c r="X207" s="1">
        <v>0</v>
      </c>
      <c r="Y207" s="1">
        <v>18</v>
      </c>
      <c r="Z207" s="1">
        <v>5</v>
      </c>
      <c r="AA207" s="1">
        <v>1</v>
      </c>
      <c r="AB207" s="1">
        <v>1</v>
      </c>
      <c r="AC207" s="1">
        <v>0</v>
      </c>
      <c r="AD207" s="1">
        <v>0</v>
      </c>
      <c r="AE207" s="1">
        <v>0</v>
      </c>
      <c r="AF207" s="1">
        <v>63</v>
      </c>
      <c r="AG207" s="1">
        <v>0</v>
      </c>
      <c r="AH207" s="1">
        <v>0</v>
      </c>
      <c r="AI207" s="1">
        <v>7</v>
      </c>
      <c r="AJ207" s="1">
        <v>371</v>
      </c>
      <c r="AK207" s="1">
        <v>181</v>
      </c>
      <c r="AL207" s="1">
        <v>357</v>
      </c>
      <c r="AM207" s="1">
        <v>376</v>
      </c>
      <c r="AN207" s="1">
        <f t="shared" si="85"/>
        <v>175</v>
      </c>
      <c r="AO207" s="1">
        <f t="shared" si="86"/>
        <v>176</v>
      </c>
      <c r="AP207" s="1" t="str">
        <f t="shared" si="87"/>
        <v/>
      </c>
      <c r="AR207">
        <f t="shared" si="88"/>
        <v>0.46059</v>
      </c>
      <c r="AS207">
        <f t="shared" si="89"/>
        <v>0</v>
      </c>
      <c r="AT207">
        <f t="shared" si="90"/>
        <v>0</v>
      </c>
      <c r="AU207">
        <f t="shared" si="91"/>
        <v>0.14880599999999999</v>
      </c>
      <c r="AV207">
        <f t="shared" si="92"/>
        <v>9.4479999999999998E-3</v>
      </c>
      <c r="AW207">
        <f t="shared" si="93"/>
        <v>0</v>
      </c>
      <c r="AX207">
        <f t="shared" si="94"/>
        <v>0.25509599999999999</v>
      </c>
      <c r="AY207">
        <f t="shared" si="95"/>
        <v>0</v>
      </c>
      <c r="AZ207">
        <f t="shared" si="96"/>
        <v>4.2515999999999998E-2</v>
      </c>
      <c r="BA207">
        <f t="shared" si="97"/>
        <v>1.1809999999999999E-2</v>
      </c>
      <c r="BB207">
        <f t="shared" si="98"/>
        <v>2.362E-3</v>
      </c>
      <c r="BC207">
        <f t="shared" si="99"/>
        <v>2.362E-3</v>
      </c>
      <c r="BD207">
        <f t="shared" si="100"/>
        <v>0</v>
      </c>
      <c r="BE207">
        <f t="shared" si="101"/>
        <v>0</v>
      </c>
      <c r="BF207">
        <f t="shared" si="102"/>
        <v>0</v>
      </c>
      <c r="BG207">
        <f t="shared" si="103"/>
        <v>0.14880599999999999</v>
      </c>
      <c r="BH207">
        <f t="shared" si="104"/>
        <v>0</v>
      </c>
      <c r="BI207">
        <f t="shared" si="105"/>
        <v>0</v>
      </c>
      <c r="BJ207">
        <f t="shared" si="106"/>
        <v>1.6534E-2</v>
      </c>
      <c r="BK207">
        <f t="shared" si="107"/>
        <v>0.87630200000000003</v>
      </c>
      <c r="BL207">
        <f t="shared" si="108"/>
        <v>0.42752200000000001</v>
      </c>
      <c r="BM207">
        <f t="shared" si="109"/>
        <v>0.84323399999999993</v>
      </c>
      <c r="BN207">
        <f t="shared" si="110"/>
        <v>0.88811200000000001</v>
      </c>
      <c r="BO207">
        <f t="shared" si="111"/>
        <v>0.41335</v>
      </c>
      <c r="BP207">
        <f t="shared" si="112"/>
        <v>0.41571199999999997</v>
      </c>
    </row>
    <row r="208" spans="1:68">
      <c r="A208">
        <v>53004</v>
      </c>
      <c r="B208" s="1">
        <v>9</v>
      </c>
      <c r="C208" s="1">
        <v>0</v>
      </c>
      <c r="D208" s="1">
        <v>1</v>
      </c>
      <c r="E208" s="1">
        <v>1</v>
      </c>
      <c r="F208" s="1">
        <v>0</v>
      </c>
      <c r="G208" s="1">
        <v>4</v>
      </c>
      <c r="H208" s="8">
        <v>51</v>
      </c>
      <c r="I208" t="s">
        <v>663</v>
      </c>
      <c r="J208" s="8">
        <v>91</v>
      </c>
      <c r="K208" s="1">
        <v>1</v>
      </c>
      <c r="L208" s="1">
        <v>2</v>
      </c>
      <c r="M208" s="1">
        <v>1</v>
      </c>
      <c r="N208" s="1">
        <v>7</v>
      </c>
      <c r="O208" s="1">
        <v>1</v>
      </c>
      <c r="P208" s="90">
        <v>4.0819999999999997E-3</v>
      </c>
      <c r="Q208" s="1">
        <v>0</v>
      </c>
      <c r="R208" s="1">
        <v>0</v>
      </c>
      <c r="S208" s="1">
        <v>0</v>
      </c>
      <c r="T208" s="1">
        <v>33</v>
      </c>
      <c r="U208" s="1">
        <v>0</v>
      </c>
      <c r="V208" s="1">
        <v>0</v>
      </c>
      <c r="W208" s="1">
        <v>177</v>
      </c>
      <c r="X208" s="1">
        <v>0</v>
      </c>
      <c r="Y208" s="1">
        <v>3634</v>
      </c>
      <c r="Z208" s="1">
        <v>1425</v>
      </c>
      <c r="AA208" s="1">
        <v>1</v>
      </c>
      <c r="AB208" s="1">
        <v>1</v>
      </c>
      <c r="AC208" s="1">
        <v>0</v>
      </c>
      <c r="AD208" s="1">
        <v>0</v>
      </c>
      <c r="AE208" s="1">
        <v>23</v>
      </c>
      <c r="AF208" s="1">
        <v>10</v>
      </c>
      <c r="AG208" s="1">
        <v>0</v>
      </c>
      <c r="AH208" s="1">
        <v>0</v>
      </c>
      <c r="AI208" s="1">
        <v>0</v>
      </c>
      <c r="AJ208" s="1">
        <v>211</v>
      </c>
      <c r="AK208" s="1">
        <v>1636</v>
      </c>
      <c r="AL208" s="1">
        <v>-1998</v>
      </c>
      <c r="AM208" s="1">
        <v>1636</v>
      </c>
      <c r="AN208" s="1">
        <f t="shared" si="85"/>
        <v>210</v>
      </c>
      <c r="AO208" s="1">
        <f t="shared" si="86"/>
        <v>211</v>
      </c>
      <c r="AP208" s="1" t="str">
        <f t="shared" si="87"/>
        <v/>
      </c>
      <c r="AR208">
        <f t="shared" si="88"/>
        <v>0</v>
      </c>
      <c r="AS208">
        <f t="shared" si="89"/>
        <v>0</v>
      </c>
      <c r="AT208">
        <f t="shared" si="90"/>
        <v>0</v>
      </c>
      <c r="AU208">
        <f t="shared" si="91"/>
        <v>0.13470599999999999</v>
      </c>
      <c r="AV208">
        <f t="shared" si="92"/>
        <v>0</v>
      </c>
      <c r="AW208">
        <f t="shared" si="93"/>
        <v>0</v>
      </c>
      <c r="AX208">
        <f t="shared" si="94"/>
        <v>0.72251399999999999</v>
      </c>
      <c r="AY208">
        <f t="shared" si="95"/>
        <v>0</v>
      </c>
      <c r="AZ208">
        <f t="shared" si="96"/>
        <v>14.833988</v>
      </c>
      <c r="BA208">
        <f t="shared" si="97"/>
        <v>5.8168499999999996</v>
      </c>
      <c r="BB208">
        <f t="shared" si="98"/>
        <v>4.0819999999999997E-3</v>
      </c>
      <c r="BC208">
        <f t="shared" si="99"/>
        <v>4.0819999999999997E-3</v>
      </c>
      <c r="BD208">
        <f t="shared" si="100"/>
        <v>0</v>
      </c>
      <c r="BE208">
        <f t="shared" si="101"/>
        <v>0</v>
      </c>
      <c r="BF208">
        <f t="shared" si="102"/>
        <v>9.3885999999999997E-2</v>
      </c>
      <c r="BG208">
        <f t="shared" si="103"/>
        <v>4.0819999999999995E-2</v>
      </c>
      <c r="BH208">
        <f t="shared" si="104"/>
        <v>0</v>
      </c>
      <c r="BI208">
        <f t="shared" si="105"/>
        <v>0</v>
      </c>
      <c r="BJ208">
        <f t="shared" si="106"/>
        <v>0</v>
      </c>
      <c r="BK208">
        <f t="shared" si="107"/>
        <v>0.8613019999999999</v>
      </c>
      <c r="BL208">
        <f t="shared" si="108"/>
        <v>6.6781519999999999</v>
      </c>
      <c r="BM208">
        <f t="shared" si="109"/>
        <v>-8.155835999999999</v>
      </c>
      <c r="BN208">
        <f t="shared" si="110"/>
        <v>6.6781519999999999</v>
      </c>
      <c r="BO208">
        <f t="shared" si="111"/>
        <v>0.85721999999999998</v>
      </c>
      <c r="BP208">
        <f t="shared" si="112"/>
        <v>0.8613019999999999</v>
      </c>
    </row>
    <row r="209" spans="1:68">
      <c r="A209">
        <v>53005</v>
      </c>
      <c r="B209" s="1">
        <v>3</v>
      </c>
      <c r="C209" s="105">
        <v>0</v>
      </c>
      <c r="D209" s="105">
        <v>0</v>
      </c>
      <c r="E209" s="1">
        <v>1</v>
      </c>
      <c r="F209" s="1">
        <v>0</v>
      </c>
      <c r="G209" s="1">
        <v>2</v>
      </c>
      <c r="H209" s="8">
        <v>40</v>
      </c>
      <c r="I209" t="s">
        <v>575</v>
      </c>
      <c r="J209" s="8">
        <v>83</v>
      </c>
      <c r="K209" s="1">
        <v>1</v>
      </c>
      <c r="L209" s="1">
        <v>2</v>
      </c>
      <c r="M209" s="1">
        <v>0</v>
      </c>
      <c r="N209" s="1">
        <v>0</v>
      </c>
      <c r="O209" s="1">
        <v>0</v>
      </c>
      <c r="P209" s="90">
        <v>6.463E-3</v>
      </c>
      <c r="Q209" s="1">
        <v>0</v>
      </c>
      <c r="R209" s="1">
        <v>0</v>
      </c>
      <c r="S209" s="1">
        <v>0</v>
      </c>
      <c r="T209" s="1">
        <v>102</v>
      </c>
      <c r="U209" s="1">
        <v>47</v>
      </c>
      <c r="V209" s="1">
        <v>0</v>
      </c>
      <c r="W209" s="1">
        <v>107</v>
      </c>
      <c r="X209" s="1">
        <v>0</v>
      </c>
      <c r="Y209" s="1">
        <v>399</v>
      </c>
      <c r="Z209" s="1">
        <v>999</v>
      </c>
      <c r="AA209" s="1">
        <v>1</v>
      </c>
      <c r="AB209" s="1">
        <v>0</v>
      </c>
      <c r="AC209" s="1">
        <v>0</v>
      </c>
      <c r="AD209" s="1">
        <v>0</v>
      </c>
      <c r="AE209" s="1">
        <v>81</v>
      </c>
      <c r="AF209" s="1">
        <v>21</v>
      </c>
      <c r="AG209" s="1">
        <v>0</v>
      </c>
      <c r="AH209" s="1">
        <v>47</v>
      </c>
      <c r="AI209" s="1">
        <v>28</v>
      </c>
      <c r="AJ209" s="1">
        <v>257</v>
      </c>
      <c r="AK209" s="1">
        <v>1257</v>
      </c>
      <c r="AL209" s="1">
        <v>857</v>
      </c>
      <c r="AM209" s="1">
        <v>1257</v>
      </c>
      <c r="AN209" s="1">
        <f t="shared" si="85"/>
        <v>256</v>
      </c>
      <c r="AO209" s="1">
        <f t="shared" si="86"/>
        <v>257</v>
      </c>
      <c r="AP209" s="1" t="str">
        <f t="shared" si="87"/>
        <v/>
      </c>
      <c r="AR209">
        <f t="shared" si="88"/>
        <v>0</v>
      </c>
      <c r="AS209">
        <f t="shared" si="89"/>
        <v>0</v>
      </c>
      <c r="AT209">
        <f t="shared" si="90"/>
        <v>0</v>
      </c>
      <c r="AU209">
        <f t="shared" si="91"/>
        <v>0.65922599999999998</v>
      </c>
      <c r="AV209">
        <f t="shared" si="92"/>
        <v>0.303761</v>
      </c>
      <c r="AW209">
        <f t="shared" si="93"/>
        <v>0</v>
      </c>
      <c r="AX209">
        <f t="shared" si="94"/>
        <v>0.69154099999999996</v>
      </c>
      <c r="AY209">
        <f t="shared" si="95"/>
        <v>0</v>
      </c>
      <c r="AZ209">
        <f t="shared" si="96"/>
        <v>2.5787369999999998</v>
      </c>
      <c r="BA209">
        <f t="shared" si="97"/>
        <v>6.456537</v>
      </c>
      <c r="BB209">
        <f t="shared" si="98"/>
        <v>6.463E-3</v>
      </c>
      <c r="BC209">
        <f t="shared" si="99"/>
        <v>0</v>
      </c>
      <c r="BD209">
        <f t="shared" si="100"/>
        <v>0</v>
      </c>
      <c r="BE209">
        <f t="shared" si="101"/>
        <v>0</v>
      </c>
      <c r="BF209">
        <f t="shared" si="102"/>
        <v>0.52350300000000005</v>
      </c>
      <c r="BG209">
        <f t="shared" si="103"/>
        <v>0.13572300000000001</v>
      </c>
      <c r="BH209">
        <f t="shared" si="104"/>
        <v>0</v>
      </c>
      <c r="BI209">
        <f t="shared" si="105"/>
        <v>0.303761</v>
      </c>
      <c r="BJ209">
        <f t="shared" si="106"/>
        <v>0.18096400000000001</v>
      </c>
      <c r="BK209">
        <f t="shared" si="107"/>
        <v>1.6609910000000001</v>
      </c>
      <c r="BL209">
        <f t="shared" si="108"/>
        <v>8.1239910000000002</v>
      </c>
      <c r="BM209">
        <f t="shared" si="109"/>
        <v>5.5387909999999998</v>
      </c>
      <c r="BN209">
        <f t="shared" si="110"/>
        <v>8.1239910000000002</v>
      </c>
      <c r="BO209">
        <f t="shared" si="111"/>
        <v>1.654528</v>
      </c>
      <c r="BP209">
        <f t="shared" si="112"/>
        <v>1.6609910000000001</v>
      </c>
    </row>
    <row r="210" spans="1:68">
      <c r="A210">
        <v>53006</v>
      </c>
      <c r="B210" s="1">
        <v>9</v>
      </c>
      <c r="C210" s="1">
        <v>0</v>
      </c>
      <c r="D210" s="1">
        <v>1</v>
      </c>
      <c r="E210" s="1">
        <v>1</v>
      </c>
      <c r="F210" s="1">
        <v>0</v>
      </c>
      <c r="G210" s="1">
        <v>2</v>
      </c>
      <c r="H210" s="8">
        <v>40</v>
      </c>
      <c r="I210" t="s">
        <v>575</v>
      </c>
      <c r="J210" s="8">
        <v>83</v>
      </c>
      <c r="K210" s="1">
        <v>6</v>
      </c>
      <c r="L210" s="1">
        <v>2</v>
      </c>
      <c r="M210" s="1">
        <v>0</v>
      </c>
      <c r="N210" s="1">
        <v>0</v>
      </c>
      <c r="O210" s="1">
        <v>0</v>
      </c>
      <c r="P210" s="90">
        <v>6.463E-3</v>
      </c>
      <c r="Q210" s="1">
        <v>0</v>
      </c>
      <c r="R210" s="1">
        <v>0</v>
      </c>
      <c r="S210" s="1">
        <v>0</v>
      </c>
      <c r="T210" s="1">
        <v>30</v>
      </c>
      <c r="U210" s="1">
        <v>0</v>
      </c>
      <c r="V210" s="1">
        <v>0</v>
      </c>
      <c r="W210" s="1">
        <v>114</v>
      </c>
      <c r="X210" s="1">
        <v>0</v>
      </c>
      <c r="Y210" s="1">
        <v>124</v>
      </c>
      <c r="Z210" s="1">
        <v>135</v>
      </c>
      <c r="AA210" s="1">
        <v>1</v>
      </c>
      <c r="AB210" s="1">
        <v>1</v>
      </c>
      <c r="AC210" s="1">
        <v>0</v>
      </c>
      <c r="AD210" s="1">
        <v>0</v>
      </c>
      <c r="AE210" s="1">
        <v>30</v>
      </c>
      <c r="AF210" s="1">
        <v>0</v>
      </c>
      <c r="AG210" s="1">
        <v>0</v>
      </c>
      <c r="AH210" s="1">
        <v>0</v>
      </c>
      <c r="AI210" s="1">
        <v>14</v>
      </c>
      <c r="AJ210" s="1">
        <v>145</v>
      </c>
      <c r="AK210" s="1">
        <v>280</v>
      </c>
      <c r="AL210" s="1">
        <v>156</v>
      </c>
      <c r="AM210" s="1">
        <v>280</v>
      </c>
      <c r="AN210" s="1">
        <f t="shared" si="85"/>
        <v>144</v>
      </c>
      <c r="AO210" s="1">
        <f t="shared" si="86"/>
        <v>145</v>
      </c>
      <c r="AP210" s="1" t="str">
        <f t="shared" si="87"/>
        <v/>
      </c>
      <c r="AR210">
        <f t="shared" si="88"/>
        <v>0</v>
      </c>
      <c r="AS210">
        <f t="shared" si="89"/>
        <v>0</v>
      </c>
      <c r="AT210">
        <f t="shared" si="90"/>
        <v>0</v>
      </c>
      <c r="AU210">
        <f t="shared" si="91"/>
        <v>0.19389000000000001</v>
      </c>
      <c r="AV210">
        <f t="shared" si="92"/>
        <v>0</v>
      </c>
      <c r="AW210">
        <f t="shared" si="93"/>
        <v>0</v>
      </c>
      <c r="AX210">
        <f t="shared" si="94"/>
        <v>0.73678200000000005</v>
      </c>
      <c r="AY210">
        <f t="shared" si="95"/>
        <v>0</v>
      </c>
      <c r="AZ210">
        <f t="shared" si="96"/>
        <v>0.80141200000000001</v>
      </c>
      <c r="BA210">
        <f t="shared" si="97"/>
        <v>0.87250499999999998</v>
      </c>
      <c r="BB210">
        <f t="shared" si="98"/>
        <v>6.463E-3</v>
      </c>
      <c r="BC210">
        <f t="shared" si="99"/>
        <v>6.463E-3</v>
      </c>
      <c r="BD210">
        <f t="shared" si="100"/>
        <v>0</v>
      </c>
      <c r="BE210">
        <f t="shared" si="101"/>
        <v>0</v>
      </c>
      <c r="BF210">
        <f t="shared" si="102"/>
        <v>0.19389000000000001</v>
      </c>
      <c r="BG210">
        <f t="shared" si="103"/>
        <v>0</v>
      </c>
      <c r="BH210">
        <f t="shared" si="104"/>
        <v>0</v>
      </c>
      <c r="BI210">
        <f t="shared" si="105"/>
        <v>0</v>
      </c>
      <c r="BJ210">
        <f t="shared" si="106"/>
        <v>9.0482000000000007E-2</v>
      </c>
      <c r="BK210">
        <f t="shared" si="107"/>
        <v>0.93713500000000005</v>
      </c>
      <c r="BL210">
        <f t="shared" si="108"/>
        <v>1.8096399999999999</v>
      </c>
      <c r="BM210">
        <f t="shared" si="109"/>
        <v>1.0082279999999999</v>
      </c>
      <c r="BN210">
        <f t="shared" si="110"/>
        <v>1.8096399999999999</v>
      </c>
      <c r="BO210">
        <f t="shared" si="111"/>
        <v>0.93067199999999994</v>
      </c>
      <c r="BP210">
        <f t="shared" si="112"/>
        <v>0.93713500000000005</v>
      </c>
    </row>
    <row r="211" spans="1:68">
      <c r="A211">
        <v>53007</v>
      </c>
      <c r="B211" s="1">
        <v>3</v>
      </c>
      <c r="C211" s="105">
        <v>0</v>
      </c>
      <c r="D211" s="105">
        <v>0</v>
      </c>
      <c r="E211" s="1">
        <v>1</v>
      </c>
      <c r="F211" s="1">
        <v>0</v>
      </c>
      <c r="G211" s="1">
        <v>3</v>
      </c>
      <c r="H211" s="8">
        <v>40</v>
      </c>
      <c r="I211" t="s">
        <v>575</v>
      </c>
      <c r="J211" s="8">
        <v>83</v>
      </c>
      <c r="K211" s="1">
        <v>1</v>
      </c>
      <c r="L211" s="1">
        <v>2</v>
      </c>
      <c r="M211" s="1">
        <v>1</v>
      </c>
      <c r="N211" s="1">
        <v>0</v>
      </c>
      <c r="O211" s="1">
        <v>0</v>
      </c>
      <c r="P211" s="90">
        <v>2.362E-3</v>
      </c>
      <c r="Q211" s="1">
        <v>601</v>
      </c>
      <c r="R211" s="1">
        <v>0</v>
      </c>
      <c r="S211" s="1">
        <v>0</v>
      </c>
      <c r="T211" s="1">
        <v>165</v>
      </c>
      <c r="U211" s="1">
        <v>19</v>
      </c>
      <c r="V211" s="1">
        <v>0</v>
      </c>
      <c r="W211" s="1">
        <v>201</v>
      </c>
      <c r="X211" s="1">
        <v>11</v>
      </c>
      <c r="Y211" s="1">
        <v>529</v>
      </c>
      <c r="Z211" s="1">
        <v>1612</v>
      </c>
      <c r="AA211" s="1">
        <v>1</v>
      </c>
      <c r="AB211" s="1">
        <v>0</v>
      </c>
      <c r="AC211" s="1">
        <v>571</v>
      </c>
      <c r="AD211" s="1">
        <v>0</v>
      </c>
      <c r="AE211" s="1">
        <v>132</v>
      </c>
      <c r="AF211" s="1">
        <v>33</v>
      </c>
      <c r="AG211" s="1">
        <v>0</v>
      </c>
      <c r="AH211" s="1">
        <v>19</v>
      </c>
      <c r="AI211" s="1">
        <v>34</v>
      </c>
      <c r="AJ211" s="1">
        <v>999</v>
      </c>
      <c r="AK211" s="1">
        <v>2010</v>
      </c>
      <c r="AL211" s="1">
        <v>2082</v>
      </c>
      <c r="AM211" s="1">
        <v>2611</v>
      </c>
      <c r="AN211" s="1">
        <f t="shared" si="85"/>
        <v>396</v>
      </c>
      <c r="AO211" s="1">
        <f t="shared" si="86"/>
        <v>398</v>
      </c>
      <c r="AP211" s="1" t="str">
        <f t="shared" si="87"/>
        <v/>
      </c>
      <c r="AR211">
        <f t="shared" si="88"/>
        <v>1.419562</v>
      </c>
      <c r="AS211">
        <f t="shared" si="89"/>
        <v>0</v>
      </c>
      <c r="AT211">
        <f t="shared" si="90"/>
        <v>0</v>
      </c>
      <c r="AU211">
        <f t="shared" si="91"/>
        <v>0.38972999999999997</v>
      </c>
      <c r="AV211">
        <f t="shared" si="92"/>
        <v>4.4878000000000001E-2</v>
      </c>
      <c r="AW211">
        <f t="shared" si="93"/>
        <v>0</v>
      </c>
      <c r="AX211">
        <f t="shared" si="94"/>
        <v>0.47476200000000002</v>
      </c>
      <c r="AY211">
        <f t="shared" si="95"/>
        <v>2.5981999999999998E-2</v>
      </c>
      <c r="AZ211">
        <f t="shared" si="96"/>
        <v>1.249498</v>
      </c>
      <c r="BA211">
        <f t="shared" si="97"/>
        <v>3.807544</v>
      </c>
      <c r="BB211">
        <f t="shared" si="98"/>
        <v>2.362E-3</v>
      </c>
      <c r="BC211">
        <f t="shared" si="99"/>
        <v>0</v>
      </c>
      <c r="BD211">
        <f t="shared" si="100"/>
        <v>1.3487020000000001</v>
      </c>
      <c r="BE211">
        <f t="shared" si="101"/>
        <v>0</v>
      </c>
      <c r="BF211">
        <f t="shared" si="102"/>
        <v>0.31178400000000001</v>
      </c>
      <c r="BG211">
        <f t="shared" si="103"/>
        <v>7.7946000000000001E-2</v>
      </c>
      <c r="BH211">
        <f t="shared" si="104"/>
        <v>0</v>
      </c>
      <c r="BI211">
        <f t="shared" si="105"/>
        <v>4.4878000000000001E-2</v>
      </c>
      <c r="BJ211">
        <f t="shared" si="106"/>
        <v>8.0308000000000004E-2</v>
      </c>
      <c r="BK211">
        <f t="shared" si="107"/>
        <v>2.3596379999999999</v>
      </c>
      <c r="BL211">
        <f t="shared" si="108"/>
        <v>4.7476199999999995</v>
      </c>
      <c r="BM211">
        <f t="shared" si="109"/>
        <v>4.9176839999999995</v>
      </c>
      <c r="BN211">
        <f t="shared" si="110"/>
        <v>6.1671819999999995</v>
      </c>
      <c r="BO211">
        <f t="shared" si="111"/>
        <v>0.93535199999999996</v>
      </c>
      <c r="BP211">
        <f t="shared" si="112"/>
        <v>0.94007600000000002</v>
      </c>
    </row>
    <row r="212" spans="1:68">
      <c r="A212">
        <v>53008</v>
      </c>
      <c r="B212" s="1">
        <v>9</v>
      </c>
      <c r="C212" s="1">
        <v>0</v>
      </c>
      <c r="D212" s="1">
        <v>1</v>
      </c>
      <c r="E212" s="1">
        <v>1</v>
      </c>
      <c r="F212" s="1">
        <v>0</v>
      </c>
      <c r="G212" s="1">
        <v>3</v>
      </c>
      <c r="H212" s="8">
        <v>8</v>
      </c>
      <c r="I212" t="s">
        <v>606</v>
      </c>
      <c r="J212" s="8">
        <v>11</v>
      </c>
      <c r="K212" s="1">
        <v>1</v>
      </c>
      <c r="L212" s="1">
        <v>1</v>
      </c>
      <c r="M212" s="1">
        <v>0</v>
      </c>
      <c r="N212" s="1">
        <v>0</v>
      </c>
      <c r="O212" s="1">
        <v>0</v>
      </c>
      <c r="P212" s="90">
        <v>2.362E-3</v>
      </c>
      <c r="Q212" s="1">
        <v>32</v>
      </c>
      <c r="R212" s="1">
        <v>0</v>
      </c>
      <c r="S212" s="1">
        <v>0</v>
      </c>
      <c r="T212" s="1">
        <v>120</v>
      </c>
      <c r="U212" s="1">
        <v>0</v>
      </c>
      <c r="V212" s="1">
        <v>0</v>
      </c>
      <c r="W212" s="1">
        <v>136</v>
      </c>
      <c r="X212" s="1">
        <v>0</v>
      </c>
      <c r="Y212" s="1">
        <v>388</v>
      </c>
      <c r="Z212" s="1">
        <v>925</v>
      </c>
      <c r="AA212" s="1">
        <v>1</v>
      </c>
      <c r="AB212" s="1">
        <v>1</v>
      </c>
      <c r="AC212" s="1">
        <v>32</v>
      </c>
      <c r="AD212" s="1">
        <v>0</v>
      </c>
      <c r="AE212" s="1">
        <v>67</v>
      </c>
      <c r="AF212" s="1">
        <v>53</v>
      </c>
      <c r="AG212" s="1">
        <v>0</v>
      </c>
      <c r="AH212" s="1">
        <v>0</v>
      </c>
      <c r="AI212" s="1">
        <v>33</v>
      </c>
      <c r="AJ212" s="1">
        <v>289</v>
      </c>
      <c r="AK212" s="1">
        <v>1182</v>
      </c>
      <c r="AL212" s="1">
        <v>826</v>
      </c>
      <c r="AM212" s="1">
        <v>1214</v>
      </c>
      <c r="AN212" s="1">
        <f t="shared" si="85"/>
        <v>256</v>
      </c>
      <c r="AO212" s="1">
        <f t="shared" si="86"/>
        <v>257</v>
      </c>
      <c r="AP212" s="1" t="str">
        <f t="shared" si="87"/>
        <v/>
      </c>
      <c r="AR212">
        <f t="shared" si="88"/>
        <v>7.5583999999999998E-2</v>
      </c>
      <c r="AS212">
        <f t="shared" si="89"/>
        <v>0</v>
      </c>
      <c r="AT212">
        <f t="shared" si="90"/>
        <v>0</v>
      </c>
      <c r="AU212">
        <f t="shared" si="91"/>
        <v>0.28343999999999997</v>
      </c>
      <c r="AV212">
        <f t="shared" si="92"/>
        <v>0</v>
      </c>
      <c r="AW212">
        <f t="shared" si="93"/>
        <v>0</v>
      </c>
      <c r="AX212">
        <f t="shared" si="94"/>
        <v>0.32123200000000002</v>
      </c>
      <c r="AY212">
        <f t="shared" si="95"/>
        <v>0</v>
      </c>
      <c r="AZ212">
        <f t="shared" si="96"/>
        <v>0.91645599999999994</v>
      </c>
      <c r="BA212">
        <f t="shared" si="97"/>
        <v>2.18485</v>
      </c>
      <c r="BB212">
        <f t="shared" si="98"/>
        <v>2.362E-3</v>
      </c>
      <c r="BC212">
        <f t="shared" si="99"/>
        <v>2.362E-3</v>
      </c>
      <c r="BD212">
        <f t="shared" si="100"/>
        <v>7.5583999999999998E-2</v>
      </c>
      <c r="BE212">
        <f t="shared" si="101"/>
        <v>0</v>
      </c>
      <c r="BF212">
        <f t="shared" si="102"/>
        <v>0.15825400000000001</v>
      </c>
      <c r="BG212">
        <f t="shared" si="103"/>
        <v>0.12518599999999999</v>
      </c>
      <c r="BH212">
        <f t="shared" si="104"/>
        <v>0</v>
      </c>
      <c r="BI212">
        <f t="shared" si="105"/>
        <v>0</v>
      </c>
      <c r="BJ212">
        <f t="shared" si="106"/>
        <v>7.7946000000000001E-2</v>
      </c>
      <c r="BK212">
        <f t="shared" si="107"/>
        <v>0.68261799999999995</v>
      </c>
      <c r="BL212">
        <f t="shared" si="108"/>
        <v>2.791884</v>
      </c>
      <c r="BM212">
        <f t="shared" si="109"/>
        <v>1.951012</v>
      </c>
      <c r="BN212">
        <f t="shared" si="110"/>
        <v>2.8674680000000001</v>
      </c>
      <c r="BO212">
        <f t="shared" si="111"/>
        <v>0.60467199999999999</v>
      </c>
      <c r="BP212">
        <f t="shared" si="112"/>
        <v>0.60703399999999996</v>
      </c>
    </row>
    <row r="213" spans="1:68">
      <c r="A213">
        <v>53009</v>
      </c>
      <c r="B213" s="1">
        <v>9</v>
      </c>
      <c r="C213" s="1">
        <v>0</v>
      </c>
      <c r="D213" s="1">
        <v>1</v>
      </c>
      <c r="E213" s="1">
        <v>1</v>
      </c>
      <c r="F213" s="1">
        <v>0</v>
      </c>
      <c r="G213" s="1">
        <v>2</v>
      </c>
      <c r="H213" s="8">
        <v>40</v>
      </c>
      <c r="I213" t="s">
        <v>575</v>
      </c>
      <c r="J213" s="8">
        <v>83</v>
      </c>
      <c r="K213" s="1">
        <v>1</v>
      </c>
      <c r="L213" s="1">
        <v>2</v>
      </c>
      <c r="M213" s="1">
        <v>1</v>
      </c>
      <c r="N213" s="1">
        <v>0</v>
      </c>
      <c r="O213" s="1">
        <v>0</v>
      </c>
      <c r="P213" s="90">
        <v>6.463E-3</v>
      </c>
      <c r="Q213" s="1">
        <v>220</v>
      </c>
      <c r="R213" s="1">
        <v>0</v>
      </c>
      <c r="S213" s="1">
        <v>0</v>
      </c>
      <c r="T213" s="1">
        <v>542</v>
      </c>
      <c r="U213" s="1">
        <v>0</v>
      </c>
      <c r="V213" s="1">
        <v>0</v>
      </c>
      <c r="W213" s="1">
        <v>323</v>
      </c>
      <c r="X213" s="1">
        <v>21</v>
      </c>
      <c r="Y213" s="1">
        <v>466</v>
      </c>
      <c r="Z213" s="1">
        <v>1922</v>
      </c>
      <c r="AA213" s="1">
        <v>1</v>
      </c>
      <c r="AB213" s="1">
        <v>1</v>
      </c>
      <c r="AC213" s="1">
        <v>0</v>
      </c>
      <c r="AD213" s="1">
        <v>0</v>
      </c>
      <c r="AE213" s="1">
        <v>378</v>
      </c>
      <c r="AF213" s="1">
        <v>163</v>
      </c>
      <c r="AG213" s="1">
        <v>0</v>
      </c>
      <c r="AH213" s="1">
        <v>0</v>
      </c>
      <c r="AI213" s="1">
        <v>74</v>
      </c>
      <c r="AJ213" s="1">
        <v>1107</v>
      </c>
      <c r="AK213" s="1">
        <v>2809</v>
      </c>
      <c r="AL213" s="1">
        <v>2563</v>
      </c>
      <c r="AM213" s="1">
        <v>3029</v>
      </c>
      <c r="AN213" s="1">
        <f t="shared" si="85"/>
        <v>886</v>
      </c>
      <c r="AO213" s="1">
        <f t="shared" si="86"/>
        <v>887</v>
      </c>
      <c r="AP213" s="1" t="str">
        <f t="shared" si="87"/>
        <v/>
      </c>
      <c r="AR213">
        <f t="shared" si="88"/>
        <v>1.4218599999999999</v>
      </c>
      <c r="AS213">
        <f t="shared" si="89"/>
        <v>0</v>
      </c>
      <c r="AT213">
        <f t="shared" si="90"/>
        <v>0</v>
      </c>
      <c r="AU213">
        <f t="shared" si="91"/>
        <v>3.5029460000000001</v>
      </c>
      <c r="AV213">
        <f t="shared" si="92"/>
        <v>0</v>
      </c>
      <c r="AW213">
        <f t="shared" si="93"/>
        <v>0</v>
      </c>
      <c r="AX213">
        <f t="shared" si="94"/>
        <v>2.0875490000000001</v>
      </c>
      <c r="AY213">
        <f t="shared" si="95"/>
        <v>0.13572300000000001</v>
      </c>
      <c r="AZ213">
        <f t="shared" si="96"/>
        <v>3.0117579999999999</v>
      </c>
      <c r="BA213">
        <f t="shared" si="97"/>
        <v>12.421886000000001</v>
      </c>
      <c r="BB213">
        <f t="shared" si="98"/>
        <v>6.463E-3</v>
      </c>
      <c r="BC213">
        <f t="shared" si="99"/>
        <v>6.463E-3</v>
      </c>
      <c r="BD213">
        <f t="shared" si="100"/>
        <v>0</v>
      </c>
      <c r="BE213">
        <f t="shared" si="101"/>
        <v>0</v>
      </c>
      <c r="BF213">
        <f t="shared" si="102"/>
        <v>2.4430139999999998</v>
      </c>
      <c r="BG213">
        <f t="shared" si="103"/>
        <v>1.053469</v>
      </c>
      <c r="BH213">
        <f t="shared" si="104"/>
        <v>0</v>
      </c>
      <c r="BI213">
        <f t="shared" si="105"/>
        <v>0</v>
      </c>
      <c r="BJ213">
        <f t="shared" si="106"/>
        <v>0.47826200000000002</v>
      </c>
      <c r="BK213">
        <f t="shared" si="107"/>
        <v>7.154541</v>
      </c>
      <c r="BL213">
        <f t="shared" si="108"/>
        <v>18.154567</v>
      </c>
      <c r="BM213">
        <f t="shared" si="109"/>
        <v>16.564668999999999</v>
      </c>
      <c r="BN213">
        <f t="shared" si="110"/>
        <v>19.576426999999999</v>
      </c>
      <c r="BO213">
        <f t="shared" si="111"/>
        <v>5.7262180000000003</v>
      </c>
      <c r="BP213">
        <f t="shared" si="112"/>
        <v>5.7326810000000004</v>
      </c>
    </row>
    <row r="214" spans="1:68">
      <c r="A214">
        <v>53010</v>
      </c>
      <c r="B214" s="1">
        <v>9</v>
      </c>
      <c r="C214" s="1">
        <v>0</v>
      </c>
      <c r="D214" s="1">
        <v>1</v>
      </c>
      <c r="E214" s="1">
        <v>1</v>
      </c>
      <c r="F214" s="1">
        <v>0</v>
      </c>
      <c r="G214" s="1">
        <v>3</v>
      </c>
      <c r="H214" s="8">
        <v>4</v>
      </c>
      <c r="I214" t="s">
        <v>356</v>
      </c>
      <c r="J214" s="8">
        <v>10</v>
      </c>
      <c r="K214" s="1">
        <v>1</v>
      </c>
      <c r="L214" s="1">
        <v>1</v>
      </c>
      <c r="M214" s="1">
        <v>1</v>
      </c>
      <c r="N214" s="1">
        <v>0</v>
      </c>
      <c r="O214" s="1">
        <v>1</v>
      </c>
      <c r="P214" s="90">
        <v>2.362E-3</v>
      </c>
      <c r="Q214" s="1">
        <v>0</v>
      </c>
      <c r="R214" s="1">
        <v>0</v>
      </c>
      <c r="S214" s="1">
        <v>0</v>
      </c>
      <c r="T214" s="1">
        <v>394</v>
      </c>
      <c r="U214" s="1">
        <v>10</v>
      </c>
      <c r="V214" s="1">
        <v>0</v>
      </c>
      <c r="W214" s="1">
        <v>938</v>
      </c>
      <c r="X214" s="1">
        <v>19</v>
      </c>
      <c r="Y214" s="1">
        <v>268</v>
      </c>
      <c r="Z214" s="1">
        <v>3440</v>
      </c>
      <c r="AA214" s="1">
        <v>1</v>
      </c>
      <c r="AB214" s="1">
        <v>1</v>
      </c>
      <c r="AC214" s="1">
        <v>0</v>
      </c>
      <c r="AD214" s="1">
        <v>0</v>
      </c>
      <c r="AE214" s="1">
        <v>293</v>
      </c>
      <c r="AF214" s="1">
        <v>101</v>
      </c>
      <c r="AG214" s="1">
        <v>0</v>
      </c>
      <c r="AH214" s="1">
        <v>10</v>
      </c>
      <c r="AI214" s="1">
        <v>31</v>
      </c>
      <c r="AJ214" s="1">
        <v>1362</v>
      </c>
      <c r="AK214" s="1">
        <v>4803</v>
      </c>
      <c r="AL214" s="1">
        <v>4534</v>
      </c>
      <c r="AM214" s="1">
        <v>4803</v>
      </c>
      <c r="AN214" s="1">
        <f t="shared" si="85"/>
        <v>1361</v>
      </c>
      <c r="AO214" s="1">
        <f t="shared" si="86"/>
        <v>1362</v>
      </c>
      <c r="AP214" s="1" t="str">
        <f t="shared" si="87"/>
        <v/>
      </c>
      <c r="AR214">
        <f t="shared" si="88"/>
        <v>0</v>
      </c>
      <c r="AS214">
        <f t="shared" si="89"/>
        <v>0</v>
      </c>
      <c r="AT214">
        <f t="shared" si="90"/>
        <v>0</v>
      </c>
      <c r="AU214">
        <f t="shared" si="91"/>
        <v>0.93062800000000001</v>
      </c>
      <c r="AV214">
        <f t="shared" si="92"/>
        <v>2.3619999999999999E-2</v>
      </c>
      <c r="AW214">
        <f t="shared" si="93"/>
        <v>0</v>
      </c>
      <c r="AX214">
        <f t="shared" si="94"/>
        <v>2.2155559999999999</v>
      </c>
      <c r="AY214">
        <f t="shared" si="95"/>
        <v>4.4878000000000001E-2</v>
      </c>
      <c r="AZ214">
        <f t="shared" si="96"/>
        <v>0.63301600000000002</v>
      </c>
      <c r="BA214">
        <f t="shared" si="97"/>
        <v>8.1252800000000001</v>
      </c>
      <c r="BB214">
        <f t="shared" si="98"/>
        <v>2.362E-3</v>
      </c>
      <c r="BC214">
        <f t="shared" si="99"/>
        <v>2.362E-3</v>
      </c>
      <c r="BD214">
        <f t="shared" si="100"/>
        <v>0</v>
      </c>
      <c r="BE214">
        <f t="shared" si="101"/>
        <v>0</v>
      </c>
      <c r="BF214">
        <f t="shared" si="102"/>
        <v>0.69206599999999996</v>
      </c>
      <c r="BG214">
        <f t="shared" si="103"/>
        <v>0.238562</v>
      </c>
      <c r="BH214">
        <f t="shared" si="104"/>
        <v>0</v>
      </c>
      <c r="BI214">
        <f t="shared" si="105"/>
        <v>2.3619999999999999E-2</v>
      </c>
      <c r="BJ214">
        <f t="shared" si="106"/>
        <v>7.3221999999999995E-2</v>
      </c>
      <c r="BK214">
        <f t="shared" si="107"/>
        <v>3.217044</v>
      </c>
      <c r="BL214">
        <f t="shared" si="108"/>
        <v>11.344685999999999</v>
      </c>
      <c r="BM214">
        <f t="shared" si="109"/>
        <v>10.709308</v>
      </c>
      <c r="BN214">
        <f t="shared" si="110"/>
        <v>11.344685999999999</v>
      </c>
      <c r="BO214">
        <f t="shared" si="111"/>
        <v>3.2146819999999998</v>
      </c>
      <c r="BP214">
        <f t="shared" si="112"/>
        <v>3.217044</v>
      </c>
    </row>
    <row r="215" spans="1:68">
      <c r="A215">
        <v>53011</v>
      </c>
      <c r="B215" s="1">
        <v>3</v>
      </c>
      <c r="C215" s="105">
        <v>0</v>
      </c>
      <c r="D215" s="105">
        <v>0</v>
      </c>
      <c r="E215" s="1">
        <v>1</v>
      </c>
      <c r="F215" s="1">
        <v>0</v>
      </c>
      <c r="G215" s="1">
        <v>3</v>
      </c>
      <c r="H215" s="8">
        <v>40</v>
      </c>
      <c r="I215" t="s">
        <v>575</v>
      </c>
      <c r="J215" s="8">
        <v>83</v>
      </c>
      <c r="K215" s="1">
        <v>1</v>
      </c>
      <c r="L215" s="1">
        <v>2</v>
      </c>
      <c r="M215" s="1">
        <v>0</v>
      </c>
      <c r="N215" s="1">
        <v>2</v>
      </c>
      <c r="O215" s="1">
        <v>0</v>
      </c>
      <c r="P215" s="90">
        <v>2.362E-3</v>
      </c>
      <c r="Q215" s="1">
        <v>372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1152</v>
      </c>
      <c r="Z215" s="1">
        <v>4192</v>
      </c>
      <c r="AA215" s="1">
        <v>1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982</v>
      </c>
      <c r="AK215" s="1">
        <v>4803</v>
      </c>
      <c r="AL215" s="1">
        <v>4023</v>
      </c>
      <c r="AM215" s="1">
        <v>5175</v>
      </c>
      <c r="AN215" s="1">
        <f t="shared" si="85"/>
        <v>0</v>
      </c>
      <c r="AO215" s="1">
        <f t="shared" si="86"/>
        <v>610</v>
      </c>
      <c r="AP215" s="1" t="str">
        <f t="shared" si="87"/>
        <v/>
      </c>
      <c r="AR215">
        <f t="shared" si="88"/>
        <v>0.878664</v>
      </c>
      <c r="AS215">
        <f t="shared" si="89"/>
        <v>0</v>
      </c>
      <c r="AT215">
        <f t="shared" si="90"/>
        <v>0</v>
      </c>
      <c r="AU215">
        <f t="shared" si="91"/>
        <v>0</v>
      </c>
      <c r="AV215">
        <f t="shared" si="92"/>
        <v>0</v>
      </c>
      <c r="AW215">
        <f t="shared" si="93"/>
        <v>0</v>
      </c>
      <c r="AX215">
        <f t="shared" si="94"/>
        <v>0</v>
      </c>
      <c r="AY215">
        <f t="shared" si="95"/>
        <v>0</v>
      </c>
      <c r="AZ215">
        <f t="shared" si="96"/>
        <v>2.7210239999999999</v>
      </c>
      <c r="BA215">
        <f t="shared" si="97"/>
        <v>9.9015039999999992</v>
      </c>
      <c r="BB215">
        <f t="shared" si="98"/>
        <v>2.362E-3</v>
      </c>
      <c r="BC215">
        <f t="shared" si="99"/>
        <v>0</v>
      </c>
      <c r="BD215">
        <f t="shared" si="100"/>
        <v>0</v>
      </c>
      <c r="BE215">
        <f t="shared" si="101"/>
        <v>0</v>
      </c>
      <c r="BF215">
        <f t="shared" si="102"/>
        <v>0</v>
      </c>
      <c r="BG215">
        <f t="shared" si="103"/>
        <v>0</v>
      </c>
      <c r="BH215">
        <f t="shared" si="104"/>
        <v>0</v>
      </c>
      <c r="BI215">
        <f t="shared" si="105"/>
        <v>0</v>
      </c>
      <c r="BJ215">
        <f t="shared" si="106"/>
        <v>0</v>
      </c>
      <c r="BK215">
        <f t="shared" si="107"/>
        <v>2.3194840000000001</v>
      </c>
      <c r="BL215">
        <f t="shared" si="108"/>
        <v>11.344685999999999</v>
      </c>
      <c r="BM215">
        <f t="shared" si="109"/>
        <v>9.5023260000000001</v>
      </c>
      <c r="BN215">
        <f t="shared" si="110"/>
        <v>12.22335</v>
      </c>
      <c r="BO215">
        <f t="shared" si="111"/>
        <v>0</v>
      </c>
      <c r="BP215">
        <f t="shared" si="112"/>
        <v>1.44082</v>
      </c>
    </row>
    <row r="216" spans="1:68">
      <c r="A216">
        <v>53012</v>
      </c>
      <c r="B216" s="1">
        <v>9</v>
      </c>
      <c r="C216" s="1">
        <v>0</v>
      </c>
      <c r="D216" s="1">
        <v>1</v>
      </c>
      <c r="E216" s="1">
        <v>1</v>
      </c>
      <c r="F216" s="1">
        <v>0</v>
      </c>
      <c r="G216" s="1">
        <v>3</v>
      </c>
      <c r="H216" s="8">
        <v>41</v>
      </c>
      <c r="I216" t="s">
        <v>752</v>
      </c>
      <c r="J216" s="8">
        <v>82</v>
      </c>
      <c r="K216" s="1">
        <v>1</v>
      </c>
      <c r="L216" s="1">
        <v>2</v>
      </c>
      <c r="M216" s="1">
        <v>1</v>
      </c>
      <c r="N216" s="1">
        <v>1</v>
      </c>
      <c r="O216" s="1">
        <v>1</v>
      </c>
      <c r="P216" s="90">
        <v>2.362E-3</v>
      </c>
      <c r="Q216" s="1">
        <v>30</v>
      </c>
      <c r="R216" s="1">
        <v>0</v>
      </c>
      <c r="S216" s="1">
        <v>0</v>
      </c>
      <c r="T216" s="1">
        <v>77</v>
      </c>
      <c r="U216" s="1">
        <v>0</v>
      </c>
      <c r="V216" s="1">
        <v>0</v>
      </c>
      <c r="W216" s="1">
        <v>72</v>
      </c>
      <c r="X216" s="1">
        <v>0</v>
      </c>
      <c r="Y216" s="1">
        <v>1219</v>
      </c>
      <c r="Z216" s="1">
        <v>772</v>
      </c>
      <c r="AA216" s="1">
        <v>1</v>
      </c>
      <c r="AB216" s="1">
        <v>1</v>
      </c>
      <c r="AC216" s="1">
        <v>0</v>
      </c>
      <c r="AD216" s="1">
        <v>0</v>
      </c>
      <c r="AE216" s="1">
        <v>25</v>
      </c>
      <c r="AF216" s="1">
        <v>51</v>
      </c>
      <c r="AG216" s="1">
        <v>0</v>
      </c>
      <c r="AH216" s="1">
        <v>0</v>
      </c>
      <c r="AI216" s="1">
        <v>2</v>
      </c>
      <c r="AJ216" s="1">
        <v>180</v>
      </c>
      <c r="AK216" s="1">
        <v>921</v>
      </c>
      <c r="AL216" s="1">
        <v>-267</v>
      </c>
      <c r="AM216" s="1">
        <v>951</v>
      </c>
      <c r="AN216" s="1">
        <f t="shared" si="85"/>
        <v>149</v>
      </c>
      <c r="AO216" s="1">
        <f t="shared" si="86"/>
        <v>150</v>
      </c>
      <c r="AP216" s="1" t="str">
        <f t="shared" si="87"/>
        <v/>
      </c>
      <c r="AR216">
        <f t="shared" si="88"/>
        <v>7.0859999999999992E-2</v>
      </c>
      <c r="AS216">
        <f t="shared" si="89"/>
        <v>0</v>
      </c>
      <c r="AT216">
        <f t="shared" si="90"/>
        <v>0</v>
      </c>
      <c r="AU216">
        <f t="shared" si="91"/>
        <v>0.18187400000000001</v>
      </c>
      <c r="AV216">
        <f t="shared" si="92"/>
        <v>0</v>
      </c>
      <c r="AW216">
        <f t="shared" si="93"/>
        <v>0</v>
      </c>
      <c r="AX216">
        <f t="shared" si="94"/>
        <v>0.17006399999999999</v>
      </c>
      <c r="AY216">
        <f t="shared" si="95"/>
        <v>0</v>
      </c>
      <c r="AZ216">
        <f t="shared" si="96"/>
        <v>2.8792779999999998</v>
      </c>
      <c r="BA216">
        <f t="shared" si="97"/>
        <v>1.823464</v>
      </c>
      <c r="BB216">
        <f t="shared" si="98"/>
        <v>2.362E-3</v>
      </c>
      <c r="BC216">
        <f t="shared" si="99"/>
        <v>2.362E-3</v>
      </c>
      <c r="BD216">
        <f t="shared" si="100"/>
        <v>0</v>
      </c>
      <c r="BE216">
        <f t="shared" si="101"/>
        <v>0</v>
      </c>
      <c r="BF216">
        <f t="shared" si="102"/>
        <v>5.9049999999999998E-2</v>
      </c>
      <c r="BG216">
        <f t="shared" si="103"/>
        <v>0.120462</v>
      </c>
      <c r="BH216">
        <f t="shared" si="104"/>
        <v>0</v>
      </c>
      <c r="BI216">
        <f t="shared" si="105"/>
        <v>0</v>
      </c>
      <c r="BJ216">
        <f t="shared" si="106"/>
        <v>4.7239999999999999E-3</v>
      </c>
      <c r="BK216">
        <f t="shared" si="107"/>
        <v>0.42515999999999998</v>
      </c>
      <c r="BL216">
        <f t="shared" si="108"/>
        <v>2.1754020000000001</v>
      </c>
      <c r="BM216">
        <f t="shared" si="109"/>
        <v>-0.63065399999999994</v>
      </c>
      <c r="BN216">
        <f t="shared" si="110"/>
        <v>2.2462619999999998</v>
      </c>
      <c r="BO216">
        <f t="shared" si="111"/>
        <v>0.35193799999999997</v>
      </c>
      <c r="BP216">
        <f t="shared" si="112"/>
        <v>0.3543</v>
      </c>
    </row>
    <row r="217" spans="1:68">
      <c r="A217">
        <v>53013</v>
      </c>
      <c r="B217" s="1">
        <v>9</v>
      </c>
      <c r="C217" s="1">
        <v>0</v>
      </c>
      <c r="D217" s="1">
        <v>1</v>
      </c>
      <c r="E217" s="1">
        <v>1</v>
      </c>
      <c r="F217" s="1">
        <v>0</v>
      </c>
      <c r="G217" s="1">
        <v>3</v>
      </c>
      <c r="H217" s="8">
        <v>86</v>
      </c>
      <c r="I217" t="s">
        <v>126</v>
      </c>
      <c r="J217" s="8">
        <v>64</v>
      </c>
      <c r="K217" s="1">
        <v>1</v>
      </c>
      <c r="L217" s="1">
        <v>2</v>
      </c>
      <c r="M217" s="1">
        <v>0</v>
      </c>
      <c r="N217" s="1">
        <v>0</v>
      </c>
      <c r="O217" s="1">
        <v>0</v>
      </c>
      <c r="P217" s="90">
        <v>2.362E-3</v>
      </c>
      <c r="Q217" s="1">
        <v>905</v>
      </c>
      <c r="R217" s="1">
        <v>0</v>
      </c>
      <c r="S217" s="1">
        <v>0</v>
      </c>
      <c r="T217" s="1">
        <v>264</v>
      </c>
      <c r="U217" s="1">
        <v>30</v>
      </c>
      <c r="V217" s="1">
        <v>0</v>
      </c>
      <c r="W217" s="1">
        <v>648</v>
      </c>
      <c r="X217" s="1">
        <v>17</v>
      </c>
      <c r="Y217" s="1">
        <v>1401</v>
      </c>
      <c r="Z217" s="1">
        <v>3172</v>
      </c>
      <c r="AA217" s="1">
        <v>1</v>
      </c>
      <c r="AB217" s="1">
        <v>1</v>
      </c>
      <c r="AC217" s="1">
        <v>0</v>
      </c>
      <c r="AD217" s="1">
        <v>0</v>
      </c>
      <c r="AE217" s="1">
        <v>104</v>
      </c>
      <c r="AF217" s="1">
        <v>159</v>
      </c>
      <c r="AG217" s="1">
        <v>0</v>
      </c>
      <c r="AH217" s="1">
        <v>21</v>
      </c>
      <c r="AI217" s="1">
        <v>65</v>
      </c>
      <c r="AJ217" s="1">
        <v>1864</v>
      </c>
      <c r="AK217" s="1">
        <v>4131</v>
      </c>
      <c r="AL217" s="1">
        <v>3636</v>
      </c>
      <c r="AM217" s="1">
        <v>5036</v>
      </c>
      <c r="AN217" s="1">
        <f t="shared" si="85"/>
        <v>959</v>
      </c>
      <c r="AO217" s="1">
        <f t="shared" si="86"/>
        <v>959</v>
      </c>
      <c r="AP217" s="1" t="str">
        <f t="shared" si="87"/>
        <v/>
      </c>
      <c r="AR217">
        <f t="shared" si="88"/>
        <v>2.13761</v>
      </c>
      <c r="AS217">
        <f t="shared" si="89"/>
        <v>0</v>
      </c>
      <c r="AT217">
        <f t="shared" si="90"/>
        <v>0</v>
      </c>
      <c r="AU217">
        <f t="shared" si="91"/>
        <v>0.62356800000000001</v>
      </c>
      <c r="AV217">
        <f t="shared" si="92"/>
        <v>7.0859999999999992E-2</v>
      </c>
      <c r="AW217">
        <f t="shared" si="93"/>
        <v>0</v>
      </c>
      <c r="AX217">
        <f t="shared" si="94"/>
        <v>1.5305759999999999</v>
      </c>
      <c r="AY217">
        <f t="shared" si="95"/>
        <v>4.0154000000000002E-2</v>
      </c>
      <c r="AZ217">
        <f t="shared" si="96"/>
        <v>3.3091619999999997</v>
      </c>
      <c r="BA217">
        <f t="shared" si="97"/>
        <v>7.4922639999999996</v>
      </c>
      <c r="BB217">
        <f t="shared" si="98"/>
        <v>2.362E-3</v>
      </c>
      <c r="BC217">
        <f t="shared" si="99"/>
        <v>2.362E-3</v>
      </c>
      <c r="BD217">
        <f t="shared" si="100"/>
        <v>0</v>
      </c>
      <c r="BE217">
        <f t="shared" si="101"/>
        <v>0</v>
      </c>
      <c r="BF217">
        <f t="shared" si="102"/>
        <v>0.24564800000000001</v>
      </c>
      <c r="BG217">
        <f t="shared" si="103"/>
        <v>0.375558</v>
      </c>
      <c r="BH217">
        <f t="shared" si="104"/>
        <v>0</v>
      </c>
      <c r="BI217">
        <f t="shared" si="105"/>
        <v>4.9602E-2</v>
      </c>
      <c r="BJ217">
        <f t="shared" si="106"/>
        <v>0.15353</v>
      </c>
      <c r="BK217">
        <f t="shared" si="107"/>
        <v>4.402768</v>
      </c>
      <c r="BL217">
        <f t="shared" si="108"/>
        <v>9.757422</v>
      </c>
      <c r="BM217">
        <f t="shared" si="109"/>
        <v>8.5882319999999996</v>
      </c>
      <c r="BN217">
        <f t="shared" si="110"/>
        <v>11.895032</v>
      </c>
      <c r="BO217">
        <f t="shared" si="111"/>
        <v>2.265158</v>
      </c>
      <c r="BP217">
        <f t="shared" si="112"/>
        <v>2.265158</v>
      </c>
    </row>
    <row r="218" spans="1:68">
      <c r="A218">
        <v>53014</v>
      </c>
      <c r="B218" s="1">
        <v>9</v>
      </c>
      <c r="C218" s="1">
        <v>0</v>
      </c>
      <c r="D218" s="1">
        <v>1</v>
      </c>
      <c r="E218" s="1">
        <v>1</v>
      </c>
      <c r="F218" s="1">
        <v>0</v>
      </c>
      <c r="G218" s="1">
        <v>4</v>
      </c>
      <c r="H218" s="8">
        <v>61</v>
      </c>
      <c r="I218" t="s">
        <v>571</v>
      </c>
      <c r="J218" s="8">
        <v>45</v>
      </c>
      <c r="K218" s="1">
        <v>6</v>
      </c>
      <c r="L218" s="1">
        <v>2</v>
      </c>
      <c r="M218" s="1">
        <v>0</v>
      </c>
      <c r="N218" s="1">
        <v>0</v>
      </c>
      <c r="O218" s="1">
        <v>0</v>
      </c>
      <c r="P218" s="90">
        <v>4.0819999999999997E-3</v>
      </c>
      <c r="Q218" s="1">
        <v>172</v>
      </c>
      <c r="R218" s="1">
        <v>0</v>
      </c>
      <c r="S218" s="1">
        <v>0</v>
      </c>
      <c r="T218" s="1">
        <v>12</v>
      </c>
      <c r="U218" s="1">
        <v>0</v>
      </c>
      <c r="V218" s="1">
        <v>0</v>
      </c>
      <c r="W218" s="1">
        <v>0</v>
      </c>
      <c r="X218" s="1">
        <v>0</v>
      </c>
      <c r="Y218" s="1">
        <v>24</v>
      </c>
      <c r="Z218" s="1">
        <v>170</v>
      </c>
      <c r="AA218" s="1">
        <v>1</v>
      </c>
      <c r="AB218" s="1">
        <v>1</v>
      </c>
      <c r="AC218" s="1">
        <v>0</v>
      </c>
      <c r="AD218" s="1">
        <v>0</v>
      </c>
      <c r="AE218" s="1">
        <v>0</v>
      </c>
      <c r="AF218" s="1">
        <v>11</v>
      </c>
      <c r="AG218" s="1">
        <v>0</v>
      </c>
      <c r="AH218" s="1">
        <v>0</v>
      </c>
      <c r="AI218" s="1">
        <v>4</v>
      </c>
      <c r="AJ218" s="1">
        <v>184</v>
      </c>
      <c r="AK218" s="1">
        <v>182</v>
      </c>
      <c r="AL218" s="1">
        <v>330</v>
      </c>
      <c r="AM218" s="1">
        <v>354</v>
      </c>
      <c r="AN218" s="1">
        <f t="shared" si="85"/>
        <v>12</v>
      </c>
      <c r="AO218" s="1">
        <f t="shared" si="86"/>
        <v>12</v>
      </c>
      <c r="AP218" s="1" t="str">
        <f t="shared" si="87"/>
        <v/>
      </c>
      <c r="AR218">
        <f t="shared" si="88"/>
        <v>0.70210399999999995</v>
      </c>
      <c r="AS218">
        <f t="shared" si="89"/>
        <v>0</v>
      </c>
      <c r="AT218">
        <f t="shared" si="90"/>
        <v>0</v>
      </c>
      <c r="AU218">
        <f t="shared" si="91"/>
        <v>4.8984E-2</v>
      </c>
      <c r="AV218">
        <f t="shared" si="92"/>
        <v>0</v>
      </c>
      <c r="AW218">
        <f t="shared" si="93"/>
        <v>0</v>
      </c>
      <c r="AX218">
        <f t="shared" si="94"/>
        <v>0</v>
      </c>
      <c r="AY218">
        <f t="shared" si="95"/>
        <v>0</v>
      </c>
      <c r="AZ218">
        <f t="shared" si="96"/>
        <v>9.7968E-2</v>
      </c>
      <c r="BA218">
        <f t="shared" si="97"/>
        <v>0.69394</v>
      </c>
      <c r="BB218">
        <f t="shared" si="98"/>
        <v>4.0819999999999997E-3</v>
      </c>
      <c r="BC218">
        <f t="shared" si="99"/>
        <v>4.0819999999999997E-3</v>
      </c>
      <c r="BD218">
        <f t="shared" si="100"/>
        <v>0</v>
      </c>
      <c r="BE218">
        <f t="shared" si="101"/>
        <v>0</v>
      </c>
      <c r="BF218">
        <f t="shared" si="102"/>
        <v>0</v>
      </c>
      <c r="BG218">
        <f t="shared" si="103"/>
        <v>4.4901999999999997E-2</v>
      </c>
      <c r="BH218">
        <f t="shared" si="104"/>
        <v>0</v>
      </c>
      <c r="BI218">
        <f t="shared" si="105"/>
        <v>0</v>
      </c>
      <c r="BJ218">
        <f t="shared" si="106"/>
        <v>1.6327999999999999E-2</v>
      </c>
      <c r="BK218">
        <f t="shared" si="107"/>
        <v>0.75108799999999998</v>
      </c>
      <c r="BL218">
        <f t="shared" si="108"/>
        <v>0.74292399999999992</v>
      </c>
      <c r="BM218">
        <f t="shared" si="109"/>
        <v>1.3470599999999999</v>
      </c>
      <c r="BN218">
        <f t="shared" si="110"/>
        <v>1.445028</v>
      </c>
      <c r="BO218">
        <f t="shared" si="111"/>
        <v>4.8984E-2</v>
      </c>
      <c r="BP218">
        <f t="shared" si="112"/>
        <v>4.8984E-2</v>
      </c>
    </row>
    <row r="219" spans="1:68">
      <c r="A219">
        <v>53015</v>
      </c>
      <c r="B219" s="1">
        <v>3</v>
      </c>
      <c r="C219" s="105">
        <v>0</v>
      </c>
      <c r="D219" s="105">
        <v>0</v>
      </c>
      <c r="E219" s="1">
        <v>1</v>
      </c>
      <c r="F219" s="1">
        <v>0</v>
      </c>
      <c r="G219" s="1">
        <v>2</v>
      </c>
      <c r="H219" s="8">
        <v>1</v>
      </c>
      <c r="I219" t="s">
        <v>145</v>
      </c>
      <c r="J219" s="8">
        <v>28</v>
      </c>
      <c r="K219" s="1">
        <v>4</v>
      </c>
      <c r="L219" s="1">
        <v>2</v>
      </c>
      <c r="M219" s="1">
        <v>1</v>
      </c>
      <c r="N219" s="1">
        <v>0</v>
      </c>
      <c r="O219" s="1">
        <v>1</v>
      </c>
      <c r="P219" s="90">
        <v>6.463E-3</v>
      </c>
      <c r="Q219" s="1">
        <v>0</v>
      </c>
      <c r="R219" s="1">
        <v>0</v>
      </c>
      <c r="S219" s="1">
        <v>0</v>
      </c>
      <c r="T219" s="1">
        <v>105</v>
      </c>
      <c r="U219" s="1">
        <v>0</v>
      </c>
      <c r="V219" s="1">
        <v>0</v>
      </c>
      <c r="W219" s="1">
        <v>355</v>
      </c>
      <c r="X219" s="1">
        <v>0</v>
      </c>
      <c r="Y219" s="1">
        <v>60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6</v>
      </c>
      <c r="AF219" s="1">
        <v>45</v>
      </c>
      <c r="AG219" s="1">
        <v>0</v>
      </c>
      <c r="AH219" s="1">
        <v>0</v>
      </c>
      <c r="AI219" s="1">
        <v>72</v>
      </c>
      <c r="AJ219" s="1">
        <v>460</v>
      </c>
      <c r="AK219" s="1">
        <v>460</v>
      </c>
      <c r="AL219" s="1">
        <v>400</v>
      </c>
      <c r="AM219" s="1">
        <v>460</v>
      </c>
      <c r="AN219" s="1">
        <f t="shared" si="85"/>
        <v>460</v>
      </c>
      <c r="AO219" s="1">
        <f t="shared" si="86"/>
        <v>460</v>
      </c>
      <c r="AP219" s="1" t="str">
        <f t="shared" si="87"/>
        <v/>
      </c>
      <c r="AR219">
        <f t="shared" si="88"/>
        <v>0</v>
      </c>
      <c r="AS219">
        <f t="shared" si="89"/>
        <v>0</v>
      </c>
      <c r="AT219">
        <f t="shared" si="90"/>
        <v>0</v>
      </c>
      <c r="AU219">
        <f t="shared" si="91"/>
        <v>0.67861499999999997</v>
      </c>
      <c r="AV219">
        <f t="shared" si="92"/>
        <v>0</v>
      </c>
      <c r="AW219">
        <f t="shared" si="93"/>
        <v>0</v>
      </c>
      <c r="AX219">
        <f t="shared" si="94"/>
        <v>2.294365</v>
      </c>
      <c r="AY219">
        <f t="shared" si="95"/>
        <v>0</v>
      </c>
      <c r="AZ219">
        <f t="shared" si="96"/>
        <v>0.38778000000000001</v>
      </c>
      <c r="BA219">
        <f t="shared" si="97"/>
        <v>0</v>
      </c>
      <c r="BB219">
        <f t="shared" si="98"/>
        <v>0</v>
      </c>
      <c r="BC219">
        <f t="shared" si="99"/>
        <v>0</v>
      </c>
      <c r="BD219">
        <f t="shared" si="100"/>
        <v>0</v>
      </c>
      <c r="BE219">
        <f t="shared" si="101"/>
        <v>0</v>
      </c>
      <c r="BF219">
        <f t="shared" si="102"/>
        <v>3.8778E-2</v>
      </c>
      <c r="BG219">
        <f t="shared" si="103"/>
        <v>0.29083500000000001</v>
      </c>
      <c r="BH219">
        <f t="shared" si="104"/>
        <v>0</v>
      </c>
      <c r="BI219">
        <f t="shared" si="105"/>
        <v>0</v>
      </c>
      <c r="BJ219">
        <f t="shared" si="106"/>
        <v>0.46533599999999997</v>
      </c>
      <c r="BK219">
        <f t="shared" si="107"/>
        <v>2.9729800000000002</v>
      </c>
      <c r="BL219">
        <f t="shared" si="108"/>
        <v>2.9729800000000002</v>
      </c>
      <c r="BM219">
        <f t="shared" si="109"/>
        <v>2.5851999999999999</v>
      </c>
      <c r="BN219">
        <f t="shared" si="110"/>
        <v>2.9729800000000002</v>
      </c>
      <c r="BO219">
        <f t="shared" si="111"/>
        <v>2.9729800000000002</v>
      </c>
      <c r="BP219">
        <f t="shared" si="112"/>
        <v>2.9729800000000002</v>
      </c>
    </row>
    <row r="220" spans="1:68">
      <c r="A220">
        <v>53016</v>
      </c>
      <c r="B220" s="1">
        <v>9</v>
      </c>
      <c r="C220" s="1">
        <v>0</v>
      </c>
      <c r="D220" s="1">
        <v>1</v>
      </c>
      <c r="E220" s="1">
        <v>1</v>
      </c>
      <c r="F220" s="1">
        <v>0</v>
      </c>
      <c r="G220" s="1">
        <v>4</v>
      </c>
      <c r="H220" s="8">
        <v>84</v>
      </c>
      <c r="I220" t="s">
        <v>410</v>
      </c>
      <c r="J220" s="8">
        <v>63</v>
      </c>
      <c r="K220" s="1">
        <v>4</v>
      </c>
      <c r="L220" s="1">
        <v>2</v>
      </c>
      <c r="M220" s="1">
        <v>1</v>
      </c>
      <c r="N220" s="1">
        <v>5</v>
      </c>
      <c r="O220" s="1">
        <v>0</v>
      </c>
      <c r="P220" s="90">
        <v>4.0819999999999997E-3</v>
      </c>
      <c r="Q220" s="1">
        <v>42</v>
      </c>
      <c r="R220" s="1">
        <v>0</v>
      </c>
      <c r="S220" s="1">
        <v>0</v>
      </c>
      <c r="T220" s="1">
        <v>3</v>
      </c>
      <c r="U220" s="1">
        <v>0</v>
      </c>
      <c r="V220" s="1">
        <v>24</v>
      </c>
      <c r="W220" s="1">
        <v>51</v>
      </c>
      <c r="X220" s="1">
        <v>108</v>
      </c>
      <c r="Y220" s="1">
        <v>0</v>
      </c>
      <c r="Z220" s="1">
        <v>0</v>
      </c>
      <c r="AA220" s="1">
        <v>0</v>
      </c>
      <c r="AB220" s="1">
        <v>0</v>
      </c>
      <c r="AC220" s="1">
        <v>42</v>
      </c>
      <c r="AD220" s="1">
        <v>0</v>
      </c>
      <c r="AE220" s="1">
        <v>0</v>
      </c>
      <c r="AF220" s="1">
        <v>0</v>
      </c>
      <c r="AG220" s="1">
        <v>3</v>
      </c>
      <c r="AH220" s="1">
        <v>0</v>
      </c>
      <c r="AI220" s="1">
        <v>45</v>
      </c>
      <c r="AJ220" s="1">
        <v>228</v>
      </c>
      <c r="AK220" s="1">
        <v>186</v>
      </c>
      <c r="AL220" s="1">
        <v>228</v>
      </c>
      <c r="AM220" s="1">
        <v>228</v>
      </c>
      <c r="AN220" s="1">
        <f t="shared" si="85"/>
        <v>186</v>
      </c>
      <c r="AO220" s="1">
        <f t="shared" si="86"/>
        <v>186</v>
      </c>
      <c r="AP220" s="1" t="str">
        <f t="shared" si="87"/>
        <v/>
      </c>
      <c r="AR220">
        <f t="shared" si="88"/>
        <v>0.17144399999999999</v>
      </c>
      <c r="AS220">
        <f t="shared" si="89"/>
        <v>0</v>
      </c>
      <c r="AT220">
        <f t="shared" si="90"/>
        <v>0</v>
      </c>
      <c r="AU220">
        <f t="shared" si="91"/>
        <v>1.2246E-2</v>
      </c>
      <c r="AV220">
        <f t="shared" si="92"/>
        <v>0</v>
      </c>
      <c r="AW220">
        <f t="shared" si="93"/>
        <v>9.7968E-2</v>
      </c>
      <c r="AX220">
        <f t="shared" si="94"/>
        <v>0.20818199999999998</v>
      </c>
      <c r="AY220">
        <f t="shared" si="95"/>
        <v>0.44085599999999997</v>
      </c>
      <c r="AZ220">
        <f t="shared" si="96"/>
        <v>0</v>
      </c>
      <c r="BA220">
        <f t="shared" si="97"/>
        <v>0</v>
      </c>
      <c r="BB220">
        <f t="shared" si="98"/>
        <v>0</v>
      </c>
      <c r="BC220">
        <f t="shared" si="99"/>
        <v>0</v>
      </c>
      <c r="BD220">
        <f t="shared" si="100"/>
        <v>0.17144399999999999</v>
      </c>
      <c r="BE220">
        <f t="shared" si="101"/>
        <v>0</v>
      </c>
      <c r="BF220">
        <f t="shared" si="102"/>
        <v>0</v>
      </c>
      <c r="BG220">
        <f t="shared" si="103"/>
        <v>0</v>
      </c>
      <c r="BH220">
        <f t="shared" si="104"/>
        <v>1.2246E-2</v>
      </c>
      <c r="BI220">
        <f t="shared" si="105"/>
        <v>0</v>
      </c>
      <c r="BJ220">
        <f t="shared" si="106"/>
        <v>0.18368999999999999</v>
      </c>
      <c r="BK220">
        <f t="shared" si="107"/>
        <v>0.93069599999999997</v>
      </c>
      <c r="BL220">
        <f t="shared" si="108"/>
        <v>0.75925199999999993</v>
      </c>
      <c r="BM220">
        <f t="shared" si="109"/>
        <v>0.93069599999999997</v>
      </c>
      <c r="BN220">
        <f t="shared" si="110"/>
        <v>0.93069599999999997</v>
      </c>
      <c r="BO220">
        <f t="shared" si="111"/>
        <v>0.75925199999999993</v>
      </c>
      <c r="BP220">
        <f t="shared" si="112"/>
        <v>0.75925199999999993</v>
      </c>
    </row>
    <row r="221" spans="1:68">
      <c r="A221">
        <v>53017</v>
      </c>
      <c r="B221" s="1">
        <v>3</v>
      </c>
      <c r="C221" s="105">
        <v>0</v>
      </c>
      <c r="D221" s="105">
        <v>0</v>
      </c>
      <c r="E221" s="1">
        <v>1</v>
      </c>
      <c r="F221" s="1">
        <v>0</v>
      </c>
      <c r="G221" s="1">
        <v>3</v>
      </c>
      <c r="H221" s="8">
        <v>40</v>
      </c>
      <c r="I221" t="s">
        <v>575</v>
      </c>
      <c r="J221" s="8">
        <v>83</v>
      </c>
      <c r="K221" s="1">
        <v>1</v>
      </c>
      <c r="L221" s="1">
        <v>2</v>
      </c>
      <c r="M221" s="1">
        <v>1</v>
      </c>
      <c r="N221" s="1">
        <v>0</v>
      </c>
      <c r="O221" s="1">
        <v>0</v>
      </c>
      <c r="P221" s="90">
        <v>2.362E-3</v>
      </c>
      <c r="Q221" s="1">
        <v>453</v>
      </c>
      <c r="R221" s="1">
        <v>0</v>
      </c>
      <c r="S221" s="1">
        <v>0</v>
      </c>
      <c r="T221" s="1">
        <v>896</v>
      </c>
      <c r="U221" s="1">
        <v>381</v>
      </c>
      <c r="V221" s="1">
        <v>0</v>
      </c>
      <c r="W221" s="1">
        <v>403</v>
      </c>
      <c r="X221" s="1">
        <v>81</v>
      </c>
      <c r="Y221" s="1">
        <v>122</v>
      </c>
      <c r="Z221" s="1">
        <v>9577</v>
      </c>
      <c r="AA221" s="1">
        <v>1</v>
      </c>
      <c r="AB221" s="1">
        <v>0</v>
      </c>
      <c r="AC221" s="1">
        <v>0</v>
      </c>
      <c r="AD221" s="1">
        <v>0</v>
      </c>
      <c r="AE221" s="1">
        <v>735</v>
      </c>
      <c r="AF221" s="1">
        <v>160</v>
      </c>
      <c r="AG221" s="1">
        <v>0</v>
      </c>
      <c r="AH221" s="1">
        <v>381</v>
      </c>
      <c r="AI221" s="1">
        <v>105</v>
      </c>
      <c r="AJ221" s="1">
        <v>2215</v>
      </c>
      <c r="AK221" s="1">
        <v>11340</v>
      </c>
      <c r="AL221" s="1">
        <v>11670</v>
      </c>
      <c r="AM221" s="1">
        <v>11793</v>
      </c>
      <c r="AN221" s="1">
        <f t="shared" si="85"/>
        <v>1761</v>
      </c>
      <c r="AO221" s="1">
        <f t="shared" si="86"/>
        <v>1762</v>
      </c>
      <c r="AP221" s="1" t="str">
        <f t="shared" si="87"/>
        <v/>
      </c>
      <c r="AR221">
        <f t="shared" si="88"/>
        <v>1.0699859999999999</v>
      </c>
      <c r="AS221">
        <f t="shared" si="89"/>
        <v>0</v>
      </c>
      <c r="AT221">
        <f t="shared" si="90"/>
        <v>0</v>
      </c>
      <c r="AU221">
        <f t="shared" si="91"/>
        <v>2.116352</v>
      </c>
      <c r="AV221">
        <f t="shared" si="92"/>
        <v>0.899922</v>
      </c>
      <c r="AW221">
        <f t="shared" si="93"/>
        <v>0</v>
      </c>
      <c r="AX221">
        <f t="shared" si="94"/>
        <v>0.95188600000000001</v>
      </c>
      <c r="AY221">
        <f t="shared" si="95"/>
        <v>0.19132199999999999</v>
      </c>
      <c r="AZ221">
        <f t="shared" si="96"/>
        <v>0.28816399999999998</v>
      </c>
      <c r="BA221">
        <f t="shared" si="97"/>
        <v>22.620874000000001</v>
      </c>
      <c r="BB221">
        <f t="shared" si="98"/>
        <v>2.362E-3</v>
      </c>
      <c r="BC221">
        <f t="shared" si="99"/>
        <v>0</v>
      </c>
      <c r="BD221">
        <f t="shared" si="100"/>
        <v>0</v>
      </c>
      <c r="BE221">
        <f t="shared" si="101"/>
        <v>0</v>
      </c>
      <c r="BF221">
        <f t="shared" si="102"/>
        <v>1.73607</v>
      </c>
      <c r="BG221">
        <f t="shared" si="103"/>
        <v>0.37791999999999998</v>
      </c>
      <c r="BH221">
        <f t="shared" si="104"/>
        <v>0</v>
      </c>
      <c r="BI221">
        <f t="shared" si="105"/>
        <v>0.899922</v>
      </c>
      <c r="BJ221">
        <f t="shared" si="106"/>
        <v>0.24801000000000001</v>
      </c>
      <c r="BK221">
        <f t="shared" si="107"/>
        <v>5.2318299999999995</v>
      </c>
      <c r="BL221">
        <f t="shared" si="108"/>
        <v>26.785080000000001</v>
      </c>
      <c r="BM221">
        <f t="shared" si="109"/>
        <v>27.564540000000001</v>
      </c>
      <c r="BN221">
        <f t="shared" si="110"/>
        <v>27.855066000000001</v>
      </c>
      <c r="BO221">
        <f t="shared" si="111"/>
        <v>4.1594819999999997</v>
      </c>
      <c r="BP221">
        <f t="shared" si="112"/>
        <v>4.1618440000000003</v>
      </c>
    </row>
    <row r="222" spans="1:68">
      <c r="A222">
        <v>53018</v>
      </c>
      <c r="B222" s="1">
        <v>9</v>
      </c>
      <c r="C222" s="1">
        <v>0</v>
      </c>
      <c r="D222" s="1">
        <v>1</v>
      </c>
      <c r="E222" s="1">
        <v>1</v>
      </c>
      <c r="F222" s="1">
        <v>0</v>
      </c>
      <c r="G222" s="1">
        <v>4</v>
      </c>
      <c r="H222" s="8">
        <v>61</v>
      </c>
      <c r="I222" t="s">
        <v>571</v>
      </c>
      <c r="J222" s="8">
        <v>45</v>
      </c>
      <c r="K222" s="1">
        <v>1</v>
      </c>
      <c r="L222" s="1">
        <v>2</v>
      </c>
      <c r="M222" s="1">
        <v>0</v>
      </c>
      <c r="N222" s="1">
        <v>2</v>
      </c>
      <c r="O222" s="1">
        <v>0</v>
      </c>
      <c r="P222" s="90">
        <v>4.0819999999999997E-3</v>
      </c>
      <c r="Q222" s="1">
        <v>126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327</v>
      </c>
      <c r="Z222" s="1">
        <v>800</v>
      </c>
      <c r="AA222" s="1">
        <v>1</v>
      </c>
      <c r="AB222" s="1">
        <v>1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333</v>
      </c>
      <c r="AK222" s="1">
        <v>1007</v>
      </c>
      <c r="AL222" s="1">
        <v>806</v>
      </c>
      <c r="AM222" s="1">
        <v>1133</v>
      </c>
      <c r="AN222" s="1">
        <f t="shared" si="85"/>
        <v>0</v>
      </c>
      <c r="AO222" s="1">
        <f t="shared" si="86"/>
        <v>207</v>
      </c>
      <c r="AP222" s="1" t="str">
        <f t="shared" si="87"/>
        <v/>
      </c>
      <c r="AR222">
        <f t="shared" si="88"/>
        <v>0.51433200000000001</v>
      </c>
      <c r="AS222">
        <f t="shared" si="89"/>
        <v>0</v>
      </c>
      <c r="AT222">
        <f t="shared" si="90"/>
        <v>0</v>
      </c>
      <c r="AU222">
        <f t="shared" si="91"/>
        <v>0</v>
      </c>
      <c r="AV222">
        <f t="shared" si="92"/>
        <v>0</v>
      </c>
      <c r="AW222">
        <f t="shared" si="93"/>
        <v>0</v>
      </c>
      <c r="AX222">
        <f t="shared" si="94"/>
        <v>0</v>
      </c>
      <c r="AY222">
        <f t="shared" si="95"/>
        <v>0</v>
      </c>
      <c r="AZ222">
        <f t="shared" si="96"/>
        <v>1.3348139999999999</v>
      </c>
      <c r="BA222">
        <f t="shared" si="97"/>
        <v>3.2655999999999996</v>
      </c>
      <c r="BB222">
        <f t="shared" si="98"/>
        <v>4.0819999999999997E-3</v>
      </c>
      <c r="BC222">
        <f t="shared" si="99"/>
        <v>4.0819999999999997E-3</v>
      </c>
      <c r="BD222">
        <f t="shared" si="100"/>
        <v>0</v>
      </c>
      <c r="BE222">
        <f t="shared" si="101"/>
        <v>0</v>
      </c>
      <c r="BF222">
        <f t="shared" si="102"/>
        <v>0</v>
      </c>
      <c r="BG222">
        <f t="shared" si="103"/>
        <v>0</v>
      </c>
      <c r="BH222">
        <f t="shared" si="104"/>
        <v>0</v>
      </c>
      <c r="BI222">
        <f t="shared" si="105"/>
        <v>0</v>
      </c>
      <c r="BJ222">
        <f t="shared" si="106"/>
        <v>0</v>
      </c>
      <c r="BK222">
        <f t="shared" si="107"/>
        <v>1.3593059999999999</v>
      </c>
      <c r="BL222">
        <f t="shared" si="108"/>
        <v>4.1105739999999997</v>
      </c>
      <c r="BM222">
        <f t="shared" si="109"/>
        <v>3.2900919999999996</v>
      </c>
      <c r="BN222">
        <f t="shared" si="110"/>
        <v>4.6249059999999993</v>
      </c>
      <c r="BO222">
        <f t="shared" si="111"/>
        <v>0</v>
      </c>
      <c r="BP222">
        <f t="shared" si="112"/>
        <v>0.84497399999999989</v>
      </c>
    </row>
    <row r="223" spans="1:68">
      <c r="A223">
        <v>53019</v>
      </c>
      <c r="B223" s="1">
        <v>9</v>
      </c>
      <c r="C223" s="1">
        <v>0</v>
      </c>
      <c r="D223" s="1">
        <v>1</v>
      </c>
      <c r="E223" s="1">
        <v>1</v>
      </c>
      <c r="F223" s="1">
        <v>0</v>
      </c>
      <c r="G223" s="1">
        <v>3</v>
      </c>
      <c r="H223" s="8">
        <v>40</v>
      </c>
      <c r="I223" t="s">
        <v>575</v>
      </c>
      <c r="J223" s="8">
        <v>83</v>
      </c>
      <c r="K223" s="1">
        <v>4</v>
      </c>
      <c r="L223" s="1">
        <v>2</v>
      </c>
      <c r="M223" s="1">
        <v>0</v>
      </c>
      <c r="N223" s="1">
        <v>0</v>
      </c>
      <c r="O223" s="1">
        <v>0</v>
      </c>
      <c r="P223" s="90">
        <v>2.362E-3</v>
      </c>
      <c r="Q223" s="1">
        <v>0</v>
      </c>
      <c r="R223" s="1">
        <v>0</v>
      </c>
      <c r="S223" s="1">
        <v>0</v>
      </c>
      <c r="T223" s="1">
        <v>120</v>
      </c>
      <c r="U223" s="1">
        <v>0</v>
      </c>
      <c r="V223" s="1">
        <v>0</v>
      </c>
      <c r="W223" s="1">
        <v>108</v>
      </c>
      <c r="X223" s="1">
        <v>0</v>
      </c>
      <c r="Y223" s="1">
        <v>168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51</v>
      </c>
      <c r="AF223" s="1">
        <v>68</v>
      </c>
      <c r="AG223" s="1">
        <v>0</v>
      </c>
      <c r="AH223" s="1">
        <v>0</v>
      </c>
      <c r="AI223" s="1">
        <v>22</v>
      </c>
      <c r="AJ223" s="1">
        <v>228</v>
      </c>
      <c r="AK223" s="1">
        <v>228</v>
      </c>
      <c r="AL223" s="1">
        <v>59</v>
      </c>
      <c r="AM223" s="1">
        <v>228</v>
      </c>
      <c r="AN223" s="1">
        <f t="shared" si="85"/>
        <v>228</v>
      </c>
      <c r="AO223" s="1">
        <f t="shared" si="86"/>
        <v>228</v>
      </c>
      <c r="AP223" s="1" t="str">
        <f t="shared" si="87"/>
        <v/>
      </c>
      <c r="AR223">
        <f t="shared" si="88"/>
        <v>0</v>
      </c>
      <c r="AS223">
        <f t="shared" si="89"/>
        <v>0</v>
      </c>
      <c r="AT223">
        <f t="shared" si="90"/>
        <v>0</v>
      </c>
      <c r="AU223">
        <f t="shared" si="91"/>
        <v>0.28343999999999997</v>
      </c>
      <c r="AV223">
        <f t="shared" si="92"/>
        <v>0</v>
      </c>
      <c r="AW223">
        <f t="shared" si="93"/>
        <v>0</v>
      </c>
      <c r="AX223">
        <f t="shared" si="94"/>
        <v>0.25509599999999999</v>
      </c>
      <c r="AY223">
        <f t="shared" si="95"/>
        <v>0</v>
      </c>
      <c r="AZ223">
        <f t="shared" si="96"/>
        <v>0.396816</v>
      </c>
      <c r="BA223">
        <f t="shared" si="97"/>
        <v>0</v>
      </c>
      <c r="BB223">
        <f t="shared" si="98"/>
        <v>0</v>
      </c>
      <c r="BC223">
        <f t="shared" si="99"/>
        <v>0</v>
      </c>
      <c r="BD223">
        <f t="shared" si="100"/>
        <v>0</v>
      </c>
      <c r="BE223">
        <f t="shared" si="101"/>
        <v>0</v>
      </c>
      <c r="BF223">
        <f t="shared" si="102"/>
        <v>0.120462</v>
      </c>
      <c r="BG223">
        <f t="shared" si="103"/>
        <v>0.16061600000000001</v>
      </c>
      <c r="BH223">
        <f t="shared" si="104"/>
        <v>0</v>
      </c>
      <c r="BI223">
        <f t="shared" si="105"/>
        <v>0</v>
      </c>
      <c r="BJ223">
        <f t="shared" si="106"/>
        <v>5.1963999999999996E-2</v>
      </c>
      <c r="BK223">
        <f t="shared" si="107"/>
        <v>0.53853600000000001</v>
      </c>
      <c r="BL223">
        <f t="shared" si="108"/>
        <v>0.53853600000000001</v>
      </c>
      <c r="BM223">
        <f t="shared" si="109"/>
        <v>0.13935800000000001</v>
      </c>
      <c r="BN223">
        <f t="shared" si="110"/>
        <v>0.53853600000000001</v>
      </c>
      <c r="BO223">
        <f t="shared" si="111"/>
        <v>0.53853600000000001</v>
      </c>
      <c r="BP223">
        <f t="shared" si="112"/>
        <v>0.53853600000000001</v>
      </c>
    </row>
    <row r="224" spans="1:68">
      <c r="A224">
        <v>53020</v>
      </c>
      <c r="B224" s="1">
        <v>9</v>
      </c>
      <c r="C224" s="1">
        <v>0</v>
      </c>
      <c r="D224" s="1">
        <v>1</v>
      </c>
      <c r="E224" s="1">
        <v>1</v>
      </c>
      <c r="F224" s="1">
        <v>0</v>
      </c>
      <c r="G224" s="1">
        <v>2</v>
      </c>
      <c r="H224" s="8">
        <v>4</v>
      </c>
      <c r="I224" t="s">
        <v>356</v>
      </c>
      <c r="J224" s="8">
        <v>10</v>
      </c>
      <c r="K224" s="1">
        <v>1</v>
      </c>
      <c r="L224" s="1">
        <v>2</v>
      </c>
      <c r="M224" s="1">
        <v>1</v>
      </c>
      <c r="N224" s="1">
        <v>0</v>
      </c>
      <c r="O224" s="1">
        <v>1</v>
      </c>
      <c r="P224" s="90">
        <v>6.463E-3</v>
      </c>
      <c r="Q224" s="1">
        <v>102</v>
      </c>
      <c r="R224" s="1">
        <v>0</v>
      </c>
      <c r="S224" s="1">
        <v>0</v>
      </c>
      <c r="T224" s="1">
        <v>217</v>
      </c>
      <c r="U224" s="1">
        <v>0</v>
      </c>
      <c r="V224" s="1">
        <v>0</v>
      </c>
      <c r="W224" s="1">
        <v>128</v>
      </c>
      <c r="X224" s="1">
        <v>0</v>
      </c>
      <c r="Y224" s="1">
        <v>377</v>
      </c>
      <c r="Z224" s="1">
        <v>2247</v>
      </c>
      <c r="AA224" s="1">
        <v>1</v>
      </c>
      <c r="AB224" s="1">
        <v>1</v>
      </c>
      <c r="AC224" s="1">
        <v>0</v>
      </c>
      <c r="AD224" s="1">
        <v>0</v>
      </c>
      <c r="AE224" s="1">
        <v>175</v>
      </c>
      <c r="AF224" s="1">
        <v>42</v>
      </c>
      <c r="AG224" s="1">
        <v>0</v>
      </c>
      <c r="AH224" s="1">
        <v>0</v>
      </c>
      <c r="AI224" s="1">
        <v>29</v>
      </c>
      <c r="AJ224" s="1">
        <v>447</v>
      </c>
      <c r="AK224" s="1">
        <v>2593</v>
      </c>
      <c r="AL224" s="1">
        <v>2318</v>
      </c>
      <c r="AM224" s="1">
        <v>2695</v>
      </c>
      <c r="AN224" s="1">
        <f t="shared" si="85"/>
        <v>345</v>
      </c>
      <c r="AO224" s="1">
        <f t="shared" si="86"/>
        <v>345</v>
      </c>
      <c r="AP224" s="1" t="str">
        <f t="shared" si="87"/>
        <v/>
      </c>
      <c r="AR224">
        <f t="shared" si="88"/>
        <v>0.65922599999999998</v>
      </c>
      <c r="AS224">
        <f t="shared" si="89"/>
        <v>0</v>
      </c>
      <c r="AT224">
        <f t="shared" si="90"/>
        <v>0</v>
      </c>
      <c r="AU224">
        <f t="shared" si="91"/>
        <v>1.402471</v>
      </c>
      <c r="AV224">
        <f t="shared" si="92"/>
        <v>0</v>
      </c>
      <c r="AW224">
        <f t="shared" si="93"/>
        <v>0</v>
      </c>
      <c r="AX224">
        <f t="shared" si="94"/>
        <v>0.827264</v>
      </c>
      <c r="AY224">
        <f t="shared" si="95"/>
        <v>0</v>
      </c>
      <c r="AZ224">
        <f t="shared" si="96"/>
        <v>2.4365510000000001</v>
      </c>
      <c r="BA224">
        <f t="shared" si="97"/>
        <v>14.522361</v>
      </c>
      <c r="BB224">
        <f t="shared" si="98"/>
        <v>6.463E-3</v>
      </c>
      <c r="BC224">
        <f t="shared" si="99"/>
        <v>6.463E-3</v>
      </c>
      <c r="BD224">
        <f t="shared" si="100"/>
        <v>0</v>
      </c>
      <c r="BE224">
        <f t="shared" si="101"/>
        <v>0</v>
      </c>
      <c r="BF224">
        <f t="shared" si="102"/>
        <v>1.1310249999999999</v>
      </c>
      <c r="BG224">
        <f t="shared" si="103"/>
        <v>0.27144600000000002</v>
      </c>
      <c r="BH224">
        <f t="shared" si="104"/>
        <v>0</v>
      </c>
      <c r="BI224">
        <f t="shared" si="105"/>
        <v>0</v>
      </c>
      <c r="BJ224">
        <f t="shared" si="106"/>
        <v>0.18742700000000001</v>
      </c>
      <c r="BK224">
        <f t="shared" si="107"/>
        <v>2.8889610000000001</v>
      </c>
      <c r="BL224">
        <f t="shared" si="108"/>
        <v>16.758559000000002</v>
      </c>
      <c r="BM224">
        <f t="shared" si="109"/>
        <v>14.981234000000001</v>
      </c>
      <c r="BN224">
        <f t="shared" si="110"/>
        <v>17.417784999999999</v>
      </c>
      <c r="BO224">
        <f t="shared" si="111"/>
        <v>2.2297349999999998</v>
      </c>
      <c r="BP224">
        <f t="shared" si="112"/>
        <v>2.2297349999999998</v>
      </c>
    </row>
    <row r="225" spans="1:68">
      <c r="A225">
        <v>53021</v>
      </c>
      <c r="B225" s="1">
        <v>9</v>
      </c>
      <c r="C225" s="1">
        <v>0</v>
      </c>
      <c r="D225" s="1">
        <v>1</v>
      </c>
      <c r="E225" s="1">
        <v>1</v>
      </c>
      <c r="F225" s="1">
        <v>0</v>
      </c>
      <c r="G225" s="1">
        <v>3</v>
      </c>
      <c r="H225" s="8">
        <v>40</v>
      </c>
      <c r="I225" t="s">
        <v>575</v>
      </c>
      <c r="J225" s="8">
        <v>83</v>
      </c>
      <c r="K225" s="1">
        <v>1</v>
      </c>
      <c r="L225" s="1">
        <v>1</v>
      </c>
      <c r="M225" s="1">
        <v>0</v>
      </c>
      <c r="N225" s="1">
        <v>0</v>
      </c>
      <c r="O225" s="1">
        <v>0</v>
      </c>
      <c r="P225" s="90">
        <v>2.362E-3</v>
      </c>
      <c r="Q225" s="1">
        <v>0</v>
      </c>
      <c r="R225" s="1">
        <v>0</v>
      </c>
      <c r="S225" s="1">
        <v>0</v>
      </c>
      <c r="T225" s="1">
        <v>642</v>
      </c>
      <c r="U225" s="1">
        <v>0</v>
      </c>
      <c r="V225" s="1">
        <v>0</v>
      </c>
      <c r="W225" s="1">
        <v>376</v>
      </c>
      <c r="X225" s="1">
        <v>0</v>
      </c>
      <c r="Y225" s="1">
        <v>1404</v>
      </c>
      <c r="Z225" s="1">
        <v>8925</v>
      </c>
      <c r="AA225" s="1">
        <v>1</v>
      </c>
      <c r="AB225" s="1">
        <v>1</v>
      </c>
      <c r="AC225" s="1">
        <v>0</v>
      </c>
      <c r="AD225" s="1">
        <v>0</v>
      </c>
      <c r="AE225" s="1">
        <v>474</v>
      </c>
      <c r="AF225" s="1">
        <v>168</v>
      </c>
      <c r="AG225" s="1">
        <v>0</v>
      </c>
      <c r="AH225" s="1">
        <v>0</v>
      </c>
      <c r="AI225" s="1">
        <v>103</v>
      </c>
      <c r="AJ225" s="1">
        <v>1018</v>
      </c>
      <c r="AK225" s="1">
        <v>9943</v>
      </c>
      <c r="AL225" s="1">
        <v>8539</v>
      </c>
      <c r="AM225" s="1">
        <v>9943</v>
      </c>
      <c r="AN225" s="1">
        <f t="shared" si="85"/>
        <v>1018</v>
      </c>
      <c r="AO225" s="1">
        <f t="shared" si="86"/>
        <v>1018</v>
      </c>
      <c r="AP225" s="1" t="str">
        <f t="shared" si="87"/>
        <v/>
      </c>
      <c r="AR225">
        <f t="shared" si="88"/>
        <v>0</v>
      </c>
      <c r="AS225">
        <f t="shared" si="89"/>
        <v>0</v>
      </c>
      <c r="AT225">
        <f t="shared" si="90"/>
        <v>0</v>
      </c>
      <c r="AU225">
        <f t="shared" si="91"/>
        <v>1.5164039999999999</v>
      </c>
      <c r="AV225">
        <f t="shared" si="92"/>
        <v>0</v>
      </c>
      <c r="AW225">
        <f t="shared" si="93"/>
        <v>0</v>
      </c>
      <c r="AX225">
        <f t="shared" si="94"/>
        <v>0.88811200000000001</v>
      </c>
      <c r="AY225">
        <f t="shared" si="95"/>
        <v>0</v>
      </c>
      <c r="AZ225">
        <f t="shared" si="96"/>
        <v>3.3162479999999999</v>
      </c>
      <c r="BA225">
        <f t="shared" si="97"/>
        <v>21.080849999999998</v>
      </c>
      <c r="BB225">
        <f t="shared" si="98"/>
        <v>2.362E-3</v>
      </c>
      <c r="BC225">
        <f t="shared" si="99"/>
        <v>2.362E-3</v>
      </c>
      <c r="BD225">
        <f t="shared" si="100"/>
        <v>0</v>
      </c>
      <c r="BE225">
        <f t="shared" si="101"/>
        <v>0</v>
      </c>
      <c r="BF225">
        <f t="shared" si="102"/>
        <v>1.119588</v>
      </c>
      <c r="BG225">
        <f t="shared" si="103"/>
        <v>0.396816</v>
      </c>
      <c r="BH225">
        <f t="shared" si="104"/>
        <v>0</v>
      </c>
      <c r="BI225">
        <f t="shared" si="105"/>
        <v>0</v>
      </c>
      <c r="BJ225">
        <f t="shared" si="106"/>
        <v>0.243286</v>
      </c>
      <c r="BK225">
        <f t="shared" si="107"/>
        <v>2.4045160000000001</v>
      </c>
      <c r="BL225">
        <f t="shared" si="108"/>
        <v>23.485365999999999</v>
      </c>
      <c r="BM225">
        <f t="shared" si="109"/>
        <v>20.169118000000001</v>
      </c>
      <c r="BN225">
        <f t="shared" si="110"/>
        <v>23.485365999999999</v>
      </c>
      <c r="BO225">
        <f t="shared" si="111"/>
        <v>2.4045160000000001</v>
      </c>
      <c r="BP225">
        <f t="shared" si="112"/>
        <v>2.4045160000000001</v>
      </c>
    </row>
    <row r="226" spans="1:68">
      <c r="A226">
        <v>53022</v>
      </c>
      <c r="B226" s="1">
        <v>3</v>
      </c>
      <c r="C226" s="105">
        <v>0</v>
      </c>
      <c r="D226" s="105">
        <v>0</v>
      </c>
      <c r="E226" s="1">
        <v>1</v>
      </c>
      <c r="F226" s="1">
        <v>0</v>
      </c>
      <c r="G226" s="1">
        <v>3</v>
      </c>
      <c r="H226" s="8">
        <v>52</v>
      </c>
      <c r="I226" t="s">
        <v>680</v>
      </c>
      <c r="J226" s="8">
        <v>94</v>
      </c>
      <c r="K226" s="1">
        <v>4</v>
      </c>
      <c r="L226" s="1">
        <v>2</v>
      </c>
      <c r="M226" s="1">
        <v>0</v>
      </c>
      <c r="N226" s="1">
        <v>0</v>
      </c>
      <c r="O226" s="1">
        <v>1</v>
      </c>
      <c r="P226" s="90">
        <v>2.362E-3</v>
      </c>
      <c r="Q226" s="1">
        <v>73</v>
      </c>
      <c r="R226" s="1">
        <v>0</v>
      </c>
      <c r="S226" s="1">
        <v>0</v>
      </c>
      <c r="T226" s="1">
        <v>11</v>
      </c>
      <c r="U226" s="1">
        <v>0</v>
      </c>
      <c r="V226" s="1">
        <v>0</v>
      </c>
      <c r="W226" s="1">
        <v>45</v>
      </c>
      <c r="X226" s="1">
        <v>16</v>
      </c>
      <c r="Y226" s="1">
        <v>34</v>
      </c>
      <c r="Z226" s="1">
        <v>0</v>
      </c>
      <c r="AA226" s="1">
        <v>0</v>
      </c>
      <c r="AB226" s="1">
        <v>0</v>
      </c>
      <c r="AC226" s="1">
        <v>73</v>
      </c>
      <c r="AD226" s="1">
        <v>0</v>
      </c>
      <c r="AE226" s="1">
        <v>0</v>
      </c>
      <c r="AF226" s="1">
        <v>11</v>
      </c>
      <c r="AG226" s="1">
        <v>0</v>
      </c>
      <c r="AH226" s="1">
        <v>0</v>
      </c>
      <c r="AI226" s="1">
        <v>2</v>
      </c>
      <c r="AJ226" s="1">
        <v>146</v>
      </c>
      <c r="AK226" s="1">
        <v>72</v>
      </c>
      <c r="AL226" s="1">
        <v>111</v>
      </c>
      <c r="AM226" s="1">
        <v>145</v>
      </c>
      <c r="AN226" s="1">
        <f t="shared" si="85"/>
        <v>72</v>
      </c>
      <c r="AO226" s="1">
        <f t="shared" si="86"/>
        <v>73</v>
      </c>
      <c r="AP226" s="1" t="str">
        <f t="shared" si="87"/>
        <v/>
      </c>
      <c r="AR226">
        <f t="shared" si="88"/>
        <v>0.172426</v>
      </c>
      <c r="AS226">
        <f t="shared" si="89"/>
        <v>0</v>
      </c>
      <c r="AT226">
        <f t="shared" si="90"/>
        <v>0</v>
      </c>
      <c r="AU226">
        <f t="shared" si="91"/>
        <v>2.5981999999999998E-2</v>
      </c>
      <c r="AV226">
        <f t="shared" si="92"/>
        <v>0</v>
      </c>
      <c r="AW226">
        <f t="shared" si="93"/>
        <v>0</v>
      </c>
      <c r="AX226">
        <f t="shared" si="94"/>
        <v>0.10629</v>
      </c>
      <c r="AY226">
        <f t="shared" si="95"/>
        <v>3.7791999999999999E-2</v>
      </c>
      <c r="AZ226">
        <f t="shared" si="96"/>
        <v>8.0308000000000004E-2</v>
      </c>
      <c r="BA226">
        <f t="shared" si="97"/>
        <v>0</v>
      </c>
      <c r="BB226">
        <f t="shared" si="98"/>
        <v>0</v>
      </c>
      <c r="BC226">
        <f t="shared" si="99"/>
        <v>0</v>
      </c>
      <c r="BD226">
        <f t="shared" si="100"/>
        <v>0.172426</v>
      </c>
      <c r="BE226">
        <f t="shared" si="101"/>
        <v>0</v>
      </c>
      <c r="BF226">
        <f t="shared" si="102"/>
        <v>0</v>
      </c>
      <c r="BG226">
        <f t="shared" si="103"/>
        <v>2.5981999999999998E-2</v>
      </c>
      <c r="BH226">
        <f t="shared" si="104"/>
        <v>0</v>
      </c>
      <c r="BI226">
        <f t="shared" si="105"/>
        <v>0</v>
      </c>
      <c r="BJ226">
        <f t="shared" si="106"/>
        <v>4.7239999999999999E-3</v>
      </c>
      <c r="BK226">
        <f t="shared" si="107"/>
        <v>0.34485199999999999</v>
      </c>
      <c r="BL226">
        <f t="shared" si="108"/>
        <v>0.17006399999999999</v>
      </c>
      <c r="BM226">
        <f t="shared" si="109"/>
        <v>0.26218199999999997</v>
      </c>
      <c r="BN226">
        <f t="shared" si="110"/>
        <v>0.34249000000000002</v>
      </c>
      <c r="BO226">
        <f t="shared" si="111"/>
        <v>0.17006399999999999</v>
      </c>
      <c r="BP226">
        <f t="shared" si="112"/>
        <v>0.172426</v>
      </c>
    </row>
    <row r="227" spans="1:68">
      <c r="A227">
        <v>53023</v>
      </c>
      <c r="B227" s="1">
        <v>9</v>
      </c>
      <c r="C227" s="1">
        <v>0</v>
      </c>
      <c r="D227" s="1">
        <v>1</v>
      </c>
      <c r="E227" s="1">
        <v>1</v>
      </c>
      <c r="F227" s="1">
        <v>0</v>
      </c>
      <c r="G227" s="1">
        <v>2</v>
      </c>
      <c r="H227" s="8">
        <v>52</v>
      </c>
      <c r="I227" t="s">
        <v>680</v>
      </c>
      <c r="J227" s="8">
        <v>94</v>
      </c>
      <c r="K227" s="1">
        <v>4</v>
      </c>
      <c r="L227" s="1">
        <v>2</v>
      </c>
      <c r="M227" s="1">
        <v>0</v>
      </c>
      <c r="N227" s="1">
        <v>0</v>
      </c>
      <c r="O227" s="1">
        <v>0</v>
      </c>
      <c r="P227" s="90">
        <v>6.463E-3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40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40</v>
      </c>
      <c r="AK227" s="1">
        <v>40</v>
      </c>
      <c r="AL227" s="1">
        <v>40</v>
      </c>
      <c r="AM227" s="1">
        <v>40</v>
      </c>
      <c r="AN227" s="1">
        <f t="shared" si="85"/>
        <v>40</v>
      </c>
      <c r="AO227" s="1">
        <f t="shared" si="86"/>
        <v>40</v>
      </c>
      <c r="AP227" s="1" t="str">
        <f t="shared" si="87"/>
        <v/>
      </c>
      <c r="AR227">
        <f t="shared" si="88"/>
        <v>0</v>
      </c>
      <c r="AS227">
        <f t="shared" si="89"/>
        <v>0</v>
      </c>
      <c r="AT227">
        <f t="shared" si="90"/>
        <v>0</v>
      </c>
      <c r="AU227">
        <f t="shared" si="91"/>
        <v>0</v>
      </c>
      <c r="AV227">
        <f t="shared" si="92"/>
        <v>0</v>
      </c>
      <c r="AW227">
        <f t="shared" si="93"/>
        <v>0</v>
      </c>
      <c r="AX227">
        <f t="shared" si="94"/>
        <v>0.25851999999999997</v>
      </c>
      <c r="AY227">
        <f t="shared" si="95"/>
        <v>0</v>
      </c>
      <c r="AZ227">
        <f t="shared" si="96"/>
        <v>0</v>
      </c>
      <c r="BA227">
        <f t="shared" si="97"/>
        <v>0</v>
      </c>
      <c r="BB227">
        <f t="shared" si="98"/>
        <v>0</v>
      </c>
      <c r="BC227">
        <f t="shared" si="99"/>
        <v>0</v>
      </c>
      <c r="BD227">
        <f t="shared" si="100"/>
        <v>0</v>
      </c>
      <c r="BE227">
        <f t="shared" si="101"/>
        <v>0</v>
      </c>
      <c r="BF227">
        <f t="shared" si="102"/>
        <v>0</v>
      </c>
      <c r="BG227">
        <f t="shared" si="103"/>
        <v>0</v>
      </c>
      <c r="BH227">
        <f t="shared" si="104"/>
        <v>0</v>
      </c>
      <c r="BI227">
        <f t="shared" si="105"/>
        <v>0</v>
      </c>
      <c r="BJ227">
        <f t="shared" si="106"/>
        <v>0</v>
      </c>
      <c r="BK227">
        <f t="shared" si="107"/>
        <v>0.25851999999999997</v>
      </c>
      <c r="BL227">
        <f t="shared" si="108"/>
        <v>0.25851999999999997</v>
      </c>
      <c r="BM227">
        <f t="shared" si="109"/>
        <v>0.25851999999999997</v>
      </c>
      <c r="BN227">
        <f t="shared" si="110"/>
        <v>0.25851999999999997</v>
      </c>
      <c r="BO227">
        <f t="shared" si="111"/>
        <v>0.25851999999999997</v>
      </c>
      <c r="BP227">
        <f t="shared" si="112"/>
        <v>0.25851999999999997</v>
      </c>
    </row>
    <row r="228" spans="1:68">
      <c r="A228">
        <v>53024</v>
      </c>
      <c r="B228" s="1">
        <v>3</v>
      </c>
      <c r="C228" s="105">
        <v>0</v>
      </c>
      <c r="D228" s="105">
        <v>0</v>
      </c>
      <c r="E228" s="1">
        <v>1</v>
      </c>
      <c r="F228" s="1">
        <v>0</v>
      </c>
      <c r="G228" s="1">
        <v>2</v>
      </c>
      <c r="H228" s="8">
        <v>4</v>
      </c>
      <c r="I228" t="s">
        <v>356</v>
      </c>
      <c r="J228" s="8">
        <v>10</v>
      </c>
      <c r="K228" s="1">
        <v>1</v>
      </c>
      <c r="L228" s="1">
        <v>2</v>
      </c>
      <c r="M228" s="1">
        <v>1</v>
      </c>
      <c r="N228" s="1">
        <v>0</v>
      </c>
      <c r="O228" s="1">
        <v>1</v>
      </c>
      <c r="P228" s="90">
        <v>6.463E-3</v>
      </c>
      <c r="Q228" s="1">
        <v>156</v>
      </c>
      <c r="R228" s="1">
        <v>0</v>
      </c>
      <c r="S228" s="1">
        <v>0</v>
      </c>
      <c r="T228" s="1">
        <v>300</v>
      </c>
      <c r="U228" s="1">
        <v>27</v>
      </c>
      <c r="V228" s="1">
        <v>0</v>
      </c>
      <c r="W228" s="1">
        <v>94</v>
      </c>
      <c r="X228" s="1">
        <v>0</v>
      </c>
      <c r="Y228" s="1">
        <v>1271</v>
      </c>
      <c r="Z228" s="1">
        <v>280</v>
      </c>
      <c r="AA228" s="1">
        <v>1</v>
      </c>
      <c r="AB228" s="1">
        <v>0</v>
      </c>
      <c r="AC228" s="1">
        <v>0</v>
      </c>
      <c r="AD228" s="1">
        <v>0</v>
      </c>
      <c r="AE228" s="1">
        <v>243</v>
      </c>
      <c r="AF228" s="1">
        <v>52</v>
      </c>
      <c r="AG228" s="1">
        <v>4</v>
      </c>
      <c r="AH228" s="1">
        <v>27</v>
      </c>
      <c r="AI228" s="1">
        <v>94</v>
      </c>
      <c r="AJ228" s="1">
        <v>577</v>
      </c>
      <c r="AK228" s="1">
        <v>702</v>
      </c>
      <c r="AL228" s="1">
        <v>-413</v>
      </c>
      <c r="AM228" s="1">
        <v>858</v>
      </c>
      <c r="AN228" s="1">
        <f t="shared" si="85"/>
        <v>421</v>
      </c>
      <c r="AO228" s="1">
        <f t="shared" si="86"/>
        <v>421</v>
      </c>
      <c r="AP228" s="1" t="str">
        <f t="shared" si="87"/>
        <v/>
      </c>
      <c r="AR228">
        <f t="shared" si="88"/>
        <v>1.0082279999999999</v>
      </c>
      <c r="AS228">
        <f t="shared" si="89"/>
        <v>0</v>
      </c>
      <c r="AT228">
        <f t="shared" si="90"/>
        <v>0</v>
      </c>
      <c r="AU228">
        <f t="shared" si="91"/>
        <v>1.9389000000000001</v>
      </c>
      <c r="AV228">
        <f t="shared" si="92"/>
        <v>0.17450099999999999</v>
      </c>
      <c r="AW228">
        <f t="shared" si="93"/>
        <v>0</v>
      </c>
      <c r="AX228">
        <f t="shared" si="94"/>
        <v>0.60752200000000001</v>
      </c>
      <c r="AY228">
        <f t="shared" si="95"/>
        <v>0</v>
      </c>
      <c r="AZ228">
        <f t="shared" si="96"/>
        <v>8.2144729999999999</v>
      </c>
      <c r="BA228">
        <f t="shared" si="97"/>
        <v>1.8096399999999999</v>
      </c>
      <c r="BB228">
        <f t="shared" si="98"/>
        <v>6.463E-3</v>
      </c>
      <c r="BC228">
        <f t="shared" si="99"/>
        <v>0</v>
      </c>
      <c r="BD228">
        <f t="shared" si="100"/>
        <v>0</v>
      </c>
      <c r="BE228">
        <f t="shared" si="101"/>
        <v>0</v>
      </c>
      <c r="BF228">
        <f t="shared" si="102"/>
        <v>1.5705089999999999</v>
      </c>
      <c r="BG228">
        <f t="shared" si="103"/>
        <v>0.33607599999999999</v>
      </c>
      <c r="BH228">
        <f t="shared" si="104"/>
        <v>2.5852E-2</v>
      </c>
      <c r="BI228">
        <f t="shared" si="105"/>
        <v>0.17450099999999999</v>
      </c>
      <c r="BJ228">
        <f t="shared" si="106"/>
        <v>0.60752200000000001</v>
      </c>
      <c r="BK228">
        <f t="shared" si="107"/>
        <v>3.7291509999999999</v>
      </c>
      <c r="BL228">
        <f t="shared" si="108"/>
        <v>4.537026</v>
      </c>
      <c r="BM228">
        <f t="shared" si="109"/>
        <v>-2.669219</v>
      </c>
      <c r="BN228">
        <f t="shared" si="110"/>
        <v>5.5452539999999999</v>
      </c>
      <c r="BO228">
        <f t="shared" si="111"/>
        <v>2.720923</v>
      </c>
      <c r="BP228">
        <f t="shared" si="112"/>
        <v>2.720923</v>
      </c>
    </row>
    <row r="229" spans="1:68">
      <c r="A229">
        <v>53025</v>
      </c>
      <c r="B229" s="1">
        <v>9</v>
      </c>
      <c r="C229" s="1">
        <v>0</v>
      </c>
      <c r="D229" s="1">
        <v>1</v>
      </c>
      <c r="E229" s="1">
        <v>1</v>
      </c>
      <c r="F229" s="1">
        <v>0</v>
      </c>
      <c r="G229" s="1">
        <v>1</v>
      </c>
      <c r="H229" s="8">
        <v>40</v>
      </c>
      <c r="I229" t="s">
        <v>575</v>
      </c>
      <c r="J229" s="8">
        <v>83</v>
      </c>
      <c r="K229" s="1">
        <v>4</v>
      </c>
      <c r="L229" s="1">
        <v>2</v>
      </c>
      <c r="M229" s="1">
        <v>0</v>
      </c>
      <c r="N229" s="1">
        <v>0</v>
      </c>
      <c r="O229" s="1">
        <v>0</v>
      </c>
      <c r="P229" s="90">
        <v>6.463E-3</v>
      </c>
      <c r="Q229" s="1">
        <v>160</v>
      </c>
      <c r="R229" s="1">
        <v>0</v>
      </c>
      <c r="S229" s="1">
        <v>0</v>
      </c>
      <c r="T229" s="1">
        <v>23</v>
      </c>
      <c r="U229" s="1">
        <v>0</v>
      </c>
      <c r="V229" s="1">
        <v>0</v>
      </c>
      <c r="W229" s="1">
        <v>78</v>
      </c>
      <c r="X229" s="1">
        <v>0</v>
      </c>
      <c r="Y229" s="1">
        <v>67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23</v>
      </c>
      <c r="AG229" s="1">
        <v>0</v>
      </c>
      <c r="AH229" s="1">
        <v>0</v>
      </c>
      <c r="AI229" s="1">
        <v>51</v>
      </c>
      <c r="AJ229" s="1">
        <v>262</v>
      </c>
      <c r="AK229" s="1">
        <v>102</v>
      </c>
      <c r="AL229" s="1">
        <v>195</v>
      </c>
      <c r="AM229" s="1">
        <v>262</v>
      </c>
      <c r="AN229" s="1">
        <f t="shared" si="85"/>
        <v>101</v>
      </c>
      <c r="AO229" s="1">
        <f t="shared" si="86"/>
        <v>102</v>
      </c>
      <c r="AP229" s="1" t="str">
        <f t="shared" si="87"/>
        <v/>
      </c>
      <c r="AR229">
        <f t="shared" si="88"/>
        <v>1.0340799999999999</v>
      </c>
      <c r="AS229">
        <f t="shared" si="89"/>
        <v>0</v>
      </c>
      <c r="AT229">
        <f t="shared" si="90"/>
        <v>0</v>
      </c>
      <c r="AU229">
        <f t="shared" si="91"/>
        <v>0.148649</v>
      </c>
      <c r="AV229">
        <f t="shared" si="92"/>
        <v>0</v>
      </c>
      <c r="AW229">
        <f t="shared" si="93"/>
        <v>0</v>
      </c>
      <c r="AX229">
        <f t="shared" si="94"/>
        <v>0.50411399999999995</v>
      </c>
      <c r="AY229">
        <f t="shared" si="95"/>
        <v>0</v>
      </c>
      <c r="AZ229">
        <f t="shared" si="96"/>
        <v>0.43302099999999999</v>
      </c>
      <c r="BA229">
        <f t="shared" si="97"/>
        <v>0</v>
      </c>
      <c r="BB229">
        <f t="shared" si="98"/>
        <v>0</v>
      </c>
      <c r="BC229">
        <f t="shared" si="99"/>
        <v>0</v>
      </c>
      <c r="BD229">
        <f t="shared" si="100"/>
        <v>0</v>
      </c>
      <c r="BE229">
        <f t="shared" si="101"/>
        <v>0</v>
      </c>
      <c r="BF229">
        <f t="shared" si="102"/>
        <v>0</v>
      </c>
      <c r="BG229">
        <f t="shared" si="103"/>
        <v>0.148649</v>
      </c>
      <c r="BH229">
        <f t="shared" si="104"/>
        <v>0</v>
      </c>
      <c r="BI229">
        <f t="shared" si="105"/>
        <v>0</v>
      </c>
      <c r="BJ229">
        <f t="shared" si="106"/>
        <v>0.32961299999999999</v>
      </c>
      <c r="BK229">
        <f t="shared" si="107"/>
        <v>1.693306</v>
      </c>
      <c r="BL229">
        <f t="shared" si="108"/>
        <v>0.65922599999999998</v>
      </c>
      <c r="BM229">
        <f t="shared" si="109"/>
        <v>1.2602850000000001</v>
      </c>
      <c r="BN229">
        <f t="shared" si="110"/>
        <v>1.693306</v>
      </c>
      <c r="BO229">
        <f t="shared" si="111"/>
        <v>0.65276299999999998</v>
      </c>
      <c r="BP229">
        <f t="shared" si="112"/>
        <v>0.65922599999999998</v>
      </c>
    </row>
    <row r="230" spans="1:68">
      <c r="A230">
        <v>53026</v>
      </c>
      <c r="B230" s="1">
        <v>9</v>
      </c>
      <c r="C230" s="1">
        <v>0</v>
      </c>
      <c r="D230" s="1">
        <v>1</v>
      </c>
      <c r="E230" s="1">
        <v>1</v>
      </c>
      <c r="F230" s="1">
        <v>0</v>
      </c>
      <c r="G230" s="1">
        <v>2</v>
      </c>
      <c r="H230" s="8">
        <v>43</v>
      </c>
      <c r="I230" t="s">
        <v>543</v>
      </c>
      <c r="J230" s="8">
        <v>82</v>
      </c>
      <c r="K230" s="1">
        <v>1</v>
      </c>
      <c r="L230" s="1">
        <v>2</v>
      </c>
      <c r="M230" s="1">
        <v>1</v>
      </c>
      <c r="N230" s="1">
        <v>0</v>
      </c>
      <c r="O230" s="1">
        <v>0</v>
      </c>
      <c r="P230" s="90">
        <v>6.463E-3</v>
      </c>
      <c r="Q230" s="1">
        <v>1921</v>
      </c>
      <c r="R230" s="1">
        <v>0</v>
      </c>
      <c r="S230" s="1">
        <v>0</v>
      </c>
      <c r="T230" s="1">
        <v>261</v>
      </c>
      <c r="U230" s="1">
        <v>0</v>
      </c>
      <c r="V230" s="1">
        <v>0</v>
      </c>
      <c r="W230" s="1">
        <v>1554</v>
      </c>
      <c r="X230" s="1">
        <v>60</v>
      </c>
      <c r="Y230" s="1">
        <v>2096</v>
      </c>
      <c r="Z230" s="1">
        <v>1699</v>
      </c>
      <c r="AA230" s="1">
        <v>1</v>
      </c>
      <c r="AB230" s="1">
        <v>1</v>
      </c>
      <c r="AC230" s="1">
        <v>18</v>
      </c>
      <c r="AD230" s="1">
        <v>0</v>
      </c>
      <c r="AE230" s="1">
        <v>130</v>
      </c>
      <c r="AF230" s="1">
        <v>130</v>
      </c>
      <c r="AG230" s="1">
        <v>0</v>
      </c>
      <c r="AH230" s="1">
        <v>0</v>
      </c>
      <c r="AI230" s="1">
        <v>30</v>
      </c>
      <c r="AJ230" s="1">
        <v>3796</v>
      </c>
      <c r="AK230" s="1">
        <v>3574</v>
      </c>
      <c r="AL230" s="1">
        <v>3399</v>
      </c>
      <c r="AM230" s="1">
        <v>5495</v>
      </c>
      <c r="AN230" s="1">
        <f t="shared" si="85"/>
        <v>1875</v>
      </c>
      <c r="AO230" s="1">
        <f t="shared" si="86"/>
        <v>1875</v>
      </c>
      <c r="AP230" s="1" t="str">
        <f t="shared" si="87"/>
        <v/>
      </c>
      <c r="AR230">
        <f t="shared" si="88"/>
        <v>12.415423000000001</v>
      </c>
      <c r="AS230">
        <f t="shared" si="89"/>
        <v>0</v>
      </c>
      <c r="AT230">
        <f t="shared" si="90"/>
        <v>0</v>
      </c>
      <c r="AU230">
        <f t="shared" si="91"/>
        <v>1.6868430000000001</v>
      </c>
      <c r="AV230">
        <f t="shared" si="92"/>
        <v>0</v>
      </c>
      <c r="AW230">
        <f t="shared" si="93"/>
        <v>0</v>
      </c>
      <c r="AX230">
        <f t="shared" si="94"/>
        <v>10.043502</v>
      </c>
      <c r="AY230">
        <f t="shared" si="95"/>
        <v>0.38778000000000001</v>
      </c>
      <c r="AZ230">
        <f t="shared" si="96"/>
        <v>13.546448</v>
      </c>
      <c r="BA230">
        <f t="shared" si="97"/>
        <v>10.980637</v>
      </c>
      <c r="BB230">
        <f t="shared" si="98"/>
        <v>6.463E-3</v>
      </c>
      <c r="BC230">
        <f t="shared" si="99"/>
        <v>6.463E-3</v>
      </c>
      <c r="BD230">
        <f t="shared" si="100"/>
        <v>0.11633399999999999</v>
      </c>
      <c r="BE230">
        <f t="shared" si="101"/>
        <v>0</v>
      </c>
      <c r="BF230">
        <f t="shared" si="102"/>
        <v>0.84018999999999999</v>
      </c>
      <c r="BG230">
        <f t="shared" si="103"/>
        <v>0.84018999999999999</v>
      </c>
      <c r="BH230">
        <f t="shared" si="104"/>
        <v>0</v>
      </c>
      <c r="BI230">
        <f t="shared" si="105"/>
        <v>0</v>
      </c>
      <c r="BJ230">
        <f t="shared" si="106"/>
        <v>0.19389000000000001</v>
      </c>
      <c r="BK230">
        <f t="shared" si="107"/>
        <v>24.533548</v>
      </c>
      <c r="BL230">
        <f t="shared" si="108"/>
        <v>23.098762000000001</v>
      </c>
      <c r="BM230">
        <f t="shared" si="109"/>
        <v>21.967737</v>
      </c>
      <c r="BN230">
        <f t="shared" si="110"/>
        <v>35.514184999999998</v>
      </c>
      <c r="BO230">
        <f t="shared" si="111"/>
        <v>12.118124999999999</v>
      </c>
      <c r="BP230">
        <f t="shared" si="112"/>
        <v>12.118124999999999</v>
      </c>
    </row>
    <row r="231" spans="1:68">
      <c r="A231">
        <v>53027</v>
      </c>
      <c r="B231" s="1">
        <v>3</v>
      </c>
      <c r="C231" s="105">
        <v>0</v>
      </c>
      <c r="D231" s="105">
        <v>0</v>
      </c>
      <c r="E231" s="1">
        <v>1</v>
      </c>
      <c r="F231" s="1">
        <v>0</v>
      </c>
      <c r="G231" s="1">
        <v>2</v>
      </c>
      <c r="H231" s="8">
        <v>52</v>
      </c>
      <c r="I231" t="s">
        <v>680</v>
      </c>
      <c r="J231" s="8">
        <v>94</v>
      </c>
      <c r="K231" s="1">
        <v>1</v>
      </c>
      <c r="L231" s="1">
        <v>2</v>
      </c>
      <c r="M231" s="1">
        <v>1</v>
      </c>
      <c r="N231" s="1">
        <v>0</v>
      </c>
      <c r="O231" s="1">
        <v>1</v>
      </c>
      <c r="P231" s="90">
        <v>6.463E-3</v>
      </c>
      <c r="Q231" s="1">
        <v>26</v>
      </c>
      <c r="R231" s="1">
        <v>0</v>
      </c>
      <c r="S231" s="1">
        <v>0</v>
      </c>
      <c r="T231" s="1">
        <v>516</v>
      </c>
      <c r="U231" s="1">
        <v>24</v>
      </c>
      <c r="V231" s="1">
        <v>0</v>
      </c>
      <c r="W231" s="1">
        <v>207</v>
      </c>
      <c r="X231" s="1">
        <v>29</v>
      </c>
      <c r="Y231" s="1">
        <v>649</v>
      </c>
      <c r="Z231" s="1">
        <v>300</v>
      </c>
      <c r="AA231" s="1">
        <v>1</v>
      </c>
      <c r="AB231" s="1">
        <v>0</v>
      </c>
      <c r="AC231" s="1">
        <v>26</v>
      </c>
      <c r="AD231" s="1">
        <v>0</v>
      </c>
      <c r="AE231" s="1">
        <v>30</v>
      </c>
      <c r="AF231" s="1">
        <v>33</v>
      </c>
      <c r="AG231" s="1">
        <v>454</v>
      </c>
      <c r="AH231" s="1">
        <v>0</v>
      </c>
      <c r="AI231" s="1">
        <v>32</v>
      </c>
      <c r="AJ231" s="1">
        <v>804</v>
      </c>
      <c r="AK231" s="1">
        <v>1078</v>
      </c>
      <c r="AL231" s="1">
        <v>455</v>
      </c>
      <c r="AM231" s="1">
        <v>1104</v>
      </c>
      <c r="AN231" s="1">
        <f t="shared" si="85"/>
        <v>776</v>
      </c>
      <c r="AO231" s="1">
        <f t="shared" si="86"/>
        <v>778</v>
      </c>
      <c r="AP231" s="1" t="str">
        <f t="shared" si="87"/>
        <v/>
      </c>
      <c r="AR231">
        <f t="shared" si="88"/>
        <v>0.16803799999999999</v>
      </c>
      <c r="AS231">
        <f t="shared" si="89"/>
        <v>0</v>
      </c>
      <c r="AT231">
        <f t="shared" si="90"/>
        <v>0</v>
      </c>
      <c r="AU231">
        <f t="shared" si="91"/>
        <v>3.334908</v>
      </c>
      <c r="AV231">
        <f t="shared" si="92"/>
        <v>0.155112</v>
      </c>
      <c r="AW231">
        <f t="shared" si="93"/>
        <v>0</v>
      </c>
      <c r="AX231">
        <f t="shared" si="94"/>
        <v>1.3378410000000001</v>
      </c>
      <c r="AY231">
        <f t="shared" si="95"/>
        <v>0.18742700000000001</v>
      </c>
      <c r="AZ231">
        <f t="shared" si="96"/>
        <v>4.1944869999999996</v>
      </c>
      <c r="BA231">
        <f t="shared" si="97"/>
        <v>1.9389000000000001</v>
      </c>
      <c r="BB231">
        <f t="shared" si="98"/>
        <v>6.463E-3</v>
      </c>
      <c r="BC231">
        <f t="shared" si="99"/>
        <v>0</v>
      </c>
      <c r="BD231">
        <f t="shared" si="100"/>
        <v>0.16803799999999999</v>
      </c>
      <c r="BE231">
        <f t="shared" si="101"/>
        <v>0</v>
      </c>
      <c r="BF231">
        <f t="shared" si="102"/>
        <v>0.19389000000000001</v>
      </c>
      <c r="BG231">
        <f t="shared" si="103"/>
        <v>0.213279</v>
      </c>
      <c r="BH231">
        <f t="shared" si="104"/>
        <v>2.934202</v>
      </c>
      <c r="BI231">
        <f t="shared" si="105"/>
        <v>0</v>
      </c>
      <c r="BJ231">
        <f t="shared" si="106"/>
        <v>0.206816</v>
      </c>
      <c r="BK231">
        <f t="shared" si="107"/>
        <v>5.1962520000000003</v>
      </c>
      <c r="BL231">
        <f t="shared" si="108"/>
        <v>6.9671139999999996</v>
      </c>
      <c r="BM231">
        <f t="shared" si="109"/>
        <v>2.9406650000000001</v>
      </c>
      <c r="BN231">
        <f t="shared" si="110"/>
        <v>7.1351519999999997</v>
      </c>
      <c r="BO231">
        <f t="shared" si="111"/>
        <v>5.015288</v>
      </c>
      <c r="BP231">
        <f t="shared" si="112"/>
        <v>5.0282140000000002</v>
      </c>
    </row>
    <row r="232" spans="1:68">
      <c r="A232">
        <v>53028</v>
      </c>
      <c r="B232" s="1">
        <v>3</v>
      </c>
      <c r="C232" s="105">
        <v>0</v>
      </c>
      <c r="D232" s="105">
        <v>0</v>
      </c>
      <c r="E232" s="1">
        <v>1</v>
      </c>
      <c r="F232" s="1">
        <v>0</v>
      </c>
      <c r="G232" s="1">
        <v>3</v>
      </c>
      <c r="H232" s="8">
        <v>49</v>
      </c>
      <c r="I232" t="s">
        <v>662</v>
      </c>
      <c r="J232" s="8">
        <v>82</v>
      </c>
      <c r="K232" s="1">
        <v>1</v>
      </c>
      <c r="L232" s="1">
        <v>2</v>
      </c>
      <c r="M232" s="1">
        <v>0</v>
      </c>
      <c r="N232" s="1">
        <v>0</v>
      </c>
      <c r="O232" s="1">
        <v>0</v>
      </c>
      <c r="P232" s="90">
        <v>2.362E-3</v>
      </c>
      <c r="Q232" s="1">
        <v>347</v>
      </c>
      <c r="R232" s="1">
        <v>0</v>
      </c>
      <c r="S232" s="1">
        <v>0</v>
      </c>
      <c r="T232" s="1">
        <v>884</v>
      </c>
      <c r="U232" s="1">
        <v>21</v>
      </c>
      <c r="V232" s="1">
        <v>11</v>
      </c>
      <c r="W232" s="1">
        <v>263</v>
      </c>
      <c r="X232" s="1">
        <v>10</v>
      </c>
      <c r="Y232" s="1">
        <v>1692</v>
      </c>
      <c r="Z232" s="1">
        <v>7249</v>
      </c>
      <c r="AA232" s="1">
        <v>1</v>
      </c>
      <c r="AB232" s="1">
        <v>0</v>
      </c>
      <c r="AC232" s="1">
        <v>60</v>
      </c>
      <c r="AD232" s="1">
        <v>0</v>
      </c>
      <c r="AE232" s="1">
        <v>616</v>
      </c>
      <c r="AF232" s="1">
        <v>117</v>
      </c>
      <c r="AG232" s="1">
        <v>150</v>
      </c>
      <c r="AH232" s="1">
        <v>9</v>
      </c>
      <c r="AI232" s="1">
        <v>46</v>
      </c>
      <c r="AJ232" s="1">
        <v>1537</v>
      </c>
      <c r="AK232" s="1">
        <v>8439</v>
      </c>
      <c r="AL232" s="1">
        <v>7094</v>
      </c>
      <c r="AM232" s="1">
        <v>8786</v>
      </c>
      <c r="AN232" s="1">
        <f t="shared" si="85"/>
        <v>1189</v>
      </c>
      <c r="AO232" s="1">
        <f t="shared" si="86"/>
        <v>1190</v>
      </c>
      <c r="AP232" s="1" t="str">
        <f t="shared" si="87"/>
        <v/>
      </c>
      <c r="AR232">
        <f t="shared" si="88"/>
        <v>0.81961399999999995</v>
      </c>
      <c r="AS232">
        <f t="shared" si="89"/>
        <v>0</v>
      </c>
      <c r="AT232">
        <f t="shared" si="90"/>
        <v>0</v>
      </c>
      <c r="AU232">
        <f t="shared" si="91"/>
        <v>2.0880079999999999</v>
      </c>
      <c r="AV232">
        <f t="shared" si="92"/>
        <v>4.9602E-2</v>
      </c>
      <c r="AW232">
        <f t="shared" si="93"/>
        <v>2.5981999999999998E-2</v>
      </c>
      <c r="AX232">
        <f t="shared" si="94"/>
        <v>0.62120600000000004</v>
      </c>
      <c r="AY232">
        <f t="shared" si="95"/>
        <v>2.3619999999999999E-2</v>
      </c>
      <c r="AZ232">
        <f t="shared" si="96"/>
        <v>3.9965039999999998</v>
      </c>
      <c r="BA232">
        <f t="shared" si="97"/>
        <v>17.122138</v>
      </c>
      <c r="BB232">
        <f t="shared" si="98"/>
        <v>2.362E-3</v>
      </c>
      <c r="BC232">
        <f t="shared" si="99"/>
        <v>0</v>
      </c>
      <c r="BD232">
        <f t="shared" si="100"/>
        <v>0.14171999999999998</v>
      </c>
      <c r="BE232">
        <f t="shared" si="101"/>
        <v>0</v>
      </c>
      <c r="BF232">
        <f t="shared" si="102"/>
        <v>1.4549920000000001</v>
      </c>
      <c r="BG232">
        <f t="shared" si="103"/>
        <v>0.27635399999999999</v>
      </c>
      <c r="BH232">
        <f t="shared" si="104"/>
        <v>0.3543</v>
      </c>
      <c r="BI232">
        <f t="shared" si="105"/>
        <v>2.1257999999999999E-2</v>
      </c>
      <c r="BJ232">
        <f t="shared" si="106"/>
        <v>0.108652</v>
      </c>
      <c r="BK232">
        <f t="shared" si="107"/>
        <v>3.6303939999999999</v>
      </c>
      <c r="BL232">
        <f t="shared" si="108"/>
        <v>19.932918000000001</v>
      </c>
      <c r="BM232">
        <f t="shared" si="109"/>
        <v>16.756028000000001</v>
      </c>
      <c r="BN232">
        <f t="shared" si="110"/>
        <v>20.752531999999999</v>
      </c>
      <c r="BO232">
        <f t="shared" si="111"/>
        <v>2.8084180000000001</v>
      </c>
      <c r="BP232">
        <f t="shared" si="112"/>
        <v>2.8107799999999998</v>
      </c>
    </row>
    <row r="233" spans="1:68">
      <c r="A233">
        <v>53029</v>
      </c>
      <c r="B233" s="1">
        <v>9</v>
      </c>
      <c r="C233" s="1">
        <v>0</v>
      </c>
      <c r="D233" s="1">
        <v>1</v>
      </c>
      <c r="E233" s="1">
        <v>1</v>
      </c>
      <c r="F233" s="1">
        <v>0</v>
      </c>
      <c r="G233" s="1">
        <v>3</v>
      </c>
      <c r="H233" s="8">
        <v>40</v>
      </c>
      <c r="I233" t="s">
        <v>575</v>
      </c>
      <c r="J233" s="8">
        <v>83</v>
      </c>
      <c r="K233" s="1">
        <v>1</v>
      </c>
      <c r="L233" s="1">
        <v>1</v>
      </c>
      <c r="M233" s="1">
        <v>0</v>
      </c>
      <c r="N233" s="1">
        <v>1</v>
      </c>
      <c r="O233" s="1">
        <v>0</v>
      </c>
      <c r="P233" s="90">
        <v>2.362E-3</v>
      </c>
      <c r="Q233" s="1">
        <v>6198</v>
      </c>
      <c r="R233" s="1">
        <v>0</v>
      </c>
      <c r="S233" s="1">
        <v>0</v>
      </c>
      <c r="T233" s="1">
        <v>2037</v>
      </c>
      <c r="U233" s="1">
        <v>8</v>
      </c>
      <c r="V233" s="1">
        <v>0</v>
      </c>
      <c r="W233" s="1">
        <v>768</v>
      </c>
      <c r="X233" s="1">
        <v>124</v>
      </c>
      <c r="Y233" s="1">
        <v>1935</v>
      </c>
      <c r="Z233" s="1">
        <v>15515</v>
      </c>
      <c r="AA233" s="1">
        <v>1</v>
      </c>
      <c r="AB233" s="1">
        <v>1</v>
      </c>
      <c r="AC233" s="1">
        <v>948</v>
      </c>
      <c r="AD233" s="1">
        <v>0</v>
      </c>
      <c r="AE233" s="1">
        <v>540</v>
      </c>
      <c r="AF233" s="1">
        <v>111</v>
      </c>
      <c r="AG233" s="1">
        <v>1386</v>
      </c>
      <c r="AH233" s="1">
        <v>0</v>
      </c>
      <c r="AI233" s="1">
        <v>52</v>
      </c>
      <c r="AJ233" s="1">
        <v>9135</v>
      </c>
      <c r="AK233" s="1">
        <v>18453</v>
      </c>
      <c r="AL233" s="1">
        <v>22716</v>
      </c>
      <c r="AM233" s="1">
        <v>24651</v>
      </c>
      <c r="AN233" s="1">
        <f t="shared" si="85"/>
        <v>2937</v>
      </c>
      <c r="AO233" s="1">
        <f t="shared" si="86"/>
        <v>2937</v>
      </c>
      <c r="AP233" s="1" t="str">
        <f t="shared" si="87"/>
        <v/>
      </c>
      <c r="AR233">
        <f t="shared" si="88"/>
        <v>14.639676</v>
      </c>
      <c r="AS233">
        <f t="shared" si="89"/>
        <v>0</v>
      </c>
      <c r="AT233">
        <f t="shared" si="90"/>
        <v>0</v>
      </c>
      <c r="AU233">
        <f t="shared" si="91"/>
        <v>4.8113939999999999</v>
      </c>
      <c r="AV233">
        <f t="shared" si="92"/>
        <v>1.8896E-2</v>
      </c>
      <c r="AW233">
        <f t="shared" si="93"/>
        <v>0</v>
      </c>
      <c r="AX233">
        <f t="shared" si="94"/>
        <v>1.8140160000000001</v>
      </c>
      <c r="AY233">
        <f t="shared" si="95"/>
        <v>0.29288799999999998</v>
      </c>
      <c r="AZ233">
        <f t="shared" si="96"/>
        <v>4.5704700000000003</v>
      </c>
      <c r="BA233">
        <f t="shared" si="97"/>
        <v>36.646430000000002</v>
      </c>
      <c r="BB233">
        <f t="shared" si="98"/>
        <v>2.362E-3</v>
      </c>
      <c r="BC233">
        <f t="shared" si="99"/>
        <v>2.362E-3</v>
      </c>
      <c r="BD233">
        <f t="shared" si="100"/>
        <v>2.2391760000000001</v>
      </c>
      <c r="BE233">
        <f t="shared" si="101"/>
        <v>0</v>
      </c>
      <c r="BF233">
        <f t="shared" si="102"/>
        <v>1.2754799999999999</v>
      </c>
      <c r="BG233">
        <f t="shared" si="103"/>
        <v>0.26218199999999997</v>
      </c>
      <c r="BH233">
        <f t="shared" si="104"/>
        <v>3.2737319999999999</v>
      </c>
      <c r="BI233">
        <f t="shared" si="105"/>
        <v>0</v>
      </c>
      <c r="BJ233">
        <f t="shared" si="106"/>
        <v>0.122824</v>
      </c>
      <c r="BK233">
        <f t="shared" si="107"/>
        <v>21.57687</v>
      </c>
      <c r="BL233">
        <f t="shared" si="108"/>
        <v>43.585985999999998</v>
      </c>
      <c r="BM233">
        <f t="shared" si="109"/>
        <v>53.655192</v>
      </c>
      <c r="BN233">
        <f t="shared" si="110"/>
        <v>58.225662</v>
      </c>
      <c r="BO233">
        <f t="shared" si="111"/>
        <v>6.9371939999999999</v>
      </c>
      <c r="BP233">
        <f t="shared" si="112"/>
        <v>6.9371939999999999</v>
      </c>
    </row>
    <row r="234" spans="1:68">
      <c r="A234">
        <v>53030</v>
      </c>
      <c r="B234" s="1">
        <v>9</v>
      </c>
      <c r="C234" s="1">
        <v>0</v>
      </c>
      <c r="D234" s="1">
        <v>1</v>
      </c>
      <c r="E234" s="1">
        <v>1</v>
      </c>
      <c r="F234" s="1">
        <v>0</v>
      </c>
      <c r="G234" s="1">
        <v>3</v>
      </c>
      <c r="H234" s="8">
        <v>40</v>
      </c>
      <c r="I234" t="s">
        <v>575</v>
      </c>
      <c r="J234" s="8">
        <v>83</v>
      </c>
      <c r="K234" s="1">
        <v>1</v>
      </c>
      <c r="L234" s="1">
        <v>2</v>
      </c>
      <c r="M234" s="1">
        <v>0</v>
      </c>
      <c r="N234" s="1">
        <v>2</v>
      </c>
      <c r="O234" s="1">
        <v>0</v>
      </c>
      <c r="P234" s="90">
        <v>2.362E-3</v>
      </c>
      <c r="Q234" s="1">
        <v>1350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2552</v>
      </c>
      <c r="Z234" s="1">
        <v>7930</v>
      </c>
      <c r="AA234" s="1">
        <v>1</v>
      </c>
      <c r="AB234" s="1">
        <v>1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3558</v>
      </c>
      <c r="AK234" s="1">
        <v>10140</v>
      </c>
      <c r="AL234" s="1">
        <v>8937</v>
      </c>
      <c r="AM234" s="1">
        <v>11490</v>
      </c>
      <c r="AN234" s="1">
        <f t="shared" si="85"/>
        <v>0</v>
      </c>
      <c r="AO234" s="1">
        <f t="shared" si="86"/>
        <v>2208</v>
      </c>
      <c r="AP234" s="1" t="str">
        <f t="shared" si="87"/>
        <v/>
      </c>
      <c r="AR234">
        <f t="shared" si="88"/>
        <v>3.1886999999999999</v>
      </c>
      <c r="AS234">
        <f t="shared" si="89"/>
        <v>0</v>
      </c>
      <c r="AT234">
        <f t="shared" si="90"/>
        <v>0</v>
      </c>
      <c r="AU234">
        <f t="shared" si="91"/>
        <v>0</v>
      </c>
      <c r="AV234">
        <f t="shared" si="92"/>
        <v>0</v>
      </c>
      <c r="AW234">
        <f t="shared" si="93"/>
        <v>0</v>
      </c>
      <c r="AX234">
        <f t="shared" si="94"/>
        <v>0</v>
      </c>
      <c r="AY234">
        <f t="shared" si="95"/>
        <v>0</v>
      </c>
      <c r="AZ234">
        <f t="shared" si="96"/>
        <v>6.0278239999999998</v>
      </c>
      <c r="BA234">
        <f t="shared" si="97"/>
        <v>18.73066</v>
      </c>
      <c r="BB234">
        <f t="shared" si="98"/>
        <v>2.362E-3</v>
      </c>
      <c r="BC234">
        <f t="shared" si="99"/>
        <v>2.362E-3</v>
      </c>
      <c r="BD234">
        <f t="shared" si="100"/>
        <v>0</v>
      </c>
      <c r="BE234">
        <f t="shared" si="101"/>
        <v>0</v>
      </c>
      <c r="BF234">
        <f t="shared" si="102"/>
        <v>0</v>
      </c>
      <c r="BG234">
        <f t="shared" si="103"/>
        <v>0</v>
      </c>
      <c r="BH234">
        <f t="shared" si="104"/>
        <v>0</v>
      </c>
      <c r="BI234">
        <f t="shared" si="105"/>
        <v>0</v>
      </c>
      <c r="BJ234">
        <f t="shared" si="106"/>
        <v>0</v>
      </c>
      <c r="BK234">
        <f t="shared" si="107"/>
        <v>8.4039959999999994</v>
      </c>
      <c r="BL234">
        <f t="shared" si="108"/>
        <v>23.950679999999998</v>
      </c>
      <c r="BM234">
        <f t="shared" si="109"/>
        <v>21.109193999999999</v>
      </c>
      <c r="BN234">
        <f t="shared" si="110"/>
        <v>27.139379999999999</v>
      </c>
      <c r="BO234">
        <f t="shared" si="111"/>
        <v>0</v>
      </c>
      <c r="BP234">
        <f t="shared" si="112"/>
        <v>5.2152959999999995</v>
      </c>
    </row>
    <row r="235" spans="1:68">
      <c r="A235">
        <v>53031</v>
      </c>
      <c r="B235" s="1">
        <v>3</v>
      </c>
      <c r="C235" s="105">
        <v>0</v>
      </c>
      <c r="D235" s="105">
        <v>0</v>
      </c>
      <c r="E235" s="1">
        <v>1</v>
      </c>
      <c r="F235" s="1">
        <v>0</v>
      </c>
      <c r="G235" s="1">
        <v>3</v>
      </c>
      <c r="H235" s="8">
        <v>4</v>
      </c>
      <c r="I235" t="s">
        <v>356</v>
      </c>
      <c r="J235" s="8">
        <v>10</v>
      </c>
      <c r="K235" s="1">
        <v>1</v>
      </c>
      <c r="L235" s="1">
        <v>2</v>
      </c>
      <c r="M235" s="1">
        <v>1</v>
      </c>
      <c r="N235" s="1">
        <v>0</v>
      </c>
      <c r="O235" s="1">
        <v>0</v>
      </c>
      <c r="P235" s="90">
        <v>2.362E-3</v>
      </c>
      <c r="Q235" s="1">
        <v>148</v>
      </c>
      <c r="R235" s="1">
        <v>0</v>
      </c>
      <c r="S235" s="1">
        <v>0</v>
      </c>
      <c r="T235" s="1">
        <v>660</v>
      </c>
      <c r="U235" s="1">
        <v>142</v>
      </c>
      <c r="V235" s="1">
        <v>0</v>
      </c>
      <c r="W235" s="1">
        <v>406</v>
      </c>
      <c r="X235" s="1">
        <v>0</v>
      </c>
      <c r="Y235" s="1">
        <v>234</v>
      </c>
      <c r="Z235" s="1">
        <v>2806</v>
      </c>
      <c r="AA235" s="1">
        <v>1</v>
      </c>
      <c r="AB235" s="1">
        <v>0</v>
      </c>
      <c r="AC235" s="1">
        <v>6</v>
      </c>
      <c r="AD235" s="1">
        <v>0</v>
      </c>
      <c r="AE235" s="1">
        <v>375</v>
      </c>
      <c r="AF235" s="1">
        <v>285</v>
      </c>
      <c r="AG235" s="1">
        <v>0</v>
      </c>
      <c r="AH235" s="1">
        <v>90</v>
      </c>
      <c r="AI235" s="1">
        <v>70</v>
      </c>
      <c r="AJ235" s="1">
        <v>1358</v>
      </c>
      <c r="AK235" s="1">
        <v>4016</v>
      </c>
      <c r="AL235" s="1">
        <v>3930</v>
      </c>
      <c r="AM235" s="1">
        <v>4164</v>
      </c>
      <c r="AN235" s="1">
        <f t="shared" si="85"/>
        <v>1208</v>
      </c>
      <c r="AO235" s="1">
        <f t="shared" si="86"/>
        <v>1210</v>
      </c>
      <c r="AP235" s="1" t="str">
        <f t="shared" si="87"/>
        <v/>
      </c>
      <c r="AR235">
        <f t="shared" si="88"/>
        <v>0.349576</v>
      </c>
      <c r="AS235">
        <f t="shared" si="89"/>
        <v>0</v>
      </c>
      <c r="AT235">
        <f t="shared" si="90"/>
        <v>0</v>
      </c>
      <c r="AU235">
        <f t="shared" si="91"/>
        <v>1.5589199999999999</v>
      </c>
      <c r="AV235">
        <f t="shared" si="92"/>
        <v>0.33540399999999998</v>
      </c>
      <c r="AW235">
        <f t="shared" si="93"/>
        <v>0</v>
      </c>
      <c r="AX235">
        <f t="shared" si="94"/>
        <v>0.95897199999999994</v>
      </c>
      <c r="AY235">
        <f t="shared" si="95"/>
        <v>0</v>
      </c>
      <c r="AZ235">
        <f t="shared" si="96"/>
        <v>0.55270799999999998</v>
      </c>
      <c r="BA235">
        <f t="shared" si="97"/>
        <v>6.6277720000000002</v>
      </c>
      <c r="BB235">
        <f t="shared" si="98"/>
        <v>2.362E-3</v>
      </c>
      <c r="BC235">
        <f t="shared" si="99"/>
        <v>0</v>
      </c>
      <c r="BD235">
        <f t="shared" si="100"/>
        <v>1.4172000000000001E-2</v>
      </c>
      <c r="BE235">
        <f t="shared" si="101"/>
        <v>0</v>
      </c>
      <c r="BF235">
        <f t="shared" si="102"/>
        <v>0.88574999999999993</v>
      </c>
      <c r="BG235">
        <f t="shared" si="103"/>
        <v>0.67316999999999994</v>
      </c>
      <c r="BH235">
        <f t="shared" si="104"/>
        <v>0</v>
      </c>
      <c r="BI235">
        <f t="shared" si="105"/>
        <v>0.21257999999999999</v>
      </c>
      <c r="BJ235">
        <f t="shared" si="106"/>
        <v>0.16533999999999999</v>
      </c>
      <c r="BK235">
        <f t="shared" si="107"/>
        <v>3.2075960000000001</v>
      </c>
      <c r="BL235">
        <f t="shared" si="108"/>
        <v>9.485792</v>
      </c>
      <c r="BM235">
        <f t="shared" si="109"/>
        <v>9.2826599999999999</v>
      </c>
      <c r="BN235">
        <f t="shared" si="110"/>
        <v>9.835367999999999</v>
      </c>
      <c r="BO235">
        <f t="shared" si="111"/>
        <v>2.8532959999999998</v>
      </c>
      <c r="BP235">
        <f t="shared" si="112"/>
        <v>2.8580199999999998</v>
      </c>
    </row>
    <row r="236" spans="1:68">
      <c r="A236">
        <v>53032</v>
      </c>
      <c r="B236" s="1">
        <v>3</v>
      </c>
      <c r="C236" s="105">
        <v>0</v>
      </c>
      <c r="D236" s="105">
        <v>0</v>
      </c>
      <c r="E236" s="1">
        <v>1</v>
      </c>
      <c r="F236" s="1">
        <v>0</v>
      </c>
      <c r="G236" s="1">
        <v>2</v>
      </c>
      <c r="H236" s="8">
        <v>83</v>
      </c>
      <c r="I236" t="s">
        <v>288</v>
      </c>
      <c r="J236" s="8">
        <v>62</v>
      </c>
      <c r="K236" s="1">
        <v>1</v>
      </c>
      <c r="L236" s="1">
        <v>2</v>
      </c>
      <c r="M236" s="1">
        <v>1</v>
      </c>
      <c r="N236" s="1">
        <v>3</v>
      </c>
      <c r="O236" s="1">
        <v>0</v>
      </c>
      <c r="P236" s="90">
        <v>6.463E-3</v>
      </c>
      <c r="Q236" s="1">
        <v>225</v>
      </c>
      <c r="R236" s="1">
        <v>0</v>
      </c>
      <c r="S236" s="1">
        <v>0</v>
      </c>
      <c r="T236" s="1">
        <v>426</v>
      </c>
      <c r="U236" s="1">
        <v>113</v>
      </c>
      <c r="V236" s="1">
        <v>7</v>
      </c>
      <c r="W236" s="1">
        <v>314</v>
      </c>
      <c r="X236" s="1">
        <v>17</v>
      </c>
      <c r="Y236" s="1">
        <v>359</v>
      </c>
      <c r="Z236" s="1">
        <v>1998</v>
      </c>
      <c r="AA236" s="1">
        <v>1</v>
      </c>
      <c r="AB236" s="1">
        <v>0</v>
      </c>
      <c r="AC236" s="1">
        <v>0</v>
      </c>
      <c r="AD236" s="1">
        <v>0</v>
      </c>
      <c r="AE236" s="1">
        <v>259</v>
      </c>
      <c r="AF236" s="1">
        <v>91</v>
      </c>
      <c r="AG236" s="1">
        <v>0</v>
      </c>
      <c r="AH236" s="1">
        <v>90</v>
      </c>
      <c r="AI236" s="1">
        <v>119</v>
      </c>
      <c r="AJ236" s="1">
        <v>1104</v>
      </c>
      <c r="AK236" s="1">
        <v>2877</v>
      </c>
      <c r="AL236" s="1">
        <v>2743</v>
      </c>
      <c r="AM236" s="1">
        <v>3102</v>
      </c>
      <c r="AN236" s="1">
        <f t="shared" si="85"/>
        <v>877</v>
      </c>
      <c r="AO236" s="1">
        <f t="shared" si="86"/>
        <v>879</v>
      </c>
      <c r="AP236" s="1" t="str">
        <f t="shared" si="87"/>
        <v/>
      </c>
      <c r="AR236">
        <f t="shared" si="88"/>
        <v>1.454175</v>
      </c>
      <c r="AS236">
        <f t="shared" si="89"/>
        <v>0</v>
      </c>
      <c r="AT236">
        <f t="shared" si="90"/>
        <v>0</v>
      </c>
      <c r="AU236">
        <f t="shared" si="91"/>
        <v>2.7532380000000001</v>
      </c>
      <c r="AV236">
        <f t="shared" si="92"/>
        <v>0.73031900000000005</v>
      </c>
      <c r="AW236">
        <f t="shared" si="93"/>
        <v>4.5241000000000003E-2</v>
      </c>
      <c r="AX236">
        <f t="shared" si="94"/>
        <v>2.029382</v>
      </c>
      <c r="AY236">
        <f t="shared" si="95"/>
        <v>0.109871</v>
      </c>
      <c r="AZ236">
        <f t="shared" si="96"/>
        <v>2.320217</v>
      </c>
      <c r="BA236">
        <f t="shared" si="97"/>
        <v>12.913074</v>
      </c>
      <c r="BB236">
        <f t="shared" si="98"/>
        <v>6.463E-3</v>
      </c>
      <c r="BC236">
        <f t="shared" si="99"/>
        <v>0</v>
      </c>
      <c r="BD236">
        <f t="shared" si="100"/>
        <v>0</v>
      </c>
      <c r="BE236">
        <f t="shared" si="101"/>
        <v>0</v>
      </c>
      <c r="BF236">
        <f t="shared" si="102"/>
        <v>1.6739170000000001</v>
      </c>
      <c r="BG236">
        <f t="shared" si="103"/>
        <v>0.58813300000000002</v>
      </c>
      <c r="BH236">
        <f t="shared" si="104"/>
        <v>0</v>
      </c>
      <c r="BI236">
        <f t="shared" si="105"/>
        <v>0.58167000000000002</v>
      </c>
      <c r="BJ236">
        <f t="shared" si="106"/>
        <v>0.76909700000000003</v>
      </c>
      <c r="BK236">
        <f t="shared" si="107"/>
        <v>7.1351519999999997</v>
      </c>
      <c r="BL236">
        <f t="shared" si="108"/>
        <v>18.594051</v>
      </c>
      <c r="BM236">
        <f t="shared" si="109"/>
        <v>17.728009</v>
      </c>
      <c r="BN236">
        <f t="shared" si="110"/>
        <v>20.048226</v>
      </c>
      <c r="BO236">
        <f t="shared" si="111"/>
        <v>5.6680510000000002</v>
      </c>
      <c r="BP236">
        <f t="shared" si="112"/>
        <v>5.6809770000000004</v>
      </c>
    </row>
    <row r="237" spans="1:68">
      <c r="A237">
        <v>53033</v>
      </c>
      <c r="B237" s="1">
        <v>9</v>
      </c>
      <c r="C237" s="1">
        <v>0</v>
      </c>
      <c r="D237" s="1">
        <v>1</v>
      </c>
      <c r="E237" s="1">
        <v>1</v>
      </c>
      <c r="F237" s="1">
        <v>0</v>
      </c>
      <c r="G237" s="1">
        <v>2</v>
      </c>
      <c r="H237" s="8">
        <v>43</v>
      </c>
      <c r="I237" t="s">
        <v>543</v>
      </c>
      <c r="J237" s="8">
        <v>82</v>
      </c>
      <c r="K237" s="1">
        <v>1</v>
      </c>
      <c r="L237" s="1">
        <v>2</v>
      </c>
      <c r="M237" s="1">
        <v>1</v>
      </c>
      <c r="N237" s="1">
        <v>0</v>
      </c>
      <c r="O237" s="1">
        <v>0</v>
      </c>
      <c r="P237" s="90">
        <v>6.463E-3</v>
      </c>
      <c r="Q237" s="1">
        <v>396</v>
      </c>
      <c r="R237" s="1">
        <v>0</v>
      </c>
      <c r="S237" s="1">
        <v>0</v>
      </c>
      <c r="T237" s="1">
        <v>482</v>
      </c>
      <c r="U237" s="1">
        <v>173</v>
      </c>
      <c r="V237" s="1">
        <v>0</v>
      </c>
      <c r="W237" s="1">
        <v>148</v>
      </c>
      <c r="X237" s="1">
        <v>29</v>
      </c>
      <c r="Y237" s="1">
        <v>2097</v>
      </c>
      <c r="Z237" s="1">
        <v>4397</v>
      </c>
      <c r="AA237" s="1">
        <v>1</v>
      </c>
      <c r="AB237" s="1">
        <v>1</v>
      </c>
      <c r="AC237" s="1">
        <v>0</v>
      </c>
      <c r="AD237" s="1">
        <v>0</v>
      </c>
      <c r="AE237" s="1">
        <v>172</v>
      </c>
      <c r="AF237" s="1">
        <v>210</v>
      </c>
      <c r="AG237" s="1">
        <v>100</v>
      </c>
      <c r="AH237" s="1">
        <v>173</v>
      </c>
      <c r="AI237" s="1">
        <v>0</v>
      </c>
      <c r="AJ237" s="1">
        <v>1229</v>
      </c>
      <c r="AK237" s="1">
        <v>5230</v>
      </c>
      <c r="AL237" s="1">
        <v>3529</v>
      </c>
      <c r="AM237" s="1">
        <v>5626</v>
      </c>
      <c r="AN237" s="1">
        <f t="shared" si="85"/>
        <v>832</v>
      </c>
      <c r="AO237" s="1">
        <f t="shared" si="86"/>
        <v>833</v>
      </c>
      <c r="AP237" s="1" t="str">
        <f t="shared" si="87"/>
        <v/>
      </c>
      <c r="AR237">
        <f t="shared" si="88"/>
        <v>2.559348</v>
      </c>
      <c r="AS237">
        <f t="shared" si="89"/>
        <v>0</v>
      </c>
      <c r="AT237">
        <f t="shared" si="90"/>
        <v>0</v>
      </c>
      <c r="AU237">
        <f t="shared" si="91"/>
        <v>3.1151659999999999</v>
      </c>
      <c r="AV237">
        <f t="shared" si="92"/>
        <v>1.118099</v>
      </c>
      <c r="AW237">
        <f t="shared" si="93"/>
        <v>0</v>
      </c>
      <c r="AX237">
        <f t="shared" si="94"/>
        <v>0.95652400000000004</v>
      </c>
      <c r="AY237">
        <f t="shared" si="95"/>
        <v>0.18742700000000001</v>
      </c>
      <c r="AZ237">
        <f t="shared" si="96"/>
        <v>13.552911</v>
      </c>
      <c r="BA237">
        <f t="shared" si="97"/>
        <v>28.417811</v>
      </c>
      <c r="BB237">
        <f t="shared" si="98"/>
        <v>6.463E-3</v>
      </c>
      <c r="BC237">
        <f t="shared" si="99"/>
        <v>6.463E-3</v>
      </c>
      <c r="BD237">
        <f t="shared" si="100"/>
        <v>0</v>
      </c>
      <c r="BE237">
        <f t="shared" si="101"/>
        <v>0</v>
      </c>
      <c r="BF237">
        <f t="shared" si="102"/>
        <v>1.1116360000000001</v>
      </c>
      <c r="BG237">
        <f t="shared" si="103"/>
        <v>1.3572299999999999</v>
      </c>
      <c r="BH237">
        <f t="shared" si="104"/>
        <v>0.64629999999999999</v>
      </c>
      <c r="BI237">
        <f t="shared" si="105"/>
        <v>1.118099</v>
      </c>
      <c r="BJ237">
        <f t="shared" si="106"/>
        <v>0</v>
      </c>
      <c r="BK237">
        <f t="shared" si="107"/>
        <v>7.9430269999999998</v>
      </c>
      <c r="BL237">
        <f t="shared" si="108"/>
        <v>33.801490000000001</v>
      </c>
      <c r="BM237">
        <f t="shared" si="109"/>
        <v>22.807926999999999</v>
      </c>
      <c r="BN237">
        <f t="shared" si="110"/>
        <v>36.360838000000001</v>
      </c>
      <c r="BO237">
        <f t="shared" si="111"/>
        <v>5.3772159999999998</v>
      </c>
      <c r="BP237">
        <f t="shared" si="112"/>
        <v>5.3836789999999999</v>
      </c>
    </row>
    <row r="238" spans="1:68">
      <c r="A238">
        <v>53034</v>
      </c>
      <c r="B238" s="1">
        <v>9</v>
      </c>
      <c r="C238" s="1">
        <v>0</v>
      </c>
      <c r="D238" s="1">
        <v>1</v>
      </c>
      <c r="E238" s="1">
        <v>1</v>
      </c>
      <c r="F238" s="1">
        <v>0</v>
      </c>
      <c r="G238" s="1">
        <v>3</v>
      </c>
      <c r="H238" s="8">
        <v>4</v>
      </c>
      <c r="I238" t="s">
        <v>356</v>
      </c>
      <c r="J238" s="8">
        <v>10</v>
      </c>
      <c r="K238" s="1">
        <v>1</v>
      </c>
      <c r="L238" s="1">
        <v>2</v>
      </c>
      <c r="M238" s="1">
        <v>1</v>
      </c>
      <c r="N238" s="1">
        <v>0</v>
      </c>
      <c r="O238" s="1">
        <v>0</v>
      </c>
      <c r="P238" s="90">
        <v>2.362E-3</v>
      </c>
      <c r="Q238" s="1">
        <v>19</v>
      </c>
      <c r="R238" s="1">
        <v>0</v>
      </c>
      <c r="S238" s="1">
        <v>0</v>
      </c>
      <c r="T238" s="1">
        <v>268</v>
      </c>
      <c r="U238" s="1">
        <v>4</v>
      </c>
      <c r="V238" s="1">
        <v>0</v>
      </c>
      <c r="W238" s="1">
        <v>394</v>
      </c>
      <c r="X238" s="1">
        <v>30</v>
      </c>
      <c r="Y238" s="1">
        <v>4195</v>
      </c>
      <c r="Z238" s="1">
        <v>3678</v>
      </c>
      <c r="AA238" s="1">
        <v>1</v>
      </c>
      <c r="AB238" s="1">
        <v>1</v>
      </c>
      <c r="AC238" s="1">
        <v>0</v>
      </c>
      <c r="AD238" s="1">
        <v>0</v>
      </c>
      <c r="AE238" s="1">
        <v>161</v>
      </c>
      <c r="AF238" s="1">
        <v>107</v>
      </c>
      <c r="AG238" s="1">
        <v>0</v>
      </c>
      <c r="AH238" s="1">
        <v>0</v>
      </c>
      <c r="AI238" s="1">
        <v>64</v>
      </c>
      <c r="AJ238" s="1">
        <v>717</v>
      </c>
      <c r="AK238" s="1">
        <v>4377</v>
      </c>
      <c r="AL238" s="1">
        <v>201</v>
      </c>
      <c r="AM238" s="1">
        <v>4396</v>
      </c>
      <c r="AN238" s="1">
        <f t="shared" si="85"/>
        <v>696</v>
      </c>
      <c r="AO238" s="1">
        <f t="shared" si="86"/>
        <v>698</v>
      </c>
      <c r="AP238" s="1" t="str">
        <f t="shared" si="87"/>
        <v/>
      </c>
      <c r="AR238">
        <f t="shared" si="88"/>
        <v>4.4878000000000001E-2</v>
      </c>
      <c r="AS238">
        <f t="shared" si="89"/>
        <v>0</v>
      </c>
      <c r="AT238">
        <f t="shared" si="90"/>
        <v>0</v>
      </c>
      <c r="AU238">
        <f t="shared" si="91"/>
        <v>0.63301600000000002</v>
      </c>
      <c r="AV238">
        <f t="shared" si="92"/>
        <v>9.4479999999999998E-3</v>
      </c>
      <c r="AW238">
        <f t="shared" si="93"/>
        <v>0</v>
      </c>
      <c r="AX238">
        <f t="shared" si="94"/>
        <v>0.93062800000000001</v>
      </c>
      <c r="AY238">
        <f t="shared" si="95"/>
        <v>7.0859999999999992E-2</v>
      </c>
      <c r="AZ238">
        <f t="shared" si="96"/>
        <v>9.9085900000000002</v>
      </c>
      <c r="BA238">
        <f t="shared" si="97"/>
        <v>8.6874359999999999</v>
      </c>
      <c r="BB238">
        <f t="shared" si="98"/>
        <v>2.362E-3</v>
      </c>
      <c r="BC238">
        <f t="shared" si="99"/>
        <v>2.362E-3</v>
      </c>
      <c r="BD238">
        <f t="shared" si="100"/>
        <v>0</v>
      </c>
      <c r="BE238">
        <f t="shared" si="101"/>
        <v>0</v>
      </c>
      <c r="BF238">
        <f t="shared" si="102"/>
        <v>0.38028200000000001</v>
      </c>
      <c r="BG238">
        <f t="shared" si="103"/>
        <v>0.25273400000000001</v>
      </c>
      <c r="BH238">
        <f t="shared" si="104"/>
        <v>0</v>
      </c>
      <c r="BI238">
        <f t="shared" si="105"/>
        <v>0</v>
      </c>
      <c r="BJ238">
        <f t="shared" si="106"/>
        <v>0.151168</v>
      </c>
      <c r="BK238">
        <f t="shared" si="107"/>
        <v>1.693554</v>
      </c>
      <c r="BL238">
        <f t="shared" si="108"/>
        <v>10.338474</v>
      </c>
      <c r="BM238">
        <f t="shared" si="109"/>
        <v>0.47476200000000002</v>
      </c>
      <c r="BN238">
        <f t="shared" si="110"/>
        <v>10.383352</v>
      </c>
      <c r="BO238">
        <f t="shared" si="111"/>
        <v>1.6439519999999999</v>
      </c>
      <c r="BP238">
        <f t="shared" si="112"/>
        <v>1.648676</v>
      </c>
    </row>
    <row r="239" spans="1:68">
      <c r="A239">
        <v>53035</v>
      </c>
      <c r="B239" s="1">
        <v>9</v>
      </c>
      <c r="C239" s="1">
        <v>0</v>
      </c>
      <c r="D239" s="1">
        <v>1</v>
      </c>
      <c r="E239" s="1">
        <v>1</v>
      </c>
      <c r="F239" s="1">
        <v>0</v>
      </c>
      <c r="G239" s="1">
        <v>3</v>
      </c>
      <c r="H239" s="8">
        <v>40</v>
      </c>
      <c r="I239" t="s">
        <v>575</v>
      </c>
      <c r="J239" s="8">
        <v>83</v>
      </c>
      <c r="K239" s="1">
        <v>1</v>
      </c>
      <c r="L239" s="1">
        <v>2</v>
      </c>
      <c r="M239" s="1">
        <v>0</v>
      </c>
      <c r="N239" s="1">
        <v>1</v>
      </c>
      <c r="O239" s="1">
        <v>0</v>
      </c>
      <c r="P239" s="90">
        <v>2.362E-3</v>
      </c>
      <c r="Q239" s="1">
        <v>0</v>
      </c>
      <c r="R239" s="1">
        <v>0</v>
      </c>
      <c r="S239" s="1">
        <v>0</v>
      </c>
      <c r="T239" s="1">
        <v>156</v>
      </c>
      <c r="U239" s="1">
        <v>0</v>
      </c>
      <c r="V239" s="1">
        <v>0</v>
      </c>
      <c r="W239" s="1">
        <v>209</v>
      </c>
      <c r="X239" s="1">
        <v>0</v>
      </c>
      <c r="Y239" s="1">
        <v>765</v>
      </c>
      <c r="Z239" s="1">
        <v>2724</v>
      </c>
      <c r="AA239" s="1">
        <v>1</v>
      </c>
      <c r="AB239" s="1">
        <v>1</v>
      </c>
      <c r="AC239" s="1">
        <v>0</v>
      </c>
      <c r="AD239" s="1">
        <v>0</v>
      </c>
      <c r="AE239" s="1">
        <v>146</v>
      </c>
      <c r="AF239" s="1">
        <v>9</v>
      </c>
      <c r="AG239" s="1">
        <v>0</v>
      </c>
      <c r="AH239" s="1">
        <v>0</v>
      </c>
      <c r="AI239" s="1">
        <v>15</v>
      </c>
      <c r="AJ239" s="1">
        <v>365</v>
      </c>
      <c r="AK239" s="1">
        <v>3090</v>
      </c>
      <c r="AL239" s="1">
        <v>2325</v>
      </c>
      <c r="AM239" s="1">
        <v>3090</v>
      </c>
      <c r="AN239" s="1">
        <f t="shared" si="85"/>
        <v>365</v>
      </c>
      <c r="AO239" s="1">
        <f t="shared" si="86"/>
        <v>365</v>
      </c>
      <c r="AP239" s="1" t="str">
        <f t="shared" si="87"/>
        <v/>
      </c>
      <c r="AR239">
        <f t="shared" si="88"/>
        <v>0</v>
      </c>
      <c r="AS239">
        <f t="shared" si="89"/>
        <v>0</v>
      </c>
      <c r="AT239">
        <f t="shared" si="90"/>
        <v>0</v>
      </c>
      <c r="AU239">
        <f t="shared" si="91"/>
        <v>0.36847199999999997</v>
      </c>
      <c r="AV239">
        <f t="shared" si="92"/>
        <v>0</v>
      </c>
      <c r="AW239">
        <f t="shared" si="93"/>
        <v>0</v>
      </c>
      <c r="AX239">
        <f t="shared" si="94"/>
        <v>0.49365799999999999</v>
      </c>
      <c r="AY239">
        <f t="shared" si="95"/>
        <v>0</v>
      </c>
      <c r="AZ239">
        <f t="shared" si="96"/>
        <v>1.8069299999999999</v>
      </c>
      <c r="BA239">
        <f t="shared" si="97"/>
        <v>6.434088</v>
      </c>
      <c r="BB239">
        <f t="shared" si="98"/>
        <v>2.362E-3</v>
      </c>
      <c r="BC239">
        <f t="shared" si="99"/>
        <v>2.362E-3</v>
      </c>
      <c r="BD239">
        <f t="shared" si="100"/>
        <v>0</v>
      </c>
      <c r="BE239">
        <f t="shared" si="101"/>
        <v>0</v>
      </c>
      <c r="BF239">
        <f t="shared" si="102"/>
        <v>0.34485199999999999</v>
      </c>
      <c r="BG239">
        <f t="shared" si="103"/>
        <v>2.1257999999999999E-2</v>
      </c>
      <c r="BH239">
        <f t="shared" si="104"/>
        <v>0</v>
      </c>
      <c r="BI239">
        <f t="shared" si="105"/>
        <v>0</v>
      </c>
      <c r="BJ239">
        <f t="shared" si="106"/>
        <v>3.5429999999999996E-2</v>
      </c>
      <c r="BK239">
        <f t="shared" si="107"/>
        <v>0.86212999999999995</v>
      </c>
      <c r="BL239">
        <f t="shared" si="108"/>
        <v>7.2985800000000003</v>
      </c>
      <c r="BM239">
        <f t="shared" si="109"/>
        <v>5.4916499999999999</v>
      </c>
      <c r="BN239">
        <f t="shared" si="110"/>
        <v>7.2985800000000003</v>
      </c>
      <c r="BO239">
        <f t="shared" si="111"/>
        <v>0.86212999999999995</v>
      </c>
      <c r="BP239">
        <f t="shared" si="112"/>
        <v>0.86212999999999995</v>
      </c>
    </row>
    <row r="240" spans="1:68">
      <c r="A240">
        <v>54001</v>
      </c>
      <c r="B240" s="1">
        <v>1</v>
      </c>
      <c r="C240" s="1">
        <v>1</v>
      </c>
      <c r="D240" s="1">
        <v>0</v>
      </c>
      <c r="E240" s="1">
        <v>1</v>
      </c>
      <c r="F240" s="1">
        <v>0</v>
      </c>
      <c r="G240" s="1">
        <v>1</v>
      </c>
      <c r="H240" s="8">
        <v>52</v>
      </c>
      <c r="I240" t="s">
        <v>680</v>
      </c>
      <c r="J240" s="8">
        <v>94</v>
      </c>
      <c r="K240" s="1">
        <v>4</v>
      </c>
      <c r="L240" s="1">
        <v>2</v>
      </c>
      <c r="M240" s="1">
        <v>0</v>
      </c>
      <c r="N240" s="1">
        <v>0</v>
      </c>
      <c r="O240" s="1">
        <v>0</v>
      </c>
      <c r="P240" s="90">
        <v>3.2669999999999999E-3</v>
      </c>
      <c r="Q240" s="1">
        <v>0</v>
      </c>
      <c r="R240" s="1">
        <v>375</v>
      </c>
      <c r="S240" s="1">
        <v>1</v>
      </c>
      <c r="T240" s="1">
        <v>0</v>
      </c>
      <c r="U240" s="1">
        <v>0</v>
      </c>
      <c r="V240" s="1">
        <v>0</v>
      </c>
      <c r="W240" s="1">
        <v>291</v>
      </c>
      <c r="X240" s="1">
        <v>0</v>
      </c>
      <c r="Y240" s="1">
        <v>554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666</v>
      </c>
      <c r="AK240" s="1">
        <v>666</v>
      </c>
      <c r="AL240" s="1">
        <v>112</v>
      </c>
      <c r="AM240" s="1">
        <v>666</v>
      </c>
      <c r="AN240" s="1">
        <f t="shared" si="85"/>
        <v>667</v>
      </c>
      <c r="AO240" s="1">
        <f t="shared" si="86"/>
        <v>666</v>
      </c>
      <c r="AP240" s="1" t="str">
        <f t="shared" si="87"/>
        <v/>
      </c>
      <c r="AR240">
        <f t="shared" si="88"/>
        <v>0</v>
      </c>
      <c r="AS240">
        <f t="shared" si="89"/>
        <v>1.225125</v>
      </c>
      <c r="AT240">
        <f t="shared" si="90"/>
        <v>3.2669999999999999E-3</v>
      </c>
      <c r="AU240">
        <f t="shared" si="91"/>
        <v>0</v>
      </c>
      <c r="AV240">
        <f t="shared" si="92"/>
        <v>0</v>
      </c>
      <c r="AW240">
        <f t="shared" si="93"/>
        <v>0</v>
      </c>
      <c r="AX240">
        <f t="shared" si="94"/>
        <v>0.95069700000000001</v>
      </c>
      <c r="AY240">
        <f t="shared" si="95"/>
        <v>0</v>
      </c>
      <c r="AZ240">
        <f t="shared" si="96"/>
        <v>1.8099179999999999</v>
      </c>
      <c r="BA240">
        <f t="shared" si="97"/>
        <v>0</v>
      </c>
      <c r="BB240">
        <f t="shared" si="98"/>
        <v>0</v>
      </c>
      <c r="BC240">
        <f t="shared" si="99"/>
        <v>0</v>
      </c>
      <c r="BD240">
        <f t="shared" si="100"/>
        <v>0</v>
      </c>
      <c r="BE240">
        <f t="shared" si="101"/>
        <v>0</v>
      </c>
      <c r="BF240">
        <f t="shared" si="102"/>
        <v>0</v>
      </c>
      <c r="BG240">
        <f t="shared" si="103"/>
        <v>0</v>
      </c>
      <c r="BH240">
        <f t="shared" si="104"/>
        <v>0</v>
      </c>
      <c r="BI240">
        <f t="shared" si="105"/>
        <v>0</v>
      </c>
      <c r="BJ240">
        <f t="shared" si="106"/>
        <v>0</v>
      </c>
      <c r="BK240">
        <f t="shared" si="107"/>
        <v>2.1758220000000001</v>
      </c>
      <c r="BL240">
        <f t="shared" si="108"/>
        <v>2.1758220000000001</v>
      </c>
      <c r="BM240">
        <f t="shared" si="109"/>
        <v>0.36590400000000001</v>
      </c>
      <c r="BN240">
        <f t="shared" si="110"/>
        <v>2.1758220000000001</v>
      </c>
      <c r="BO240">
        <f t="shared" si="111"/>
        <v>2.1790889999999998</v>
      </c>
      <c r="BP240">
        <f t="shared" si="112"/>
        <v>2.1758220000000001</v>
      </c>
    </row>
    <row r="241" spans="1:68">
      <c r="A241">
        <v>54002</v>
      </c>
      <c r="B241" s="1">
        <v>1</v>
      </c>
      <c r="C241" s="1">
        <v>1</v>
      </c>
      <c r="D241" s="1">
        <v>0</v>
      </c>
      <c r="E241" s="1">
        <v>1</v>
      </c>
      <c r="F241" s="1">
        <v>0</v>
      </c>
      <c r="G241" s="1">
        <v>3</v>
      </c>
      <c r="H241" s="8">
        <v>1</v>
      </c>
      <c r="I241" t="s">
        <v>145</v>
      </c>
      <c r="J241" s="8">
        <v>28</v>
      </c>
      <c r="K241" s="1">
        <v>1</v>
      </c>
      <c r="L241" s="1">
        <v>1</v>
      </c>
      <c r="M241" s="1">
        <v>0</v>
      </c>
      <c r="N241" s="1">
        <v>0</v>
      </c>
      <c r="O241" s="1">
        <v>0</v>
      </c>
      <c r="P241" s="90">
        <v>6.7599999999999995E-4</v>
      </c>
      <c r="Q241" s="1">
        <v>0</v>
      </c>
      <c r="R241" s="1">
        <v>50</v>
      </c>
      <c r="S241" s="1">
        <v>1</v>
      </c>
      <c r="T241" s="1">
        <v>22</v>
      </c>
      <c r="U241" s="1">
        <v>0</v>
      </c>
      <c r="V241" s="1">
        <v>0</v>
      </c>
      <c r="W241" s="1">
        <v>1420</v>
      </c>
      <c r="X241" s="1">
        <v>0</v>
      </c>
      <c r="Y241" s="1">
        <v>1888</v>
      </c>
      <c r="Z241" s="1">
        <v>4500</v>
      </c>
      <c r="AA241" s="1">
        <v>1</v>
      </c>
      <c r="AB241" s="1">
        <v>0</v>
      </c>
      <c r="AC241" s="1">
        <v>0</v>
      </c>
      <c r="AD241" s="1">
        <v>0</v>
      </c>
      <c r="AE241" s="1">
        <v>0</v>
      </c>
      <c r="AF241" s="1">
        <v>22</v>
      </c>
      <c r="AG241" s="1">
        <v>0</v>
      </c>
      <c r="AH241" s="1">
        <v>0</v>
      </c>
      <c r="AI241" s="1">
        <v>72</v>
      </c>
      <c r="AJ241" s="1">
        <v>1493</v>
      </c>
      <c r="AK241" s="1">
        <v>5993</v>
      </c>
      <c r="AL241" s="1">
        <v>4104</v>
      </c>
      <c r="AM241" s="1">
        <v>5993</v>
      </c>
      <c r="AN241" s="1">
        <f t="shared" si="85"/>
        <v>1493</v>
      </c>
      <c r="AO241" s="1">
        <f t="shared" si="86"/>
        <v>1493</v>
      </c>
      <c r="AP241" s="1" t="str">
        <f t="shared" si="87"/>
        <v/>
      </c>
      <c r="AR241">
        <f t="shared" si="88"/>
        <v>0</v>
      </c>
      <c r="AS241">
        <f t="shared" si="89"/>
        <v>3.3799999999999997E-2</v>
      </c>
      <c r="AT241">
        <f t="shared" si="90"/>
        <v>6.7599999999999995E-4</v>
      </c>
      <c r="AU241">
        <f t="shared" si="91"/>
        <v>1.4872E-2</v>
      </c>
      <c r="AV241">
        <f t="shared" si="92"/>
        <v>0</v>
      </c>
      <c r="AW241">
        <f t="shared" si="93"/>
        <v>0</v>
      </c>
      <c r="AX241">
        <f t="shared" si="94"/>
        <v>0.95991999999999988</v>
      </c>
      <c r="AY241">
        <f t="shared" si="95"/>
        <v>0</v>
      </c>
      <c r="AZ241">
        <f t="shared" si="96"/>
        <v>1.2762879999999999</v>
      </c>
      <c r="BA241">
        <f t="shared" si="97"/>
        <v>3.0419999999999998</v>
      </c>
      <c r="BB241">
        <f t="shared" si="98"/>
        <v>6.7599999999999995E-4</v>
      </c>
      <c r="BC241">
        <f t="shared" si="99"/>
        <v>0</v>
      </c>
      <c r="BD241">
        <f t="shared" si="100"/>
        <v>0</v>
      </c>
      <c r="BE241">
        <f t="shared" si="101"/>
        <v>0</v>
      </c>
      <c r="BF241">
        <f t="shared" si="102"/>
        <v>0</v>
      </c>
      <c r="BG241">
        <f t="shared" si="103"/>
        <v>1.4872E-2</v>
      </c>
      <c r="BH241">
        <f t="shared" si="104"/>
        <v>0</v>
      </c>
      <c r="BI241">
        <f t="shared" si="105"/>
        <v>0</v>
      </c>
      <c r="BJ241">
        <f t="shared" si="106"/>
        <v>4.8671999999999993E-2</v>
      </c>
      <c r="BK241">
        <f t="shared" si="107"/>
        <v>1.0092679999999998</v>
      </c>
      <c r="BL241">
        <f t="shared" si="108"/>
        <v>4.0512679999999994</v>
      </c>
      <c r="BM241">
        <f t="shared" si="109"/>
        <v>2.7743039999999999</v>
      </c>
      <c r="BN241">
        <f t="shared" si="110"/>
        <v>4.0512679999999994</v>
      </c>
      <c r="BO241">
        <f t="shared" si="111"/>
        <v>1.0092679999999998</v>
      </c>
      <c r="BP241">
        <f t="shared" si="112"/>
        <v>1.0092679999999998</v>
      </c>
    </row>
    <row r="242" spans="1:68">
      <c r="A242">
        <v>54003</v>
      </c>
      <c r="B242" s="1">
        <v>9</v>
      </c>
      <c r="C242" s="1">
        <v>0</v>
      </c>
      <c r="D242" s="1">
        <v>1</v>
      </c>
      <c r="E242" s="1">
        <v>1</v>
      </c>
      <c r="F242" s="1">
        <v>0</v>
      </c>
      <c r="G242" s="1">
        <v>2</v>
      </c>
      <c r="H242" s="8">
        <v>40</v>
      </c>
      <c r="I242" t="s">
        <v>575</v>
      </c>
      <c r="J242" s="8">
        <v>83</v>
      </c>
      <c r="K242" s="1">
        <v>1</v>
      </c>
      <c r="L242" s="1">
        <v>2</v>
      </c>
      <c r="M242" s="1">
        <v>1</v>
      </c>
      <c r="N242" s="1">
        <v>0</v>
      </c>
      <c r="O242" s="1">
        <v>0</v>
      </c>
      <c r="P242" s="90">
        <v>3.2669999999999999E-3</v>
      </c>
      <c r="Q242" s="1">
        <v>0</v>
      </c>
      <c r="R242" s="1">
        <v>0</v>
      </c>
      <c r="S242" s="1">
        <v>0</v>
      </c>
      <c r="T242" s="1">
        <v>858</v>
      </c>
      <c r="U242" s="1">
        <v>330</v>
      </c>
      <c r="V242" s="1">
        <v>0</v>
      </c>
      <c r="W242" s="1">
        <v>249</v>
      </c>
      <c r="X242" s="1">
        <v>0</v>
      </c>
      <c r="Y242" s="1">
        <v>356</v>
      </c>
      <c r="Z242" s="1">
        <v>2731</v>
      </c>
      <c r="AA242" s="1">
        <v>1</v>
      </c>
      <c r="AB242" s="1">
        <v>1</v>
      </c>
      <c r="AC242" s="1">
        <v>0</v>
      </c>
      <c r="AD242" s="1">
        <v>0</v>
      </c>
      <c r="AE242" s="1">
        <v>770</v>
      </c>
      <c r="AF242" s="1">
        <v>87</v>
      </c>
      <c r="AG242" s="1">
        <v>0</v>
      </c>
      <c r="AH242" s="1">
        <v>324</v>
      </c>
      <c r="AI242" s="1">
        <v>72</v>
      </c>
      <c r="AJ242" s="1">
        <v>1437</v>
      </c>
      <c r="AK242" s="1">
        <v>4168</v>
      </c>
      <c r="AL242" s="1">
        <v>3812</v>
      </c>
      <c r="AM242" s="1">
        <v>4168</v>
      </c>
      <c r="AN242" s="1">
        <f t="shared" si="85"/>
        <v>1437</v>
      </c>
      <c r="AO242" s="1">
        <f t="shared" si="86"/>
        <v>1437</v>
      </c>
      <c r="AP242" s="1" t="str">
        <f t="shared" si="87"/>
        <v/>
      </c>
      <c r="AR242">
        <f t="shared" si="88"/>
        <v>0</v>
      </c>
      <c r="AS242">
        <f t="shared" si="89"/>
        <v>0</v>
      </c>
      <c r="AT242">
        <f t="shared" si="90"/>
        <v>0</v>
      </c>
      <c r="AU242">
        <f t="shared" si="91"/>
        <v>2.803086</v>
      </c>
      <c r="AV242">
        <f t="shared" si="92"/>
        <v>1.0781099999999999</v>
      </c>
      <c r="AW242">
        <f t="shared" si="93"/>
        <v>0</v>
      </c>
      <c r="AX242">
        <f t="shared" si="94"/>
        <v>0.81348299999999996</v>
      </c>
      <c r="AY242">
        <f t="shared" si="95"/>
        <v>0</v>
      </c>
      <c r="AZ242">
        <f t="shared" si="96"/>
        <v>1.163052</v>
      </c>
      <c r="BA242">
        <f t="shared" si="97"/>
        <v>8.9221769999999996</v>
      </c>
      <c r="BB242">
        <f t="shared" si="98"/>
        <v>3.2669999999999999E-3</v>
      </c>
      <c r="BC242">
        <f t="shared" si="99"/>
        <v>3.2669999999999999E-3</v>
      </c>
      <c r="BD242">
        <f t="shared" si="100"/>
        <v>0</v>
      </c>
      <c r="BE242">
        <f t="shared" si="101"/>
        <v>0</v>
      </c>
      <c r="BF242">
        <f t="shared" si="102"/>
        <v>2.51559</v>
      </c>
      <c r="BG242">
        <f t="shared" si="103"/>
        <v>0.28422900000000001</v>
      </c>
      <c r="BH242">
        <f t="shared" si="104"/>
        <v>0</v>
      </c>
      <c r="BI242">
        <f t="shared" si="105"/>
        <v>1.058508</v>
      </c>
      <c r="BJ242">
        <f t="shared" si="106"/>
        <v>0.23522399999999999</v>
      </c>
      <c r="BK242">
        <f t="shared" si="107"/>
        <v>4.6946789999999998</v>
      </c>
      <c r="BL242">
        <f t="shared" si="108"/>
        <v>13.616856</v>
      </c>
      <c r="BM242">
        <f t="shared" si="109"/>
        <v>12.453804</v>
      </c>
      <c r="BN242">
        <f t="shared" si="110"/>
        <v>13.616856</v>
      </c>
      <c r="BO242">
        <f t="shared" si="111"/>
        <v>4.6946789999999998</v>
      </c>
      <c r="BP242">
        <f t="shared" si="112"/>
        <v>4.6946789999999998</v>
      </c>
    </row>
    <row r="243" spans="1:68">
      <c r="A243">
        <v>54004</v>
      </c>
      <c r="B243" s="1">
        <v>9</v>
      </c>
      <c r="C243" s="1">
        <v>0</v>
      </c>
      <c r="D243" s="1">
        <v>1</v>
      </c>
      <c r="E243" s="1">
        <v>1</v>
      </c>
      <c r="F243" s="1">
        <v>0</v>
      </c>
      <c r="G243" s="1">
        <v>3</v>
      </c>
      <c r="H243" s="8">
        <v>40</v>
      </c>
      <c r="I243" t="s">
        <v>575</v>
      </c>
      <c r="J243" s="8">
        <v>83</v>
      </c>
      <c r="K243" s="1">
        <v>1</v>
      </c>
      <c r="L243" s="1">
        <v>1</v>
      </c>
      <c r="M243" s="1">
        <v>0</v>
      </c>
      <c r="N243" s="1">
        <v>0</v>
      </c>
      <c r="O243" s="1">
        <v>0</v>
      </c>
      <c r="P243" s="90">
        <v>6.7599999999999995E-4</v>
      </c>
      <c r="Q243" s="1">
        <v>132</v>
      </c>
      <c r="R243" s="1">
        <v>0</v>
      </c>
      <c r="S243" s="1">
        <v>0</v>
      </c>
      <c r="T243" s="1">
        <v>395</v>
      </c>
      <c r="U243" s="1">
        <v>153</v>
      </c>
      <c r="V243" s="1">
        <v>0</v>
      </c>
      <c r="W243" s="1">
        <v>335</v>
      </c>
      <c r="X243" s="1">
        <v>27</v>
      </c>
      <c r="Y243" s="1">
        <v>1094</v>
      </c>
      <c r="Z243" s="1">
        <v>1650</v>
      </c>
      <c r="AA243" s="1">
        <v>1</v>
      </c>
      <c r="AB243" s="1">
        <v>1</v>
      </c>
      <c r="AC243" s="1">
        <v>0</v>
      </c>
      <c r="AD243" s="1">
        <v>0</v>
      </c>
      <c r="AE243" s="1">
        <v>248</v>
      </c>
      <c r="AF243" s="1">
        <v>147</v>
      </c>
      <c r="AG243" s="1">
        <v>0</v>
      </c>
      <c r="AH243" s="1">
        <v>153</v>
      </c>
      <c r="AI243" s="1">
        <v>42</v>
      </c>
      <c r="AJ243" s="1">
        <v>1044</v>
      </c>
      <c r="AK243" s="1">
        <v>2561</v>
      </c>
      <c r="AL243" s="1">
        <v>1599</v>
      </c>
      <c r="AM243" s="1">
        <v>2693</v>
      </c>
      <c r="AN243" s="1">
        <f t="shared" si="85"/>
        <v>910</v>
      </c>
      <c r="AO243" s="1">
        <f t="shared" si="86"/>
        <v>912</v>
      </c>
      <c r="AP243" s="1" t="str">
        <f t="shared" si="87"/>
        <v/>
      </c>
      <c r="AR243">
        <f t="shared" si="88"/>
        <v>8.9231999999999992E-2</v>
      </c>
      <c r="AS243">
        <f t="shared" si="89"/>
        <v>0</v>
      </c>
      <c r="AT243">
        <f t="shared" si="90"/>
        <v>0</v>
      </c>
      <c r="AU243">
        <f t="shared" si="91"/>
        <v>0.26701999999999998</v>
      </c>
      <c r="AV243">
        <f t="shared" si="92"/>
        <v>0.10342799999999999</v>
      </c>
      <c r="AW243">
        <f t="shared" si="93"/>
        <v>0</v>
      </c>
      <c r="AX243">
        <f t="shared" si="94"/>
        <v>0.22645999999999999</v>
      </c>
      <c r="AY243">
        <f t="shared" si="95"/>
        <v>1.8251999999999997E-2</v>
      </c>
      <c r="AZ243">
        <f t="shared" si="96"/>
        <v>0.73954399999999998</v>
      </c>
      <c r="BA243">
        <f t="shared" si="97"/>
        <v>1.1153999999999999</v>
      </c>
      <c r="BB243">
        <f t="shared" si="98"/>
        <v>6.7599999999999995E-4</v>
      </c>
      <c r="BC243">
        <f t="shared" si="99"/>
        <v>6.7599999999999995E-4</v>
      </c>
      <c r="BD243">
        <f t="shared" si="100"/>
        <v>0</v>
      </c>
      <c r="BE243">
        <f t="shared" si="101"/>
        <v>0</v>
      </c>
      <c r="BF243">
        <f t="shared" si="102"/>
        <v>0.16764799999999999</v>
      </c>
      <c r="BG243">
        <f t="shared" si="103"/>
        <v>9.9371999999999988E-2</v>
      </c>
      <c r="BH243">
        <f t="shared" si="104"/>
        <v>0</v>
      </c>
      <c r="BI243">
        <f t="shared" si="105"/>
        <v>0.10342799999999999</v>
      </c>
      <c r="BJ243">
        <f t="shared" si="106"/>
        <v>2.8391999999999997E-2</v>
      </c>
      <c r="BK243">
        <f t="shared" si="107"/>
        <v>0.70574399999999993</v>
      </c>
      <c r="BL243">
        <f t="shared" si="108"/>
        <v>1.7312359999999998</v>
      </c>
      <c r="BM243">
        <f t="shared" si="109"/>
        <v>1.080924</v>
      </c>
      <c r="BN243">
        <f t="shared" si="110"/>
        <v>1.820468</v>
      </c>
      <c r="BO243">
        <f t="shared" si="111"/>
        <v>0.61515999999999993</v>
      </c>
      <c r="BP243">
        <f t="shared" si="112"/>
        <v>0.61651199999999995</v>
      </c>
    </row>
    <row r="244" spans="1:68">
      <c r="A244">
        <v>54005</v>
      </c>
      <c r="B244" s="1">
        <v>9</v>
      </c>
      <c r="C244" s="1">
        <v>0</v>
      </c>
      <c r="D244" s="1">
        <v>1</v>
      </c>
      <c r="E244" s="1">
        <v>1</v>
      </c>
      <c r="F244" s="1">
        <v>0</v>
      </c>
      <c r="G244" s="1">
        <v>2</v>
      </c>
      <c r="H244" s="8">
        <v>61</v>
      </c>
      <c r="I244" t="s">
        <v>571</v>
      </c>
      <c r="J244" s="8">
        <v>45</v>
      </c>
      <c r="K244" s="1">
        <v>1</v>
      </c>
      <c r="L244" s="1">
        <v>2</v>
      </c>
      <c r="M244" s="1">
        <v>0</v>
      </c>
      <c r="N244" s="1">
        <v>0</v>
      </c>
      <c r="O244" s="1">
        <v>0</v>
      </c>
      <c r="P244" s="90">
        <v>3.2669999999999999E-3</v>
      </c>
      <c r="Q244" s="1">
        <v>0</v>
      </c>
      <c r="R244" s="1">
        <v>0</v>
      </c>
      <c r="S244" s="1">
        <v>0</v>
      </c>
      <c r="T244" s="1">
        <v>293</v>
      </c>
      <c r="U244" s="1">
        <v>14</v>
      </c>
      <c r="V244" s="1">
        <v>15</v>
      </c>
      <c r="W244" s="1">
        <v>258</v>
      </c>
      <c r="X244" s="1">
        <v>36</v>
      </c>
      <c r="Y244" s="1">
        <v>522</v>
      </c>
      <c r="Z244" s="1">
        <v>50</v>
      </c>
      <c r="AA244" s="1">
        <v>1</v>
      </c>
      <c r="AB244" s="1">
        <v>1</v>
      </c>
      <c r="AC244" s="1">
        <v>0</v>
      </c>
      <c r="AD244" s="1">
        <v>0</v>
      </c>
      <c r="AE244" s="1">
        <v>173</v>
      </c>
      <c r="AF244" s="1">
        <v>54</v>
      </c>
      <c r="AG244" s="1">
        <v>66</v>
      </c>
      <c r="AH244" s="1">
        <v>0</v>
      </c>
      <c r="AI244" s="1">
        <v>36</v>
      </c>
      <c r="AJ244" s="1">
        <v>617</v>
      </c>
      <c r="AK244" s="1">
        <v>667</v>
      </c>
      <c r="AL244" s="1">
        <v>144</v>
      </c>
      <c r="AM244" s="1">
        <v>667</v>
      </c>
      <c r="AN244" s="1">
        <f t="shared" si="85"/>
        <v>616</v>
      </c>
      <c r="AO244" s="1">
        <f t="shared" si="86"/>
        <v>617</v>
      </c>
      <c r="AP244" s="1" t="str">
        <f t="shared" si="87"/>
        <v/>
      </c>
      <c r="AR244">
        <f t="shared" si="88"/>
        <v>0</v>
      </c>
      <c r="AS244">
        <f t="shared" si="89"/>
        <v>0</v>
      </c>
      <c r="AT244">
        <f t="shared" si="90"/>
        <v>0</v>
      </c>
      <c r="AU244">
        <f t="shared" si="91"/>
        <v>0.95723099999999994</v>
      </c>
      <c r="AV244">
        <f t="shared" si="92"/>
        <v>4.5738000000000001E-2</v>
      </c>
      <c r="AW244">
        <f t="shared" si="93"/>
        <v>4.9005E-2</v>
      </c>
      <c r="AX244">
        <f t="shared" si="94"/>
        <v>0.84288600000000002</v>
      </c>
      <c r="AY244">
        <f t="shared" si="95"/>
        <v>0.11761199999999999</v>
      </c>
      <c r="AZ244">
        <f t="shared" si="96"/>
        <v>1.7053739999999999</v>
      </c>
      <c r="BA244">
        <f t="shared" si="97"/>
        <v>0.16335</v>
      </c>
      <c r="BB244">
        <f t="shared" si="98"/>
        <v>3.2669999999999999E-3</v>
      </c>
      <c r="BC244">
        <f t="shared" si="99"/>
        <v>3.2669999999999999E-3</v>
      </c>
      <c r="BD244">
        <f t="shared" si="100"/>
        <v>0</v>
      </c>
      <c r="BE244">
        <f t="shared" si="101"/>
        <v>0</v>
      </c>
      <c r="BF244">
        <f t="shared" si="102"/>
        <v>0.565191</v>
      </c>
      <c r="BG244">
        <f t="shared" si="103"/>
        <v>0.17641799999999999</v>
      </c>
      <c r="BH244">
        <f t="shared" si="104"/>
        <v>0.21562200000000001</v>
      </c>
      <c r="BI244">
        <f t="shared" si="105"/>
        <v>0</v>
      </c>
      <c r="BJ244">
        <f t="shared" si="106"/>
        <v>0.11761199999999999</v>
      </c>
      <c r="BK244">
        <f t="shared" si="107"/>
        <v>2.0157389999999999</v>
      </c>
      <c r="BL244">
        <f t="shared" si="108"/>
        <v>2.1790889999999998</v>
      </c>
      <c r="BM244">
        <f t="shared" si="109"/>
        <v>0.47044799999999998</v>
      </c>
      <c r="BN244">
        <f t="shared" si="110"/>
        <v>2.1790889999999998</v>
      </c>
      <c r="BO244">
        <f t="shared" si="111"/>
        <v>2.0124719999999998</v>
      </c>
      <c r="BP244">
        <f t="shared" si="112"/>
        <v>2.0157389999999999</v>
      </c>
    </row>
    <row r="245" spans="1:68">
      <c r="A245">
        <v>54006</v>
      </c>
      <c r="B245" s="1">
        <v>9</v>
      </c>
      <c r="C245" s="1">
        <v>0</v>
      </c>
      <c r="D245" s="1">
        <v>1</v>
      </c>
      <c r="E245" s="1">
        <v>1</v>
      </c>
      <c r="F245" s="1">
        <v>0</v>
      </c>
      <c r="G245" s="1">
        <v>3</v>
      </c>
      <c r="H245" s="8">
        <v>61</v>
      </c>
      <c r="I245" t="s">
        <v>571</v>
      </c>
      <c r="J245" s="8">
        <v>45</v>
      </c>
      <c r="K245" s="1">
        <v>1</v>
      </c>
      <c r="L245" s="1">
        <v>1</v>
      </c>
      <c r="M245" s="1">
        <v>0</v>
      </c>
      <c r="N245" s="1">
        <v>0</v>
      </c>
      <c r="O245" s="1">
        <v>0</v>
      </c>
      <c r="P245" s="90">
        <v>6.7599999999999995E-4</v>
      </c>
      <c r="Q245" s="1">
        <v>0</v>
      </c>
      <c r="R245" s="1">
        <v>0</v>
      </c>
      <c r="S245" s="1">
        <v>0</v>
      </c>
      <c r="T245" s="1">
        <v>240</v>
      </c>
      <c r="U245" s="1">
        <v>0</v>
      </c>
      <c r="V245" s="1">
        <v>0</v>
      </c>
      <c r="W245" s="1">
        <v>276</v>
      </c>
      <c r="X245" s="1">
        <v>0</v>
      </c>
      <c r="Y245" s="1">
        <v>810</v>
      </c>
      <c r="Z245" s="1">
        <v>2073</v>
      </c>
      <c r="AA245" s="1">
        <v>1</v>
      </c>
      <c r="AB245" s="1">
        <v>1</v>
      </c>
      <c r="AC245" s="1">
        <v>0</v>
      </c>
      <c r="AD245" s="1">
        <v>0</v>
      </c>
      <c r="AE245" s="1">
        <v>195</v>
      </c>
      <c r="AF245" s="1">
        <v>45</v>
      </c>
      <c r="AG245" s="1">
        <v>0</v>
      </c>
      <c r="AH245" s="1">
        <v>0</v>
      </c>
      <c r="AI245" s="1">
        <v>91</v>
      </c>
      <c r="AJ245" s="1">
        <v>517</v>
      </c>
      <c r="AK245" s="1">
        <v>2590</v>
      </c>
      <c r="AL245" s="1">
        <v>1780</v>
      </c>
      <c r="AM245" s="1">
        <v>2590</v>
      </c>
      <c r="AN245" s="1">
        <f t="shared" si="85"/>
        <v>516</v>
      </c>
      <c r="AO245" s="1">
        <f t="shared" si="86"/>
        <v>517</v>
      </c>
      <c r="AP245" s="1" t="str">
        <f t="shared" si="87"/>
        <v/>
      </c>
      <c r="AR245">
        <f t="shared" si="88"/>
        <v>0</v>
      </c>
      <c r="AS245">
        <f t="shared" si="89"/>
        <v>0</v>
      </c>
      <c r="AT245">
        <f t="shared" si="90"/>
        <v>0</v>
      </c>
      <c r="AU245">
        <f t="shared" si="91"/>
        <v>0.16224</v>
      </c>
      <c r="AV245">
        <f t="shared" si="92"/>
        <v>0</v>
      </c>
      <c r="AW245">
        <f t="shared" si="93"/>
        <v>0</v>
      </c>
      <c r="AX245">
        <f t="shared" si="94"/>
        <v>0.18657599999999999</v>
      </c>
      <c r="AY245">
        <f t="shared" si="95"/>
        <v>0</v>
      </c>
      <c r="AZ245">
        <f t="shared" si="96"/>
        <v>0.54755999999999994</v>
      </c>
      <c r="BA245">
        <f t="shared" si="97"/>
        <v>1.4013479999999998</v>
      </c>
      <c r="BB245">
        <f t="shared" si="98"/>
        <v>6.7599999999999995E-4</v>
      </c>
      <c r="BC245">
        <f t="shared" si="99"/>
        <v>6.7599999999999995E-4</v>
      </c>
      <c r="BD245">
        <f t="shared" si="100"/>
        <v>0</v>
      </c>
      <c r="BE245">
        <f t="shared" si="101"/>
        <v>0</v>
      </c>
      <c r="BF245">
        <f t="shared" si="102"/>
        <v>0.13181999999999999</v>
      </c>
      <c r="BG245">
        <f t="shared" si="103"/>
        <v>3.0419999999999999E-2</v>
      </c>
      <c r="BH245">
        <f t="shared" si="104"/>
        <v>0</v>
      </c>
      <c r="BI245">
        <f t="shared" si="105"/>
        <v>0</v>
      </c>
      <c r="BJ245">
        <f t="shared" si="106"/>
        <v>6.1515999999999994E-2</v>
      </c>
      <c r="BK245">
        <f t="shared" si="107"/>
        <v>0.34949199999999997</v>
      </c>
      <c r="BL245">
        <f t="shared" si="108"/>
        <v>1.75084</v>
      </c>
      <c r="BM245">
        <f t="shared" si="109"/>
        <v>1.2032799999999999</v>
      </c>
      <c r="BN245">
        <f t="shared" si="110"/>
        <v>1.75084</v>
      </c>
      <c r="BO245">
        <f t="shared" si="111"/>
        <v>0.34881599999999996</v>
      </c>
      <c r="BP245">
        <f t="shared" si="112"/>
        <v>0.34949199999999997</v>
      </c>
    </row>
    <row r="246" spans="1:68">
      <c r="A246">
        <v>54007</v>
      </c>
      <c r="B246" s="1">
        <v>1</v>
      </c>
      <c r="C246" s="1">
        <v>1</v>
      </c>
      <c r="D246" s="1">
        <v>0</v>
      </c>
      <c r="E246" s="1">
        <v>1</v>
      </c>
      <c r="F246" s="1">
        <v>0</v>
      </c>
      <c r="G246" s="1">
        <v>3</v>
      </c>
      <c r="H246" s="8">
        <v>1</v>
      </c>
      <c r="I246" t="s">
        <v>145</v>
      </c>
      <c r="J246" s="8">
        <v>28</v>
      </c>
      <c r="K246" s="1">
        <v>1</v>
      </c>
      <c r="L246" s="1">
        <v>1</v>
      </c>
      <c r="M246" s="1">
        <v>1</v>
      </c>
      <c r="N246" s="1">
        <v>0</v>
      </c>
      <c r="O246" s="1">
        <v>0</v>
      </c>
      <c r="P246" s="90">
        <v>6.7599999999999995E-4</v>
      </c>
      <c r="Q246" s="1">
        <v>1446</v>
      </c>
      <c r="R246" s="1">
        <v>0</v>
      </c>
      <c r="S246" s="1">
        <v>0</v>
      </c>
      <c r="T246" s="1">
        <v>939</v>
      </c>
      <c r="U246" s="1">
        <v>0</v>
      </c>
      <c r="V246" s="1">
        <v>0</v>
      </c>
      <c r="W246" s="1">
        <v>2988</v>
      </c>
      <c r="X246" s="1">
        <v>18</v>
      </c>
      <c r="Y246" s="1">
        <v>2221</v>
      </c>
      <c r="Z246" s="1">
        <v>8337</v>
      </c>
      <c r="AA246" s="1">
        <v>1</v>
      </c>
      <c r="AB246" s="1">
        <v>0</v>
      </c>
      <c r="AC246" s="1">
        <v>0</v>
      </c>
      <c r="AD246" s="1">
        <v>0</v>
      </c>
      <c r="AE246" s="1">
        <v>150</v>
      </c>
      <c r="AF246" s="1">
        <v>630</v>
      </c>
      <c r="AG246" s="1">
        <v>159</v>
      </c>
      <c r="AH246" s="1">
        <v>0</v>
      </c>
      <c r="AI246" s="1">
        <v>303</v>
      </c>
      <c r="AJ246" s="1">
        <v>5393</v>
      </c>
      <c r="AK246" s="1">
        <v>12284</v>
      </c>
      <c r="AL246" s="1">
        <v>11509</v>
      </c>
      <c r="AM246" s="1">
        <v>13730</v>
      </c>
      <c r="AN246" s="1">
        <f t="shared" si="85"/>
        <v>3945</v>
      </c>
      <c r="AO246" s="1">
        <f t="shared" si="86"/>
        <v>3947</v>
      </c>
      <c r="AP246" s="1" t="str">
        <f t="shared" si="87"/>
        <v/>
      </c>
      <c r="AR246">
        <f t="shared" si="88"/>
        <v>0.97749599999999992</v>
      </c>
      <c r="AS246">
        <f t="shared" si="89"/>
        <v>0</v>
      </c>
      <c r="AT246">
        <f t="shared" si="90"/>
        <v>0</v>
      </c>
      <c r="AU246">
        <f t="shared" si="91"/>
        <v>0.63476399999999999</v>
      </c>
      <c r="AV246">
        <f t="shared" si="92"/>
        <v>0</v>
      </c>
      <c r="AW246">
        <f t="shared" si="93"/>
        <v>0</v>
      </c>
      <c r="AX246">
        <f t="shared" si="94"/>
        <v>2.0198879999999999</v>
      </c>
      <c r="AY246">
        <f t="shared" si="95"/>
        <v>1.2167999999999998E-2</v>
      </c>
      <c r="AZ246">
        <f t="shared" si="96"/>
        <v>1.501396</v>
      </c>
      <c r="BA246">
        <f t="shared" si="97"/>
        <v>5.6358119999999996</v>
      </c>
      <c r="BB246">
        <f t="shared" si="98"/>
        <v>6.7599999999999995E-4</v>
      </c>
      <c r="BC246">
        <f t="shared" si="99"/>
        <v>0</v>
      </c>
      <c r="BD246">
        <f t="shared" si="100"/>
        <v>0</v>
      </c>
      <c r="BE246">
        <f t="shared" si="101"/>
        <v>0</v>
      </c>
      <c r="BF246">
        <f t="shared" si="102"/>
        <v>0.10139999999999999</v>
      </c>
      <c r="BG246">
        <f t="shared" si="103"/>
        <v>0.42587999999999998</v>
      </c>
      <c r="BH246">
        <f t="shared" si="104"/>
        <v>0.107484</v>
      </c>
      <c r="BI246">
        <f t="shared" si="105"/>
        <v>0</v>
      </c>
      <c r="BJ246">
        <f t="shared" si="106"/>
        <v>0.20482799999999998</v>
      </c>
      <c r="BK246">
        <f t="shared" si="107"/>
        <v>3.6456679999999997</v>
      </c>
      <c r="BL246">
        <f t="shared" si="108"/>
        <v>8.3039839999999998</v>
      </c>
      <c r="BM246">
        <f t="shared" si="109"/>
        <v>7.7800839999999996</v>
      </c>
      <c r="BN246">
        <f t="shared" si="110"/>
        <v>9.2814800000000002</v>
      </c>
      <c r="BO246">
        <f t="shared" si="111"/>
        <v>2.66682</v>
      </c>
      <c r="BP246">
        <f t="shared" si="112"/>
        <v>2.6681719999999998</v>
      </c>
    </row>
    <row r="247" spans="1:68">
      <c r="A247">
        <v>54008</v>
      </c>
      <c r="B247" s="1">
        <v>9</v>
      </c>
      <c r="C247" s="1">
        <v>0</v>
      </c>
      <c r="D247" s="1">
        <v>1</v>
      </c>
      <c r="E247" s="1">
        <v>1</v>
      </c>
      <c r="F247" s="1">
        <v>0</v>
      </c>
      <c r="G247" s="1">
        <v>3</v>
      </c>
      <c r="H247" s="8">
        <v>88</v>
      </c>
      <c r="I247" t="s">
        <v>128</v>
      </c>
      <c r="J247" s="8">
        <v>66</v>
      </c>
      <c r="K247" s="1">
        <v>1</v>
      </c>
      <c r="L247" s="1">
        <v>2</v>
      </c>
      <c r="M247" s="1">
        <v>0</v>
      </c>
      <c r="N247" s="1">
        <v>0</v>
      </c>
      <c r="O247" s="1">
        <v>0</v>
      </c>
      <c r="P247" s="90">
        <v>6.7599999999999995E-4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96</v>
      </c>
      <c r="X247" s="1">
        <v>0</v>
      </c>
      <c r="Y247" s="1">
        <v>86</v>
      </c>
      <c r="Z247" s="1">
        <v>165</v>
      </c>
      <c r="AA247" s="1">
        <v>1</v>
      </c>
      <c r="AB247" s="1">
        <v>1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45</v>
      </c>
      <c r="AJ247" s="1">
        <v>96</v>
      </c>
      <c r="AK247" s="1">
        <v>261</v>
      </c>
      <c r="AL247" s="1">
        <v>174</v>
      </c>
      <c r="AM247" s="1">
        <v>261</v>
      </c>
      <c r="AN247" s="1">
        <f t="shared" si="85"/>
        <v>96</v>
      </c>
      <c r="AO247" s="1">
        <f t="shared" si="86"/>
        <v>96</v>
      </c>
      <c r="AP247" s="1" t="str">
        <f t="shared" si="87"/>
        <v/>
      </c>
      <c r="AR247">
        <f t="shared" si="88"/>
        <v>0</v>
      </c>
      <c r="AS247">
        <f t="shared" si="89"/>
        <v>0</v>
      </c>
      <c r="AT247">
        <f t="shared" si="90"/>
        <v>0</v>
      </c>
      <c r="AU247">
        <f t="shared" si="91"/>
        <v>0</v>
      </c>
      <c r="AV247">
        <f t="shared" si="92"/>
        <v>0</v>
      </c>
      <c r="AW247">
        <f t="shared" si="93"/>
        <v>0</v>
      </c>
      <c r="AX247">
        <f t="shared" si="94"/>
        <v>6.4895999999999995E-2</v>
      </c>
      <c r="AY247">
        <f t="shared" si="95"/>
        <v>0</v>
      </c>
      <c r="AZ247">
        <f t="shared" si="96"/>
        <v>5.8135999999999993E-2</v>
      </c>
      <c r="BA247">
        <f t="shared" si="97"/>
        <v>0.11153999999999999</v>
      </c>
      <c r="BB247">
        <f t="shared" si="98"/>
        <v>6.7599999999999995E-4</v>
      </c>
      <c r="BC247">
        <f t="shared" si="99"/>
        <v>6.7599999999999995E-4</v>
      </c>
      <c r="BD247">
        <f t="shared" si="100"/>
        <v>0</v>
      </c>
      <c r="BE247">
        <f t="shared" si="101"/>
        <v>0</v>
      </c>
      <c r="BF247">
        <f t="shared" si="102"/>
        <v>0</v>
      </c>
      <c r="BG247">
        <f t="shared" si="103"/>
        <v>0</v>
      </c>
      <c r="BH247">
        <f t="shared" si="104"/>
        <v>0</v>
      </c>
      <c r="BI247">
        <f t="shared" si="105"/>
        <v>0</v>
      </c>
      <c r="BJ247">
        <f t="shared" si="106"/>
        <v>3.0419999999999999E-2</v>
      </c>
      <c r="BK247">
        <f t="shared" si="107"/>
        <v>6.4895999999999995E-2</v>
      </c>
      <c r="BL247">
        <f t="shared" si="108"/>
        <v>0.17643599999999998</v>
      </c>
      <c r="BM247">
        <f t="shared" si="109"/>
        <v>0.11762399999999999</v>
      </c>
      <c r="BN247">
        <f t="shared" si="110"/>
        <v>0.17643599999999998</v>
      </c>
      <c r="BO247">
        <f t="shared" si="111"/>
        <v>6.4895999999999995E-2</v>
      </c>
      <c r="BP247">
        <f t="shared" si="112"/>
        <v>6.4895999999999995E-2</v>
      </c>
    </row>
    <row r="248" spans="1:68">
      <c r="A248">
        <v>54009</v>
      </c>
      <c r="B248" s="1">
        <v>1</v>
      </c>
      <c r="C248" s="1">
        <v>1</v>
      </c>
      <c r="D248" s="1">
        <v>0</v>
      </c>
      <c r="E248" s="1">
        <v>1</v>
      </c>
      <c r="F248" s="1">
        <v>0</v>
      </c>
      <c r="G248" s="1">
        <v>3</v>
      </c>
      <c r="H248" s="8">
        <v>80</v>
      </c>
      <c r="I248" t="s">
        <v>519</v>
      </c>
      <c r="J248" s="8">
        <v>59</v>
      </c>
      <c r="K248" s="1">
        <v>1</v>
      </c>
      <c r="L248" s="1">
        <v>1</v>
      </c>
      <c r="M248" s="1">
        <v>0</v>
      </c>
      <c r="N248" s="1">
        <v>0</v>
      </c>
      <c r="O248" s="1">
        <v>0</v>
      </c>
      <c r="P248" s="90">
        <v>6.7599999999999995E-4</v>
      </c>
      <c r="Q248" s="1">
        <v>0</v>
      </c>
      <c r="R248" s="1">
        <v>705</v>
      </c>
      <c r="S248" s="1">
        <v>1</v>
      </c>
      <c r="T248" s="1">
        <v>220</v>
      </c>
      <c r="U248" s="1">
        <v>0</v>
      </c>
      <c r="V248" s="1">
        <v>0</v>
      </c>
      <c r="W248" s="1">
        <v>748</v>
      </c>
      <c r="X248" s="1">
        <v>0</v>
      </c>
      <c r="Y248" s="1">
        <v>2069</v>
      </c>
      <c r="Z248" s="1">
        <v>5238</v>
      </c>
      <c r="AA248" s="1">
        <v>1</v>
      </c>
      <c r="AB248" s="1">
        <v>0</v>
      </c>
      <c r="AC248" s="1">
        <v>0</v>
      </c>
      <c r="AD248" s="1">
        <v>0</v>
      </c>
      <c r="AE248" s="1">
        <v>60</v>
      </c>
      <c r="AF248" s="1">
        <v>85</v>
      </c>
      <c r="AG248" s="1">
        <v>75</v>
      </c>
      <c r="AH248" s="1">
        <v>0</v>
      </c>
      <c r="AI248" s="1">
        <v>162</v>
      </c>
      <c r="AJ248" s="1">
        <v>1674</v>
      </c>
      <c r="AK248" s="1">
        <v>6912</v>
      </c>
      <c r="AL248" s="1">
        <v>4842</v>
      </c>
      <c r="AM248" s="1">
        <v>6912</v>
      </c>
      <c r="AN248" s="1">
        <f t="shared" si="85"/>
        <v>1674</v>
      </c>
      <c r="AO248" s="1">
        <f t="shared" si="86"/>
        <v>1674</v>
      </c>
      <c r="AP248" s="1" t="str">
        <f t="shared" si="87"/>
        <v/>
      </c>
      <c r="AR248">
        <f t="shared" si="88"/>
        <v>0</v>
      </c>
      <c r="AS248">
        <f t="shared" si="89"/>
        <v>0.47657999999999995</v>
      </c>
      <c r="AT248">
        <f t="shared" si="90"/>
        <v>6.7599999999999995E-4</v>
      </c>
      <c r="AU248">
        <f t="shared" si="91"/>
        <v>0.14871999999999999</v>
      </c>
      <c r="AV248">
        <f t="shared" si="92"/>
        <v>0</v>
      </c>
      <c r="AW248">
        <f t="shared" si="93"/>
        <v>0</v>
      </c>
      <c r="AX248">
        <f t="shared" si="94"/>
        <v>0.50564799999999999</v>
      </c>
      <c r="AY248">
        <f t="shared" si="95"/>
        <v>0</v>
      </c>
      <c r="AZ248">
        <f t="shared" si="96"/>
        <v>1.398644</v>
      </c>
      <c r="BA248">
        <f t="shared" si="97"/>
        <v>3.5408879999999998</v>
      </c>
      <c r="BB248">
        <f t="shared" si="98"/>
        <v>6.7599999999999995E-4</v>
      </c>
      <c r="BC248">
        <f t="shared" si="99"/>
        <v>0</v>
      </c>
      <c r="BD248">
        <f t="shared" si="100"/>
        <v>0</v>
      </c>
      <c r="BE248">
        <f t="shared" si="101"/>
        <v>0</v>
      </c>
      <c r="BF248">
        <f t="shared" si="102"/>
        <v>4.0559999999999999E-2</v>
      </c>
      <c r="BG248">
        <f t="shared" si="103"/>
        <v>5.7459999999999997E-2</v>
      </c>
      <c r="BH248">
        <f t="shared" si="104"/>
        <v>5.0699999999999995E-2</v>
      </c>
      <c r="BI248">
        <f t="shared" si="105"/>
        <v>0</v>
      </c>
      <c r="BJ248">
        <f t="shared" si="106"/>
        <v>0.109512</v>
      </c>
      <c r="BK248">
        <f t="shared" si="107"/>
        <v>1.131624</v>
      </c>
      <c r="BL248">
        <f t="shared" si="108"/>
        <v>4.6725119999999993</v>
      </c>
      <c r="BM248">
        <f t="shared" si="109"/>
        <v>3.2731919999999999</v>
      </c>
      <c r="BN248">
        <f t="shared" si="110"/>
        <v>4.6725119999999993</v>
      </c>
      <c r="BO248">
        <f t="shared" si="111"/>
        <v>1.131624</v>
      </c>
      <c r="BP248">
        <f t="shared" si="112"/>
        <v>1.131624</v>
      </c>
    </row>
    <row r="249" spans="1:68">
      <c r="A249">
        <v>54010</v>
      </c>
      <c r="B249" s="1">
        <v>9</v>
      </c>
      <c r="C249" s="1">
        <v>0</v>
      </c>
      <c r="D249" s="1">
        <v>1</v>
      </c>
      <c r="E249" s="1">
        <v>1</v>
      </c>
      <c r="F249" s="1">
        <v>0</v>
      </c>
      <c r="G249" s="1">
        <v>2</v>
      </c>
      <c r="H249" s="8">
        <v>40</v>
      </c>
      <c r="I249" t="s">
        <v>575</v>
      </c>
      <c r="J249" s="8">
        <v>83</v>
      </c>
      <c r="K249" s="1">
        <v>4</v>
      </c>
      <c r="L249" s="1">
        <v>2</v>
      </c>
      <c r="M249" s="1">
        <v>0</v>
      </c>
      <c r="N249" s="1">
        <v>0</v>
      </c>
      <c r="O249" s="1">
        <v>0</v>
      </c>
      <c r="P249" s="90">
        <v>3.2669999999999999E-3</v>
      </c>
      <c r="Q249" s="1">
        <v>0</v>
      </c>
      <c r="R249" s="1">
        <v>0</v>
      </c>
      <c r="S249" s="1">
        <v>0</v>
      </c>
      <c r="T249" s="1">
        <v>21</v>
      </c>
      <c r="U249" s="1">
        <v>0</v>
      </c>
      <c r="V249" s="1">
        <v>0</v>
      </c>
      <c r="W249" s="1">
        <v>125</v>
      </c>
      <c r="X249" s="1">
        <v>0</v>
      </c>
      <c r="Y249" s="1">
        <v>96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12</v>
      </c>
      <c r="AF249" s="1">
        <v>9</v>
      </c>
      <c r="AG249" s="1">
        <v>0</v>
      </c>
      <c r="AH249" s="1">
        <v>0</v>
      </c>
      <c r="AI249" s="1">
        <v>0</v>
      </c>
      <c r="AJ249" s="1">
        <v>147</v>
      </c>
      <c r="AK249" s="1">
        <v>147</v>
      </c>
      <c r="AL249" s="1">
        <v>51</v>
      </c>
      <c r="AM249" s="1">
        <v>147</v>
      </c>
      <c r="AN249" s="1">
        <f t="shared" si="85"/>
        <v>146</v>
      </c>
      <c r="AO249" s="1">
        <f t="shared" si="86"/>
        <v>147</v>
      </c>
      <c r="AP249" s="1" t="str">
        <f t="shared" si="87"/>
        <v/>
      </c>
      <c r="AR249">
        <f t="shared" si="88"/>
        <v>0</v>
      </c>
      <c r="AS249">
        <f t="shared" si="89"/>
        <v>0</v>
      </c>
      <c r="AT249">
        <f t="shared" si="90"/>
        <v>0</v>
      </c>
      <c r="AU249">
        <f t="shared" si="91"/>
        <v>6.8607000000000001E-2</v>
      </c>
      <c r="AV249">
        <f t="shared" si="92"/>
        <v>0</v>
      </c>
      <c r="AW249">
        <f t="shared" si="93"/>
        <v>0</v>
      </c>
      <c r="AX249">
        <f t="shared" si="94"/>
        <v>0.40837499999999999</v>
      </c>
      <c r="AY249">
        <f t="shared" si="95"/>
        <v>0</v>
      </c>
      <c r="AZ249">
        <f t="shared" si="96"/>
        <v>0.31363200000000002</v>
      </c>
      <c r="BA249">
        <f t="shared" si="97"/>
        <v>0</v>
      </c>
      <c r="BB249">
        <f t="shared" si="98"/>
        <v>0</v>
      </c>
      <c r="BC249">
        <f t="shared" si="99"/>
        <v>0</v>
      </c>
      <c r="BD249">
        <f t="shared" si="100"/>
        <v>0</v>
      </c>
      <c r="BE249">
        <f t="shared" si="101"/>
        <v>0</v>
      </c>
      <c r="BF249">
        <f t="shared" si="102"/>
        <v>3.9204000000000003E-2</v>
      </c>
      <c r="BG249">
        <f t="shared" si="103"/>
        <v>2.9402999999999999E-2</v>
      </c>
      <c r="BH249">
        <f t="shared" si="104"/>
        <v>0</v>
      </c>
      <c r="BI249">
        <f t="shared" si="105"/>
        <v>0</v>
      </c>
      <c r="BJ249">
        <f t="shared" si="106"/>
        <v>0</v>
      </c>
      <c r="BK249">
        <f t="shared" si="107"/>
        <v>0.48024899999999998</v>
      </c>
      <c r="BL249">
        <f t="shared" si="108"/>
        <v>0.48024899999999998</v>
      </c>
      <c r="BM249">
        <f t="shared" si="109"/>
        <v>0.16661699999999999</v>
      </c>
      <c r="BN249">
        <f t="shared" si="110"/>
        <v>0.48024899999999998</v>
      </c>
      <c r="BO249">
        <f t="shared" si="111"/>
        <v>0.47698200000000002</v>
      </c>
      <c r="BP249">
        <f t="shared" si="112"/>
        <v>0.48024899999999998</v>
      </c>
    </row>
    <row r="250" spans="1:68">
      <c r="A250">
        <v>54011</v>
      </c>
      <c r="B250" s="1">
        <v>9</v>
      </c>
      <c r="C250" s="1">
        <v>0</v>
      </c>
      <c r="D250" s="1">
        <v>1</v>
      </c>
      <c r="E250" s="1">
        <v>1</v>
      </c>
      <c r="F250" s="1">
        <v>0</v>
      </c>
      <c r="G250" s="1">
        <v>2</v>
      </c>
      <c r="H250" s="8">
        <v>4</v>
      </c>
      <c r="I250" t="s">
        <v>356</v>
      </c>
      <c r="J250" s="8">
        <v>10</v>
      </c>
      <c r="K250" s="1">
        <v>1</v>
      </c>
      <c r="L250" s="1">
        <v>2</v>
      </c>
      <c r="M250" s="1">
        <v>1</v>
      </c>
      <c r="N250" s="1">
        <v>0</v>
      </c>
      <c r="O250" s="1">
        <v>0</v>
      </c>
      <c r="P250" s="90">
        <v>3.2669999999999999E-3</v>
      </c>
      <c r="Q250" s="1">
        <v>0</v>
      </c>
      <c r="R250" s="1">
        <v>0</v>
      </c>
      <c r="S250" s="1">
        <v>0</v>
      </c>
      <c r="T250" s="1">
        <v>706</v>
      </c>
      <c r="U250" s="1">
        <v>183</v>
      </c>
      <c r="V250" s="1">
        <v>0</v>
      </c>
      <c r="W250" s="1">
        <v>721</v>
      </c>
      <c r="X250" s="1">
        <v>103</v>
      </c>
      <c r="Y250" s="1">
        <v>7601</v>
      </c>
      <c r="Z250" s="1">
        <v>12648</v>
      </c>
      <c r="AA250" s="1">
        <v>1</v>
      </c>
      <c r="AB250" s="1">
        <v>1</v>
      </c>
      <c r="AC250" s="1">
        <v>0</v>
      </c>
      <c r="AD250" s="1">
        <v>0</v>
      </c>
      <c r="AE250" s="1">
        <v>513</v>
      </c>
      <c r="AF250" s="1">
        <v>193</v>
      </c>
      <c r="AG250" s="1">
        <v>0</v>
      </c>
      <c r="AH250" s="1">
        <v>0</v>
      </c>
      <c r="AI250" s="1">
        <v>0</v>
      </c>
      <c r="AJ250" s="1">
        <v>1714</v>
      </c>
      <c r="AK250" s="1">
        <v>14363</v>
      </c>
      <c r="AL250" s="1">
        <v>6762</v>
      </c>
      <c r="AM250" s="1">
        <v>14363</v>
      </c>
      <c r="AN250" s="1">
        <f t="shared" si="85"/>
        <v>1713</v>
      </c>
      <c r="AO250" s="1">
        <f t="shared" si="86"/>
        <v>1714</v>
      </c>
      <c r="AP250" s="1" t="str">
        <f t="shared" si="87"/>
        <v/>
      </c>
      <c r="AR250">
        <f t="shared" si="88"/>
        <v>0</v>
      </c>
      <c r="AS250">
        <f t="shared" si="89"/>
        <v>0</v>
      </c>
      <c r="AT250">
        <f t="shared" si="90"/>
        <v>0</v>
      </c>
      <c r="AU250">
        <f t="shared" si="91"/>
        <v>2.3065020000000001</v>
      </c>
      <c r="AV250">
        <f t="shared" si="92"/>
        <v>0.59786099999999998</v>
      </c>
      <c r="AW250">
        <f t="shared" si="93"/>
        <v>0</v>
      </c>
      <c r="AX250">
        <f t="shared" si="94"/>
        <v>2.3555069999999998</v>
      </c>
      <c r="AY250">
        <f t="shared" si="95"/>
        <v>0.33650099999999999</v>
      </c>
      <c r="AZ250">
        <f t="shared" si="96"/>
        <v>24.832467000000001</v>
      </c>
      <c r="BA250">
        <f t="shared" si="97"/>
        <v>41.321016</v>
      </c>
      <c r="BB250">
        <f t="shared" si="98"/>
        <v>3.2669999999999999E-3</v>
      </c>
      <c r="BC250">
        <f t="shared" si="99"/>
        <v>3.2669999999999999E-3</v>
      </c>
      <c r="BD250">
        <f t="shared" si="100"/>
        <v>0</v>
      </c>
      <c r="BE250">
        <f t="shared" si="101"/>
        <v>0</v>
      </c>
      <c r="BF250">
        <f t="shared" si="102"/>
        <v>1.6759709999999999</v>
      </c>
      <c r="BG250">
        <f t="shared" si="103"/>
        <v>0.63053099999999995</v>
      </c>
      <c r="BH250">
        <f t="shared" si="104"/>
        <v>0</v>
      </c>
      <c r="BI250">
        <f t="shared" si="105"/>
        <v>0</v>
      </c>
      <c r="BJ250">
        <f t="shared" si="106"/>
        <v>0</v>
      </c>
      <c r="BK250">
        <f t="shared" si="107"/>
        <v>5.5996379999999997</v>
      </c>
      <c r="BL250">
        <f t="shared" si="108"/>
        <v>46.923921</v>
      </c>
      <c r="BM250">
        <f t="shared" si="109"/>
        <v>22.091453999999999</v>
      </c>
      <c r="BN250">
        <f t="shared" si="110"/>
        <v>46.923921</v>
      </c>
      <c r="BO250">
        <f t="shared" si="111"/>
        <v>5.5963709999999995</v>
      </c>
      <c r="BP250">
        <f t="shared" si="112"/>
        <v>5.5996379999999997</v>
      </c>
    </row>
    <row r="251" spans="1:68">
      <c r="A251">
        <v>54012</v>
      </c>
      <c r="B251" s="1">
        <v>1</v>
      </c>
      <c r="C251" s="1">
        <v>1</v>
      </c>
      <c r="D251" s="1">
        <v>0</v>
      </c>
      <c r="E251" s="1">
        <v>1</v>
      </c>
      <c r="F251" s="1">
        <v>0</v>
      </c>
      <c r="G251" s="1">
        <v>3</v>
      </c>
      <c r="H251" s="8">
        <v>52</v>
      </c>
      <c r="I251" t="s">
        <v>680</v>
      </c>
      <c r="J251" s="8">
        <v>94</v>
      </c>
      <c r="K251" s="1">
        <v>1</v>
      </c>
      <c r="L251" s="1">
        <v>2</v>
      </c>
      <c r="M251" s="1">
        <v>0</v>
      </c>
      <c r="N251" s="1">
        <v>0</v>
      </c>
      <c r="O251" s="1">
        <v>0</v>
      </c>
      <c r="P251" s="90">
        <v>6.7599999999999995E-4</v>
      </c>
      <c r="Q251" s="1">
        <v>0</v>
      </c>
      <c r="R251" s="1">
        <v>0</v>
      </c>
      <c r="S251" s="1">
        <v>0</v>
      </c>
      <c r="T251" s="1">
        <v>286</v>
      </c>
      <c r="U251" s="1">
        <v>0</v>
      </c>
      <c r="V251" s="1">
        <v>0</v>
      </c>
      <c r="W251" s="1">
        <v>184</v>
      </c>
      <c r="X251" s="1">
        <v>294</v>
      </c>
      <c r="Y251" s="1">
        <v>867</v>
      </c>
      <c r="Z251" s="1">
        <v>1125</v>
      </c>
      <c r="AA251" s="1">
        <v>1</v>
      </c>
      <c r="AB251" s="1">
        <v>0</v>
      </c>
      <c r="AC251" s="1">
        <v>0</v>
      </c>
      <c r="AD251" s="1">
        <v>0</v>
      </c>
      <c r="AE251" s="1">
        <v>0</v>
      </c>
      <c r="AF251" s="1">
        <v>286</v>
      </c>
      <c r="AG251" s="1">
        <v>0</v>
      </c>
      <c r="AH251" s="1">
        <v>0</v>
      </c>
      <c r="AI251" s="1">
        <v>34</v>
      </c>
      <c r="AJ251" s="1">
        <v>765</v>
      </c>
      <c r="AK251" s="1">
        <v>1890</v>
      </c>
      <c r="AL251" s="1">
        <v>1022</v>
      </c>
      <c r="AM251" s="1">
        <v>1890</v>
      </c>
      <c r="AN251" s="1">
        <f t="shared" si="85"/>
        <v>764</v>
      </c>
      <c r="AO251" s="1">
        <f t="shared" si="86"/>
        <v>765</v>
      </c>
      <c r="AP251" s="1" t="str">
        <f t="shared" si="87"/>
        <v/>
      </c>
      <c r="AR251">
        <f t="shared" si="88"/>
        <v>0</v>
      </c>
      <c r="AS251">
        <f t="shared" si="89"/>
        <v>0</v>
      </c>
      <c r="AT251">
        <f t="shared" si="90"/>
        <v>0</v>
      </c>
      <c r="AU251">
        <f t="shared" si="91"/>
        <v>0.19333599999999998</v>
      </c>
      <c r="AV251">
        <f t="shared" si="92"/>
        <v>0</v>
      </c>
      <c r="AW251">
        <f t="shared" si="93"/>
        <v>0</v>
      </c>
      <c r="AX251">
        <f t="shared" si="94"/>
        <v>0.12438399999999999</v>
      </c>
      <c r="AY251">
        <f t="shared" si="95"/>
        <v>0.19874399999999998</v>
      </c>
      <c r="AZ251">
        <f t="shared" si="96"/>
        <v>0.58609199999999995</v>
      </c>
      <c r="BA251">
        <f t="shared" si="97"/>
        <v>0.76049999999999995</v>
      </c>
      <c r="BB251">
        <f t="shared" si="98"/>
        <v>6.7599999999999995E-4</v>
      </c>
      <c r="BC251">
        <f t="shared" si="99"/>
        <v>0</v>
      </c>
      <c r="BD251">
        <f t="shared" si="100"/>
        <v>0</v>
      </c>
      <c r="BE251">
        <f t="shared" si="101"/>
        <v>0</v>
      </c>
      <c r="BF251">
        <f t="shared" si="102"/>
        <v>0</v>
      </c>
      <c r="BG251">
        <f t="shared" si="103"/>
        <v>0.19333599999999998</v>
      </c>
      <c r="BH251">
        <f t="shared" si="104"/>
        <v>0</v>
      </c>
      <c r="BI251">
        <f t="shared" si="105"/>
        <v>0</v>
      </c>
      <c r="BJ251">
        <f t="shared" si="106"/>
        <v>2.2983999999999997E-2</v>
      </c>
      <c r="BK251">
        <f t="shared" si="107"/>
        <v>0.51713999999999993</v>
      </c>
      <c r="BL251">
        <f t="shared" si="108"/>
        <v>1.2776399999999999</v>
      </c>
      <c r="BM251">
        <f t="shared" si="109"/>
        <v>0.69087199999999993</v>
      </c>
      <c r="BN251">
        <f t="shared" si="110"/>
        <v>1.2776399999999999</v>
      </c>
      <c r="BO251">
        <f t="shared" si="111"/>
        <v>0.51646399999999992</v>
      </c>
      <c r="BP251">
        <f t="shared" si="112"/>
        <v>0.51713999999999993</v>
      </c>
    </row>
    <row r="252" spans="1:68">
      <c r="A252">
        <v>54013</v>
      </c>
      <c r="B252" s="1">
        <v>9</v>
      </c>
      <c r="C252" s="1">
        <v>0</v>
      </c>
      <c r="D252" s="1">
        <v>1</v>
      </c>
      <c r="E252" s="1">
        <v>1</v>
      </c>
      <c r="F252" s="1">
        <v>0</v>
      </c>
      <c r="G252" s="1">
        <v>3</v>
      </c>
      <c r="H252" s="8">
        <v>4</v>
      </c>
      <c r="I252" t="s">
        <v>356</v>
      </c>
      <c r="J252" s="8">
        <v>10</v>
      </c>
      <c r="K252" s="1">
        <v>1</v>
      </c>
      <c r="L252" s="1">
        <v>1</v>
      </c>
      <c r="M252" s="1">
        <v>1</v>
      </c>
      <c r="N252" s="1">
        <v>0</v>
      </c>
      <c r="O252" s="1">
        <v>0</v>
      </c>
      <c r="P252" s="90">
        <v>6.7599999999999995E-4</v>
      </c>
      <c r="Q252" s="1">
        <v>1577</v>
      </c>
      <c r="R252" s="1">
        <v>0</v>
      </c>
      <c r="S252" s="1">
        <v>0</v>
      </c>
      <c r="T252" s="1">
        <v>277</v>
      </c>
      <c r="U252" s="1">
        <v>0</v>
      </c>
      <c r="V252" s="1">
        <v>0</v>
      </c>
      <c r="W252" s="1">
        <v>197</v>
      </c>
      <c r="X252" s="1">
        <v>0</v>
      </c>
      <c r="Y252" s="1">
        <v>2194</v>
      </c>
      <c r="Z252" s="1">
        <v>5832</v>
      </c>
      <c r="AA252" s="1">
        <v>1</v>
      </c>
      <c r="AB252" s="1">
        <v>1</v>
      </c>
      <c r="AC252" s="1">
        <v>0</v>
      </c>
      <c r="AD252" s="1">
        <v>0</v>
      </c>
      <c r="AE252" s="1">
        <v>224</v>
      </c>
      <c r="AF252" s="1">
        <v>53</v>
      </c>
      <c r="AG252" s="1">
        <v>0</v>
      </c>
      <c r="AH252" s="1">
        <v>0</v>
      </c>
      <c r="AI252" s="1">
        <v>17</v>
      </c>
      <c r="AJ252" s="1">
        <v>2052</v>
      </c>
      <c r="AK252" s="1">
        <v>6307</v>
      </c>
      <c r="AL252" s="1">
        <v>5690</v>
      </c>
      <c r="AM252" s="1">
        <v>7884</v>
      </c>
      <c r="AN252" s="1">
        <f t="shared" si="85"/>
        <v>474</v>
      </c>
      <c r="AO252" s="1">
        <f t="shared" si="86"/>
        <v>475</v>
      </c>
      <c r="AP252" s="1" t="str">
        <f t="shared" si="87"/>
        <v/>
      </c>
      <c r="AR252">
        <f t="shared" si="88"/>
        <v>1.066052</v>
      </c>
      <c r="AS252">
        <f t="shared" si="89"/>
        <v>0</v>
      </c>
      <c r="AT252">
        <f t="shared" si="90"/>
        <v>0</v>
      </c>
      <c r="AU252">
        <f t="shared" si="91"/>
        <v>0.18725199999999997</v>
      </c>
      <c r="AV252">
        <f t="shared" si="92"/>
        <v>0</v>
      </c>
      <c r="AW252">
        <f t="shared" si="93"/>
        <v>0</v>
      </c>
      <c r="AX252">
        <f t="shared" si="94"/>
        <v>0.13317199999999998</v>
      </c>
      <c r="AY252">
        <f t="shared" si="95"/>
        <v>0</v>
      </c>
      <c r="AZ252">
        <f t="shared" si="96"/>
        <v>1.4831439999999998</v>
      </c>
      <c r="BA252">
        <f t="shared" si="97"/>
        <v>3.9424319999999997</v>
      </c>
      <c r="BB252">
        <f t="shared" si="98"/>
        <v>6.7599999999999995E-4</v>
      </c>
      <c r="BC252">
        <f t="shared" si="99"/>
        <v>6.7599999999999995E-4</v>
      </c>
      <c r="BD252">
        <f t="shared" si="100"/>
        <v>0</v>
      </c>
      <c r="BE252">
        <f t="shared" si="101"/>
        <v>0</v>
      </c>
      <c r="BF252">
        <f t="shared" si="102"/>
        <v>0.151424</v>
      </c>
      <c r="BG252">
        <f t="shared" si="103"/>
        <v>3.5827999999999999E-2</v>
      </c>
      <c r="BH252">
        <f t="shared" si="104"/>
        <v>0</v>
      </c>
      <c r="BI252">
        <f t="shared" si="105"/>
        <v>0</v>
      </c>
      <c r="BJ252">
        <f t="shared" si="106"/>
        <v>1.1491999999999999E-2</v>
      </c>
      <c r="BK252">
        <f t="shared" si="107"/>
        <v>1.3871519999999999</v>
      </c>
      <c r="BL252">
        <f t="shared" si="108"/>
        <v>4.2635319999999997</v>
      </c>
      <c r="BM252">
        <f t="shared" si="109"/>
        <v>3.8464399999999999</v>
      </c>
      <c r="BN252">
        <f t="shared" si="110"/>
        <v>5.3295839999999997</v>
      </c>
      <c r="BO252">
        <f t="shared" si="111"/>
        <v>0.32042399999999999</v>
      </c>
      <c r="BP252">
        <f t="shared" si="112"/>
        <v>0.3211</v>
      </c>
    </row>
    <row r="253" spans="1:68">
      <c r="A253">
        <v>54014</v>
      </c>
      <c r="B253" s="1">
        <v>9</v>
      </c>
      <c r="C253" s="1">
        <v>0</v>
      </c>
      <c r="D253" s="1">
        <v>1</v>
      </c>
      <c r="E253" s="1">
        <v>1</v>
      </c>
      <c r="F253" s="1">
        <v>0</v>
      </c>
      <c r="G253" s="1">
        <v>3</v>
      </c>
      <c r="H253" s="8">
        <v>99</v>
      </c>
      <c r="I253" t="s">
        <v>727</v>
      </c>
      <c r="J253" s="8">
        <v>99</v>
      </c>
      <c r="K253" s="1">
        <v>1</v>
      </c>
      <c r="L253" s="1">
        <v>2</v>
      </c>
      <c r="M253" s="1">
        <v>0</v>
      </c>
      <c r="N253" s="1">
        <v>0</v>
      </c>
      <c r="O253" s="1">
        <v>0</v>
      </c>
      <c r="P253" s="90">
        <v>6.7599999999999995E-4</v>
      </c>
      <c r="Q253" s="1">
        <v>0</v>
      </c>
      <c r="R253" s="1">
        <v>0</v>
      </c>
      <c r="S253" s="1">
        <v>0</v>
      </c>
      <c r="T253" s="1">
        <v>62</v>
      </c>
      <c r="U253" s="1">
        <v>5</v>
      </c>
      <c r="V253" s="1">
        <v>0</v>
      </c>
      <c r="W253" s="1">
        <v>116</v>
      </c>
      <c r="X253" s="1">
        <v>0</v>
      </c>
      <c r="Y253" s="1">
        <v>186</v>
      </c>
      <c r="Z253" s="1">
        <v>260</v>
      </c>
      <c r="AA253" s="1">
        <v>1</v>
      </c>
      <c r="AB253" s="1">
        <v>1</v>
      </c>
      <c r="AC253" s="1">
        <v>0</v>
      </c>
      <c r="AD253" s="1">
        <v>0</v>
      </c>
      <c r="AE253" s="1">
        <v>33</v>
      </c>
      <c r="AF253" s="1">
        <v>28</v>
      </c>
      <c r="AG253" s="1">
        <v>0</v>
      </c>
      <c r="AH253" s="1">
        <v>0</v>
      </c>
      <c r="AI253" s="1">
        <v>14</v>
      </c>
      <c r="AJ253" s="1">
        <v>183</v>
      </c>
      <c r="AK253" s="1">
        <v>444</v>
      </c>
      <c r="AL253" s="1">
        <v>258</v>
      </c>
      <c r="AM253" s="1">
        <v>444</v>
      </c>
      <c r="AN253" s="1">
        <f t="shared" si="85"/>
        <v>183</v>
      </c>
      <c r="AO253" s="1">
        <f t="shared" si="86"/>
        <v>183</v>
      </c>
      <c r="AP253" s="1" t="str">
        <f t="shared" si="87"/>
        <v/>
      </c>
      <c r="AR253">
        <f t="shared" si="88"/>
        <v>0</v>
      </c>
      <c r="AS253">
        <f t="shared" si="89"/>
        <v>0</v>
      </c>
      <c r="AT253">
        <f t="shared" si="90"/>
        <v>0</v>
      </c>
      <c r="AU253">
        <f t="shared" si="91"/>
        <v>4.1911999999999998E-2</v>
      </c>
      <c r="AV253">
        <f t="shared" si="92"/>
        <v>3.3799999999999998E-3</v>
      </c>
      <c r="AW253">
        <f t="shared" si="93"/>
        <v>0</v>
      </c>
      <c r="AX253">
        <f t="shared" si="94"/>
        <v>7.8416E-2</v>
      </c>
      <c r="AY253">
        <f t="shared" si="95"/>
        <v>0</v>
      </c>
      <c r="AZ253">
        <f t="shared" si="96"/>
        <v>0.12573599999999999</v>
      </c>
      <c r="BA253">
        <f t="shared" si="97"/>
        <v>0.17576</v>
      </c>
      <c r="BB253">
        <f t="shared" si="98"/>
        <v>6.7599999999999995E-4</v>
      </c>
      <c r="BC253">
        <f t="shared" si="99"/>
        <v>6.7599999999999995E-4</v>
      </c>
      <c r="BD253">
        <f t="shared" si="100"/>
        <v>0</v>
      </c>
      <c r="BE253">
        <f t="shared" si="101"/>
        <v>0</v>
      </c>
      <c r="BF253">
        <f t="shared" si="102"/>
        <v>2.2307999999999998E-2</v>
      </c>
      <c r="BG253">
        <f t="shared" si="103"/>
        <v>1.8928E-2</v>
      </c>
      <c r="BH253">
        <f t="shared" si="104"/>
        <v>0</v>
      </c>
      <c r="BI253">
        <f t="shared" si="105"/>
        <v>0</v>
      </c>
      <c r="BJ253">
        <f t="shared" si="106"/>
        <v>9.4640000000000002E-3</v>
      </c>
      <c r="BK253">
        <f t="shared" si="107"/>
        <v>0.12370799999999998</v>
      </c>
      <c r="BL253">
        <f t="shared" si="108"/>
        <v>0.30014399999999997</v>
      </c>
      <c r="BM253">
        <f t="shared" si="109"/>
        <v>0.17440799999999998</v>
      </c>
      <c r="BN253">
        <f t="shared" si="110"/>
        <v>0.30014399999999997</v>
      </c>
      <c r="BO253">
        <f t="shared" si="111"/>
        <v>0.12370799999999998</v>
      </c>
      <c r="BP253">
        <f t="shared" si="112"/>
        <v>0.12370799999999998</v>
      </c>
    </row>
    <row r="254" spans="1:68">
      <c r="A254">
        <v>54015</v>
      </c>
      <c r="B254" s="1">
        <v>1</v>
      </c>
      <c r="C254" s="1">
        <v>1</v>
      </c>
      <c r="D254" s="1">
        <v>0</v>
      </c>
      <c r="E254" s="1">
        <v>1</v>
      </c>
      <c r="F254" s="1">
        <v>0</v>
      </c>
      <c r="G254" s="1">
        <v>3</v>
      </c>
      <c r="H254" s="8">
        <v>1</v>
      </c>
      <c r="I254" t="s">
        <v>145</v>
      </c>
      <c r="J254" s="8">
        <v>28</v>
      </c>
      <c r="K254" s="1">
        <v>1</v>
      </c>
      <c r="L254" s="1">
        <v>2</v>
      </c>
      <c r="M254" s="1">
        <v>0</v>
      </c>
      <c r="N254" s="1">
        <v>0</v>
      </c>
      <c r="O254" s="1">
        <v>0</v>
      </c>
      <c r="P254" s="90">
        <v>6.7599999999999995E-4</v>
      </c>
      <c r="Q254" s="1">
        <v>0</v>
      </c>
      <c r="R254" s="1">
        <v>0</v>
      </c>
      <c r="S254" s="1">
        <v>0</v>
      </c>
      <c r="T254" s="1">
        <v>3</v>
      </c>
      <c r="U254" s="1">
        <v>0</v>
      </c>
      <c r="V254" s="1">
        <v>0</v>
      </c>
      <c r="W254" s="1">
        <v>600</v>
      </c>
      <c r="X254" s="1">
        <v>0</v>
      </c>
      <c r="Y254" s="1">
        <v>1075</v>
      </c>
      <c r="Z254" s="1">
        <v>3675</v>
      </c>
      <c r="AA254" s="1">
        <v>1</v>
      </c>
      <c r="AB254" s="1">
        <v>0</v>
      </c>
      <c r="AC254" s="1">
        <v>0</v>
      </c>
      <c r="AD254" s="1">
        <v>0</v>
      </c>
      <c r="AE254" s="1">
        <v>0</v>
      </c>
      <c r="AF254" s="1">
        <v>3</v>
      </c>
      <c r="AG254" s="1">
        <v>0</v>
      </c>
      <c r="AH254" s="1">
        <v>0</v>
      </c>
      <c r="AI254" s="1">
        <v>0</v>
      </c>
      <c r="AJ254" s="1">
        <v>603</v>
      </c>
      <c r="AK254" s="1">
        <v>4278</v>
      </c>
      <c r="AL254" s="1">
        <v>3202</v>
      </c>
      <c r="AM254" s="1">
        <v>4278</v>
      </c>
      <c r="AN254" s="1">
        <f t="shared" si="85"/>
        <v>603</v>
      </c>
      <c r="AO254" s="1">
        <f t="shared" si="86"/>
        <v>603</v>
      </c>
      <c r="AP254" s="1" t="str">
        <f t="shared" si="87"/>
        <v/>
      </c>
      <c r="AR254">
        <f t="shared" si="88"/>
        <v>0</v>
      </c>
      <c r="AS254">
        <f t="shared" si="89"/>
        <v>0</v>
      </c>
      <c r="AT254">
        <f t="shared" si="90"/>
        <v>0</v>
      </c>
      <c r="AU254">
        <f t="shared" si="91"/>
        <v>2.0279999999999999E-3</v>
      </c>
      <c r="AV254">
        <f t="shared" si="92"/>
        <v>0</v>
      </c>
      <c r="AW254">
        <f t="shared" si="93"/>
        <v>0</v>
      </c>
      <c r="AX254">
        <f t="shared" si="94"/>
        <v>0.40559999999999996</v>
      </c>
      <c r="AY254">
        <f t="shared" si="95"/>
        <v>0</v>
      </c>
      <c r="AZ254">
        <f t="shared" si="96"/>
        <v>0.7266999999999999</v>
      </c>
      <c r="BA254">
        <f t="shared" si="97"/>
        <v>2.4842999999999997</v>
      </c>
      <c r="BB254">
        <f t="shared" si="98"/>
        <v>6.7599999999999995E-4</v>
      </c>
      <c r="BC254">
        <f t="shared" si="99"/>
        <v>0</v>
      </c>
      <c r="BD254">
        <f t="shared" si="100"/>
        <v>0</v>
      </c>
      <c r="BE254">
        <f t="shared" si="101"/>
        <v>0</v>
      </c>
      <c r="BF254">
        <f t="shared" si="102"/>
        <v>0</v>
      </c>
      <c r="BG254">
        <f t="shared" si="103"/>
        <v>2.0279999999999999E-3</v>
      </c>
      <c r="BH254">
        <f t="shared" si="104"/>
        <v>0</v>
      </c>
      <c r="BI254">
        <f t="shared" si="105"/>
        <v>0</v>
      </c>
      <c r="BJ254">
        <f t="shared" si="106"/>
        <v>0</v>
      </c>
      <c r="BK254">
        <f t="shared" si="107"/>
        <v>0.40762799999999999</v>
      </c>
      <c r="BL254">
        <f t="shared" si="108"/>
        <v>2.8919279999999996</v>
      </c>
      <c r="BM254">
        <f t="shared" si="109"/>
        <v>2.164552</v>
      </c>
      <c r="BN254">
        <f t="shared" si="110"/>
        <v>2.8919279999999996</v>
      </c>
      <c r="BO254">
        <f t="shared" si="111"/>
        <v>0.40762799999999999</v>
      </c>
      <c r="BP254">
        <f t="shared" si="112"/>
        <v>0.40762799999999999</v>
      </c>
    </row>
    <row r="255" spans="1:68">
      <c r="A255">
        <v>54016</v>
      </c>
      <c r="B255" s="1">
        <v>1</v>
      </c>
      <c r="C255" s="1">
        <v>1</v>
      </c>
      <c r="D255" s="1">
        <v>0</v>
      </c>
      <c r="E255" s="1">
        <v>1</v>
      </c>
      <c r="F255" s="1">
        <v>0</v>
      </c>
      <c r="G255" s="1">
        <v>2</v>
      </c>
      <c r="H255" s="8">
        <v>6</v>
      </c>
      <c r="I255" t="s">
        <v>270</v>
      </c>
      <c r="J255" s="8">
        <v>20</v>
      </c>
      <c r="K255" s="1">
        <v>1</v>
      </c>
      <c r="L255" s="1">
        <v>2</v>
      </c>
      <c r="M255" s="1">
        <v>1</v>
      </c>
      <c r="N255" s="1">
        <v>0</v>
      </c>
      <c r="O255" s="1">
        <v>0</v>
      </c>
      <c r="P255" s="90">
        <v>3.2669999999999999E-3</v>
      </c>
      <c r="Q255" s="1">
        <v>1617</v>
      </c>
      <c r="R255" s="1">
        <v>0</v>
      </c>
      <c r="S255" s="1">
        <v>0</v>
      </c>
      <c r="T255" s="1">
        <v>1416</v>
      </c>
      <c r="U255" s="1">
        <v>33</v>
      </c>
      <c r="V255" s="1">
        <v>0</v>
      </c>
      <c r="W255" s="1">
        <v>2754</v>
      </c>
      <c r="X255" s="1">
        <v>0</v>
      </c>
      <c r="Y255" s="1">
        <v>3627</v>
      </c>
      <c r="Z255" s="1">
        <v>2625</v>
      </c>
      <c r="AA255" s="1">
        <v>1</v>
      </c>
      <c r="AB255" s="1">
        <v>0</v>
      </c>
      <c r="AC255" s="1">
        <v>0</v>
      </c>
      <c r="AD255" s="1">
        <v>0</v>
      </c>
      <c r="AE255" s="1">
        <v>1381</v>
      </c>
      <c r="AF255" s="1">
        <v>35</v>
      </c>
      <c r="AG255" s="1">
        <v>0</v>
      </c>
      <c r="AH255" s="1">
        <v>0</v>
      </c>
      <c r="AI255" s="1">
        <v>103</v>
      </c>
      <c r="AJ255" s="1">
        <v>5821</v>
      </c>
      <c r="AK255" s="1">
        <v>6829</v>
      </c>
      <c r="AL255" s="1">
        <v>4818</v>
      </c>
      <c r="AM255" s="1">
        <v>8446</v>
      </c>
      <c r="AN255" s="1">
        <f t="shared" si="85"/>
        <v>4203</v>
      </c>
      <c r="AO255" s="1">
        <f t="shared" si="86"/>
        <v>4204</v>
      </c>
      <c r="AP255" s="1" t="str">
        <f t="shared" si="87"/>
        <v/>
      </c>
      <c r="AR255">
        <f t="shared" si="88"/>
        <v>5.2827390000000003</v>
      </c>
      <c r="AS255">
        <f t="shared" si="89"/>
        <v>0</v>
      </c>
      <c r="AT255">
        <f t="shared" si="90"/>
        <v>0</v>
      </c>
      <c r="AU255">
        <f t="shared" si="91"/>
        <v>4.6260719999999997</v>
      </c>
      <c r="AV255">
        <f t="shared" si="92"/>
        <v>0.107811</v>
      </c>
      <c r="AW255">
        <f t="shared" si="93"/>
        <v>0</v>
      </c>
      <c r="AX255">
        <f t="shared" si="94"/>
        <v>8.9973179999999999</v>
      </c>
      <c r="AY255">
        <f t="shared" si="95"/>
        <v>0</v>
      </c>
      <c r="AZ255">
        <f t="shared" si="96"/>
        <v>11.849409</v>
      </c>
      <c r="BA255">
        <f t="shared" si="97"/>
        <v>8.5758749999999999</v>
      </c>
      <c r="BB255">
        <f t="shared" si="98"/>
        <v>3.2669999999999999E-3</v>
      </c>
      <c r="BC255">
        <f t="shared" si="99"/>
        <v>0</v>
      </c>
      <c r="BD255">
        <f t="shared" si="100"/>
        <v>0</v>
      </c>
      <c r="BE255">
        <f t="shared" si="101"/>
        <v>0</v>
      </c>
      <c r="BF255">
        <f t="shared" si="102"/>
        <v>4.5117269999999996</v>
      </c>
      <c r="BG255">
        <f t="shared" si="103"/>
        <v>0.114345</v>
      </c>
      <c r="BH255">
        <f t="shared" si="104"/>
        <v>0</v>
      </c>
      <c r="BI255">
        <f t="shared" si="105"/>
        <v>0</v>
      </c>
      <c r="BJ255">
        <f t="shared" si="106"/>
        <v>0.33650099999999999</v>
      </c>
      <c r="BK255">
        <f t="shared" si="107"/>
        <v>19.017206999999999</v>
      </c>
      <c r="BL255">
        <f t="shared" si="108"/>
        <v>22.310343</v>
      </c>
      <c r="BM255">
        <f t="shared" si="109"/>
        <v>15.740406</v>
      </c>
      <c r="BN255">
        <f t="shared" si="110"/>
        <v>27.593081999999999</v>
      </c>
      <c r="BO255">
        <f t="shared" si="111"/>
        <v>13.731201</v>
      </c>
      <c r="BP255">
        <f t="shared" si="112"/>
        <v>13.734468</v>
      </c>
    </row>
    <row r="256" spans="1:68">
      <c r="A256">
        <v>54017</v>
      </c>
      <c r="B256" s="1">
        <v>1</v>
      </c>
      <c r="C256" s="1">
        <v>1</v>
      </c>
      <c r="D256" s="1">
        <v>0</v>
      </c>
      <c r="E256" s="1">
        <v>1</v>
      </c>
      <c r="F256" s="1">
        <v>0</v>
      </c>
      <c r="G256" s="1">
        <v>3</v>
      </c>
      <c r="H256" s="8">
        <v>99</v>
      </c>
      <c r="I256" t="s">
        <v>727</v>
      </c>
      <c r="J256" s="8">
        <v>99</v>
      </c>
      <c r="K256" s="1">
        <v>1</v>
      </c>
      <c r="L256" s="1">
        <v>2</v>
      </c>
      <c r="M256" s="1">
        <v>0</v>
      </c>
      <c r="N256" s="1">
        <v>0</v>
      </c>
      <c r="O256" s="1">
        <v>0</v>
      </c>
      <c r="P256" s="90">
        <v>6.7599999999999995E-4</v>
      </c>
      <c r="Q256" s="1">
        <v>988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424</v>
      </c>
      <c r="X256" s="1">
        <v>0</v>
      </c>
      <c r="Y256" s="1">
        <v>549</v>
      </c>
      <c r="Z256" s="1">
        <v>615</v>
      </c>
      <c r="AA256" s="1">
        <v>1</v>
      </c>
      <c r="AB256" s="1">
        <v>0</v>
      </c>
      <c r="AC256" s="1">
        <v>33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228</v>
      </c>
      <c r="AJ256" s="1">
        <v>1413</v>
      </c>
      <c r="AK256" s="1">
        <v>1039</v>
      </c>
      <c r="AL256" s="1">
        <v>1479</v>
      </c>
      <c r="AM256" s="1">
        <v>2027</v>
      </c>
      <c r="AN256" s="1">
        <f t="shared" si="85"/>
        <v>424</v>
      </c>
      <c r="AO256" s="1">
        <f t="shared" si="86"/>
        <v>425</v>
      </c>
      <c r="AP256" s="1" t="str">
        <f t="shared" si="87"/>
        <v/>
      </c>
      <c r="AR256">
        <f t="shared" si="88"/>
        <v>0.66788799999999993</v>
      </c>
      <c r="AS256">
        <f t="shared" si="89"/>
        <v>0</v>
      </c>
      <c r="AT256">
        <f t="shared" si="90"/>
        <v>0</v>
      </c>
      <c r="AU256">
        <f t="shared" si="91"/>
        <v>0</v>
      </c>
      <c r="AV256">
        <f t="shared" si="92"/>
        <v>0</v>
      </c>
      <c r="AW256">
        <f t="shared" si="93"/>
        <v>0</v>
      </c>
      <c r="AX256">
        <f t="shared" si="94"/>
        <v>0.28662399999999999</v>
      </c>
      <c r="AY256">
        <f t="shared" si="95"/>
        <v>0</v>
      </c>
      <c r="AZ256">
        <f t="shared" si="96"/>
        <v>0.37112399999999995</v>
      </c>
      <c r="BA256">
        <f t="shared" si="97"/>
        <v>0.41573999999999994</v>
      </c>
      <c r="BB256">
        <f t="shared" si="98"/>
        <v>6.7599999999999995E-4</v>
      </c>
      <c r="BC256">
        <f t="shared" si="99"/>
        <v>0</v>
      </c>
      <c r="BD256">
        <f t="shared" si="100"/>
        <v>2.2307999999999998E-2</v>
      </c>
      <c r="BE256">
        <f t="shared" si="101"/>
        <v>0</v>
      </c>
      <c r="BF256">
        <f t="shared" si="102"/>
        <v>0</v>
      </c>
      <c r="BG256">
        <f t="shared" si="103"/>
        <v>0</v>
      </c>
      <c r="BH256">
        <f t="shared" si="104"/>
        <v>0</v>
      </c>
      <c r="BI256">
        <f t="shared" si="105"/>
        <v>0</v>
      </c>
      <c r="BJ256">
        <f t="shared" si="106"/>
        <v>0.15412799999999999</v>
      </c>
      <c r="BK256">
        <f t="shared" si="107"/>
        <v>0.95518799999999993</v>
      </c>
      <c r="BL256">
        <f t="shared" si="108"/>
        <v>0.70236399999999999</v>
      </c>
      <c r="BM256">
        <f t="shared" si="109"/>
        <v>0.99980399999999992</v>
      </c>
      <c r="BN256">
        <f t="shared" si="110"/>
        <v>1.3702519999999998</v>
      </c>
      <c r="BO256">
        <f t="shared" si="111"/>
        <v>0.28662399999999999</v>
      </c>
      <c r="BP256">
        <f t="shared" si="112"/>
        <v>0.2873</v>
      </c>
    </row>
    <row r="257" spans="1:68">
      <c r="A257">
        <v>54018</v>
      </c>
      <c r="B257" s="1">
        <v>5</v>
      </c>
      <c r="C257" s="105">
        <v>0</v>
      </c>
      <c r="D257" s="105">
        <v>0</v>
      </c>
      <c r="E257" s="1">
        <v>1</v>
      </c>
      <c r="F257" s="1">
        <v>0</v>
      </c>
      <c r="G257" s="1">
        <v>3</v>
      </c>
      <c r="H257" s="8">
        <v>35</v>
      </c>
      <c r="I257" t="s">
        <v>765</v>
      </c>
      <c r="J257" s="8">
        <v>30</v>
      </c>
      <c r="K257" s="1">
        <v>1</v>
      </c>
      <c r="L257" s="1">
        <v>2</v>
      </c>
      <c r="M257" s="1">
        <v>0</v>
      </c>
      <c r="N257" s="1">
        <v>0</v>
      </c>
      <c r="O257" s="1">
        <v>0</v>
      </c>
      <c r="P257" s="90">
        <v>6.7599999999999995E-4</v>
      </c>
      <c r="Q257" s="1">
        <v>0</v>
      </c>
      <c r="R257" s="1">
        <v>0</v>
      </c>
      <c r="S257" s="1">
        <v>0</v>
      </c>
      <c r="T257" s="1">
        <v>28</v>
      </c>
      <c r="U257" s="1">
        <v>0</v>
      </c>
      <c r="V257" s="1">
        <v>0</v>
      </c>
      <c r="W257" s="1">
        <v>390</v>
      </c>
      <c r="X257" s="1">
        <v>0</v>
      </c>
      <c r="Y257" s="1">
        <v>338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28</v>
      </c>
      <c r="AG257" s="1">
        <v>0</v>
      </c>
      <c r="AH257" s="1">
        <v>0</v>
      </c>
      <c r="AI257" s="1">
        <v>15</v>
      </c>
      <c r="AJ257" s="1">
        <v>419</v>
      </c>
      <c r="AK257" s="1">
        <v>419</v>
      </c>
      <c r="AL257" s="1">
        <v>81</v>
      </c>
      <c r="AM257" s="1">
        <v>419</v>
      </c>
      <c r="AN257" s="1">
        <f t="shared" si="85"/>
        <v>418</v>
      </c>
      <c r="AO257" s="1">
        <f t="shared" si="86"/>
        <v>419</v>
      </c>
      <c r="AP257" s="1" t="str">
        <f t="shared" si="87"/>
        <v/>
      </c>
      <c r="AR257">
        <f t="shared" si="88"/>
        <v>0</v>
      </c>
      <c r="AS257">
        <f t="shared" si="89"/>
        <v>0</v>
      </c>
      <c r="AT257">
        <f t="shared" si="90"/>
        <v>0</v>
      </c>
      <c r="AU257">
        <f t="shared" si="91"/>
        <v>1.8928E-2</v>
      </c>
      <c r="AV257">
        <f t="shared" si="92"/>
        <v>0</v>
      </c>
      <c r="AW257">
        <f t="shared" si="93"/>
        <v>0</v>
      </c>
      <c r="AX257">
        <f t="shared" si="94"/>
        <v>0.26363999999999999</v>
      </c>
      <c r="AY257">
        <f t="shared" si="95"/>
        <v>0</v>
      </c>
      <c r="AZ257">
        <f t="shared" si="96"/>
        <v>0.228488</v>
      </c>
      <c r="BA257">
        <f t="shared" si="97"/>
        <v>0</v>
      </c>
      <c r="BB257">
        <f t="shared" si="98"/>
        <v>0</v>
      </c>
      <c r="BC257">
        <f t="shared" si="99"/>
        <v>0</v>
      </c>
      <c r="BD257">
        <f t="shared" si="100"/>
        <v>0</v>
      </c>
      <c r="BE257">
        <f t="shared" si="101"/>
        <v>0</v>
      </c>
      <c r="BF257">
        <f t="shared" si="102"/>
        <v>0</v>
      </c>
      <c r="BG257">
        <f t="shared" si="103"/>
        <v>1.8928E-2</v>
      </c>
      <c r="BH257">
        <f t="shared" si="104"/>
        <v>0</v>
      </c>
      <c r="BI257">
        <f t="shared" si="105"/>
        <v>0</v>
      </c>
      <c r="BJ257">
        <f t="shared" si="106"/>
        <v>1.014E-2</v>
      </c>
      <c r="BK257">
        <f t="shared" si="107"/>
        <v>0.283244</v>
      </c>
      <c r="BL257">
        <f t="shared" si="108"/>
        <v>0.283244</v>
      </c>
      <c r="BM257">
        <f t="shared" si="109"/>
        <v>5.4755999999999999E-2</v>
      </c>
      <c r="BN257">
        <f t="shared" si="110"/>
        <v>0.283244</v>
      </c>
      <c r="BO257">
        <f t="shared" si="111"/>
        <v>0.28256799999999999</v>
      </c>
      <c r="BP257">
        <f t="shared" si="112"/>
        <v>0.283244</v>
      </c>
    </row>
    <row r="258" spans="1:68">
      <c r="A258">
        <v>54019</v>
      </c>
      <c r="B258" s="1">
        <v>9</v>
      </c>
      <c r="C258" s="1">
        <v>0</v>
      </c>
      <c r="D258" s="1">
        <v>1</v>
      </c>
      <c r="E258" s="1">
        <v>1</v>
      </c>
      <c r="F258" s="1">
        <v>0</v>
      </c>
      <c r="G258" s="1">
        <v>3</v>
      </c>
      <c r="H258" s="8">
        <v>40</v>
      </c>
      <c r="I258" t="s">
        <v>575</v>
      </c>
      <c r="J258" s="8">
        <v>83</v>
      </c>
      <c r="K258" s="1">
        <v>1</v>
      </c>
      <c r="L258" s="1">
        <v>1</v>
      </c>
      <c r="M258" s="1">
        <v>0</v>
      </c>
      <c r="N258" s="1">
        <v>0</v>
      </c>
      <c r="O258" s="1">
        <v>0</v>
      </c>
      <c r="P258" s="90">
        <v>6.7599999999999995E-4</v>
      </c>
      <c r="Q258" s="1">
        <v>30</v>
      </c>
      <c r="R258" s="1">
        <v>180</v>
      </c>
      <c r="S258" s="1">
        <v>1</v>
      </c>
      <c r="T258" s="1">
        <v>698</v>
      </c>
      <c r="U258" s="1">
        <v>0</v>
      </c>
      <c r="V258" s="1">
        <v>0</v>
      </c>
      <c r="W258" s="1">
        <v>282</v>
      </c>
      <c r="X258" s="1">
        <v>72</v>
      </c>
      <c r="Y258" s="1">
        <v>1527</v>
      </c>
      <c r="Z258" s="1">
        <v>2850</v>
      </c>
      <c r="AA258" s="1">
        <v>1</v>
      </c>
      <c r="AB258" s="1">
        <v>1</v>
      </c>
      <c r="AC258" s="1">
        <v>30</v>
      </c>
      <c r="AD258" s="1">
        <v>0</v>
      </c>
      <c r="AE258" s="1">
        <v>539</v>
      </c>
      <c r="AF258" s="1">
        <v>159</v>
      </c>
      <c r="AG258" s="1">
        <v>0</v>
      </c>
      <c r="AH258" s="1">
        <v>0</v>
      </c>
      <c r="AI258" s="1">
        <v>66</v>
      </c>
      <c r="AJ258" s="1">
        <v>1263</v>
      </c>
      <c r="AK258" s="1">
        <v>4083</v>
      </c>
      <c r="AL258" s="1">
        <v>2586</v>
      </c>
      <c r="AM258" s="1">
        <v>4113</v>
      </c>
      <c r="AN258" s="1">
        <f t="shared" si="85"/>
        <v>1233</v>
      </c>
      <c r="AO258" s="1">
        <f t="shared" si="86"/>
        <v>1233</v>
      </c>
      <c r="AP258" s="1" t="str">
        <f t="shared" si="87"/>
        <v/>
      </c>
      <c r="AR258">
        <f t="shared" si="88"/>
        <v>2.0279999999999999E-2</v>
      </c>
      <c r="AS258">
        <f t="shared" si="89"/>
        <v>0.12168</v>
      </c>
      <c r="AT258">
        <f t="shared" si="90"/>
        <v>6.7599999999999995E-4</v>
      </c>
      <c r="AU258">
        <f t="shared" si="91"/>
        <v>0.47184799999999999</v>
      </c>
      <c r="AV258">
        <f t="shared" si="92"/>
        <v>0</v>
      </c>
      <c r="AW258">
        <f t="shared" si="93"/>
        <v>0</v>
      </c>
      <c r="AX258">
        <f t="shared" si="94"/>
        <v>0.190632</v>
      </c>
      <c r="AY258">
        <f t="shared" si="95"/>
        <v>4.8671999999999993E-2</v>
      </c>
      <c r="AZ258">
        <f t="shared" si="96"/>
        <v>1.0322519999999999</v>
      </c>
      <c r="BA258">
        <f t="shared" si="97"/>
        <v>1.9265999999999999</v>
      </c>
      <c r="BB258">
        <f t="shared" si="98"/>
        <v>6.7599999999999995E-4</v>
      </c>
      <c r="BC258">
        <f t="shared" si="99"/>
        <v>6.7599999999999995E-4</v>
      </c>
      <c r="BD258">
        <f t="shared" si="100"/>
        <v>2.0279999999999999E-2</v>
      </c>
      <c r="BE258">
        <f t="shared" si="101"/>
        <v>0</v>
      </c>
      <c r="BF258">
        <f t="shared" si="102"/>
        <v>0.36436399999999997</v>
      </c>
      <c r="BG258">
        <f t="shared" si="103"/>
        <v>0.107484</v>
      </c>
      <c r="BH258">
        <f t="shared" si="104"/>
        <v>0</v>
      </c>
      <c r="BI258">
        <f t="shared" si="105"/>
        <v>0</v>
      </c>
      <c r="BJ258">
        <f t="shared" si="106"/>
        <v>4.4615999999999996E-2</v>
      </c>
      <c r="BK258">
        <f t="shared" si="107"/>
        <v>0.85378799999999999</v>
      </c>
      <c r="BL258">
        <f t="shared" si="108"/>
        <v>2.7601079999999998</v>
      </c>
      <c r="BM258">
        <f t="shared" si="109"/>
        <v>1.7481359999999999</v>
      </c>
      <c r="BN258">
        <f t="shared" si="110"/>
        <v>2.7803879999999999</v>
      </c>
      <c r="BO258">
        <f t="shared" si="111"/>
        <v>0.83350799999999992</v>
      </c>
      <c r="BP258">
        <f t="shared" si="112"/>
        <v>0.83350799999999992</v>
      </c>
    </row>
    <row r="259" spans="1:68">
      <c r="A259">
        <v>54020</v>
      </c>
      <c r="B259" s="1">
        <v>9</v>
      </c>
      <c r="C259" s="1">
        <v>0</v>
      </c>
      <c r="D259" s="1">
        <v>1</v>
      </c>
      <c r="E259" s="1">
        <v>1</v>
      </c>
      <c r="F259" s="1">
        <v>0</v>
      </c>
      <c r="G259" s="1">
        <v>3</v>
      </c>
      <c r="H259" s="8">
        <v>61</v>
      </c>
      <c r="I259" t="s">
        <v>571</v>
      </c>
      <c r="J259" s="8">
        <v>45</v>
      </c>
      <c r="K259" s="1">
        <v>1</v>
      </c>
      <c r="L259" s="1">
        <v>2</v>
      </c>
      <c r="M259" s="1">
        <v>0</v>
      </c>
      <c r="N259" s="1">
        <v>0</v>
      </c>
      <c r="O259" s="1">
        <v>0</v>
      </c>
      <c r="P259" s="90">
        <v>6.7599999999999995E-4</v>
      </c>
      <c r="Q259" s="1">
        <v>0</v>
      </c>
      <c r="R259" s="1">
        <v>0</v>
      </c>
      <c r="S259" s="1">
        <v>0</v>
      </c>
      <c r="T259" s="1">
        <v>18</v>
      </c>
      <c r="U259" s="1">
        <v>0</v>
      </c>
      <c r="V259" s="1">
        <v>0</v>
      </c>
      <c r="W259" s="1">
        <v>7</v>
      </c>
      <c r="X259" s="1">
        <v>0</v>
      </c>
      <c r="Y259" s="1">
        <v>39</v>
      </c>
      <c r="Z259" s="1">
        <v>244</v>
      </c>
      <c r="AA259" s="1">
        <v>1</v>
      </c>
      <c r="AB259" s="1">
        <v>1</v>
      </c>
      <c r="AC259" s="1">
        <v>0</v>
      </c>
      <c r="AD259" s="1">
        <v>0</v>
      </c>
      <c r="AE259" s="1">
        <v>0</v>
      </c>
      <c r="AF259" s="1">
        <v>18</v>
      </c>
      <c r="AG259" s="1">
        <v>0</v>
      </c>
      <c r="AH259" s="1">
        <v>0</v>
      </c>
      <c r="AI259" s="1">
        <v>1</v>
      </c>
      <c r="AJ259" s="1">
        <v>26</v>
      </c>
      <c r="AK259" s="1">
        <v>270</v>
      </c>
      <c r="AL259" s="1">
        <v>231</v>
      </c>
      <c r="AM259" s="1">
        <v>270</v>
      </c>
      <c r="AN259" s="1">
        <f t="shared" si="85"/>
        <v>25</v>
      </c>
      <c r="AO259" s="1">
        <f t="shared" si="86"/>
        <v>26</v>
      </c>
      <c r="AP259" s="1" t="str">
        <f t="shared" si="87"/>
        <v/>
      </c>
      <c r="AR259">
        <f t="shared" si="88"/>
        <v>0</v>
      </c>
      <c r="AS259">
        <f t="shared" si="89"/>
        <v>0</v>
      </c>
      <c r="AT259">
        <f t="shared" si="90"/>
        <v>0</v>
      </c>
      <c r="AU259">
        <f t="shared" si="91"/>
        <v>1.2167999999999998E-2</v>
      </c>
      <c r="AV259">
        <f t="shared" si="92"/>
        <v>0</v>
      </c>
      <c r="AW259">
        <f t="shared" si="93"/>
        <v>0</v>
      </c>
      <c r="AX259">
        <f t="shared" si="94"/>
        <v>4.7320000000000001E-3</v>
      </c>
      <c r="AY259">
        <f t="shared" si="95"/>
        <v>0</v>
      </c>
      <c r="AZ259">
        <f t="shared" si="96"/>
        <v>2.6363999999999999E-2</v>
      </c>
      <c r="BA259">
        <f t="shared" si="97"/>
        <v>0.16494399999999998</v>
      </c>
      <c r="BB259">
        <f t="shared" si="98"/>
        <v>6.7599999999999995E-4</v>
      </c>
      <c r="BC259">
        <f t="shared" si="99"/>
        <v>6.7599999999999995E-4</v>
      </c>
      <c r="BD259">
        <f t="shared" si="100"/>
        <v>0</v>
      </c>
      <c r="BE259">
        <f t="shared" si="101"/>
        <v>0</v>
      </c>
      <c r="BF259">
        <f t="shared" si="102"/>
        <v>0</v>
      </c>
      <c r="BG259">
        <f t="shared" si="103"/>
        <v>1.2167999999999998E-2</v>
      </c>
      <c r="BH259">
        <f t="shared" si="104"/>
        <v>0</v>
      </c>
      <c r="BI259">
        <f t="shared" si="105"/>
        <v>0</v>
      </c>
      <c r="BJ259">
        <f t="shared" si="106"/>
        <v>6.7599999999999995E-4</v>
      </c>
      <c r="BK259">
        <f t="shared" si="107"/>
        <v>1.7575999999999998E-2</v>
      </c>
      <c r="BL259">
        <f t="shared" si="108"/>
        <v>0.18251999999999999</v>
      </c>
      <c r="BM259">
        <f t="shared" si="109"/>
        <v>0.15615599999999999</v>
      </c>
      <c r="BN259">
        <f t="shared" si="110"/>
        <v>0.18251999999999999</v>
      </c>
      <c r="BO259">
        <f t="shared" si="111"/>
        <v>1.6899999999999998E-2</v>
      </c>
      <c r="BP259">
        <f t="shared" si="112"/>
        <v>1.7575999999999998E-2</v>
      </c>
    </row>
    <row r="260" spans="1:68">
      <c r="A260">
        <v>54021</v>
      </c>
      <c r="B260" s="1">
        <v>1</v>
      </c>
      <c r="C260" s="1">
        <v>1</v>
      </c>
      <c r="D260" s="1">
        <v>0</v>
      </c>
      <c r="E260" s="1">
        <v>1</v>
      </c>
      <c r="F260" s="1">
        <v>0</v>
      </c>
      <c r="G260" s="1">
        <v>3</v>
      </c>
      <c r="H260" s="8">
        <v>76</v>
      </c>
      <c r="I260" t="s">
        <v>514</v>
      </c>
      <c r="J260" s="8">
        <v>74</v>
      </c>
      <c r="K260" s="1">
        <v>1</v>
      </c>
      <c r="L260" s="1">
        <v>1</v>
      </c>
      <c r="M260" s="1">
        <v>1</v>
      </c>
      <c r="N260" s="1">
        <v>0</v>
      </c>
      <c r="O260" s="1">
        <v>0</v>
      </c>
      <c r="P260" s="90">
        <v>6.7599999999999995E-4</v>
      </c>
      <c r="Q260" s="1">
        <v>207</v>
      </c>
      <c r="R260" s="1">
        <v>0</v>
      </c>
      <c r="S260" s="1">
        <v>0</v>
      </c>
      <c r="T260" s="1">
        <v>9</v>
      </c>
      <c r="U260" s="1">
        <v>66</v>
      </c>
      <c r="V260" s="1">
        <v>0</v>
      </c>
      <c r="W260" s="1">
        <v>296</v>
      </c>
      <c r="X260" s="1">
        <v>0</v>
      </c>
      <c r="Y260" s="1">
        <v>187</v>
      </c>
      <c r="Z260" s="1">
        <v>5725</v>
      </c>
      <c r="AA260" s="1">
        <v>1</v>
      </c>
      <c r="AB260" s="1">
        <v>0</v>
      </c>
      <c r="AC260" s="1">
        <v>0</v>
      </c>
      <c r="AD260" s="1">
        <v>0</v>
      </c>
      <c r="AE260" s="1">
        <v>0</v>
      </c>
      <c r="AF260" s="1">
        <v>9</v>
      </c>
      <c r="AG260" s="1">
        <v>0</v>
      </c>
      <c r="AH260" s="1">
        <v>0</v>
      </c>
      <c r="AI260" s="1">
        <v>0</v>
      </c>
      <c r="AJ260" s="1">
        <v>579</v>
      </c>
      <c r="AK260" s="1">
        <v>6097</v>
      </c>
      <c r="AL260" s="1">
        <v>6117</v>
      </c>
      <c r="AM260" s="1">
        <v>6304</v>
      </c>
      <c r="AN260" s="1">
        <f t="shared" si="85"/>
        <v>371</v>
      </c>
      <c r="AO260" s="1">
        <f t="shared" si="86"/>
        <v>372</v>
      </c>
      <c r="AP260" s="1" t="str">
        <f t="shared" si="87"/>
        <v/>
      </c>
      <c r="AR260">
        <f t="shared" si="88"/>
        <v>0.139932</v>
      </c>
      <c r="AS260">
        <f t="shared" si="89"/>
        <v>0</v>
      </c>
      <c r="AT260">
        <f t="shared" si="90"/>
        <v>0</v>
      </c>
      <c r="AU260">
        <f t="shared" si="91"/>
        <v>6.0839999999999991E-3</v>
      </c>
      <c r="AV260">
        <f t="shared" si="92"/>
        <v>4.4615999999999996E-2</v>
      </c>
      <c r="AW260">
        <f t="shared" si="93"/>
        <v>0</v>
      </c>
      <c r="AX260">
        <f t="shared" si="94"/>
        <v>0.200096</v>
      </c>
      <c r="AY260">
        <f t="shared" si="95"/>
        <v>0</v>
      </c>
      <c r="AZ260">
        <f t="shared" si="96"/>
        <v>0.126412</v>
      </c>
      <c r="BA260">
        <f t="shared" si="97"/>
        <v>3.8700999999999999</v>
      </c>
      <c r="BB260">
        <f t="shared" si="98"/>
        <v>6.7599999999999995E-4</v>
      </c>
      <c r="BC260">
        <f t="shared" si="99"/>
        <v>0</v>
      </c>
      <c r="BD260">
        <f t="shared" si="100"/>
        <v>0</v>
      </c>
      <c r="BE260">
        <f t="shared" si="101"/>
        <v>0</v>
      </c>
      <c r="BF260">
        <f t="shared" si="102"/>
        <v>0</v>
      </c>
      <c r="BG260">
        <f t="shared" si="103"/>
        <v>6.0839999999999991E-3</v>
      </c>
      <c r="BH260">
        <f t="shared" si="104"/>
        <v>0</v>
      </c>
      <c r="BI260">
        <f t="shared" si="105"/>
        <v>0</v>
      </c>
      <c r="BJ260">
        <f t="shared" si="106"/>
        <v>0</v>
      </c>
      <c r="BK260">
        <f t="shared" si="107"/>
        <v>0.39140399999999997</v>
      </c>
      <c r="BL260">
        <f t="shared" si="108"/>
        <v>4.1215719999999996</v>
      </c>
      <c r="BM260">
        <f t="shared" si="109"/>
        <v>4.1350919999999993</v>
      </c>
      <c r="BN260">
        <f t="shared" si="110"/>
        <v>4.2615039999999995</v>
      </c>
      <c r="BO260">
        <f t="shared" si="111"/>
        <v>0.25079599999999996</v>
      </c>
      <c r="BP260">
        <f t="shared" si="112"/>
        <v>0.25147199999999997</v>
      </c>
    </row>
    <row r="261" spans="1:68">
      <c r="A261">
        <v>54022</v>
      </c>
      <c r="B261" s="1">
        <v>1</v>
      </c>
      <c r="C261" s="1">
        <v>1</v>
      </c>
      <c r="D261" s="1">
        <v>0</v>
      </c>
      <c r="E261" s="1">
        <v>1</v>
      </c>
      <c r="F261" s="1">
        <v>0</v>
      </c>
      <c r="G261" s="1">
        <v>3</v>
      </c>
      <c r="H261" s="8">
        <v>79</v>
      </c>
      <c r="I261" t="s">
        <v>524</v>
      </c>
      <c r="J261" s="8">
        <v>41</v>
      </c>
      <c r="K261" s="1">
        <v>1</v>
      </c>
      <c r="L261" s="1">
        <v>1</v>
      </c>
      <c r="M261" s="1">
        <v>0</v>
      </c>
      <c r="N261" s="1">
        <v>0</v>
      </c>
      <c r="O261" s="1">
        <v>0</v>
      </c>
      <c r="P261" s="90">
        <v>6.7599999999999995E-4</v>
      </c>
      <c r="Q261" s="1">
        <v>0</v>
      </c>
      <c r="R261" s="1">
        <v>0</v>
      </c>
      <c r="S261" s="1">
        <v>0</v>
      </c>
      <c r="T261" s="1">
        <v>1310</v>
      </c>
      <c r="U261" s="1">
        <v>0</v>
      </c>
      <c r="V261" s="1">
        <v>0</v>
      </c>
      <c r="W261" s="1">
        <v>721</v>
      </c>
      <c r="X261" s="1">
        <v>0</v>
      </c>
      <c r="Y261" s="1">
        <v>2354</v>
      </c>
      <c r="Z261" s="1">
        <v>5250</v>
      </c>
      <c r="AA261" s="1">
        <v>1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1310</v>
      </c>
      <c r="AH261" s="1">
        <v>0</v>
      </c>
      <c r="AI261" s="1">
        <v>41</v>
      </c>
      <c r="AJ261" s="1">
        <v>2031</v>
      </c>
      <c r="AK261" s="1">
        <v>7281</v>
      </c>
      <c r="AL261" s="1">
        <v>4927</v>
      </c>
      <c r="AM261" s="1">
        <v>7281</v>
      </c>
      <c r="AN261" s="1">
        <f t="shared" si="85"/>
        <v>2031</v>
      </c>
      <c r="AO261" s="1">
        <f t="shared" si="86"/>
        <v>2031</v>
      </c>
      <c r="AP261" s="1" t="str">
        <f t="shared" si="87"/>
        <v/>
      </c>
      <c r="AR261">
        <f t="shared" si="88"/>
        <v>0</v>
      </c>
      <c r="AS261">
        <f t="shared" si="89"/>
        <v>0</v>
      </c>
      <c r="AT261">
        <f t="shared" si="90"/>
        <v>0</v>
      </c>
      <c r="AU261">
        <f t="shared" si="91"/>
        <v>0.8855599999999999</v>
      </c>
      <c r="AV261">
        <f t="shared" si="92"/>
        <v>0</v>
      </c>
      <c r="AW261">
        <f t="shared" si="93"/>
        <v>0</v>
      </c>
      <c r="AX261">
        <f t="shared" si="94"/>
        <v>0.48739599999999994</v>
      </c>
      <c r="AY261">
        <f t="shared" si="95"/>
        <v>0</v>
      </c>
      <c r="AZ261">
        <f t="shared" si="96"/>
        <v>1.5913039999999998</v>
      </c>
      <c r="BA261">
        <f t="shared" si="97"/>
        <v>3.5489999999999999</v>
      </c>
      <c r="BB261">
        <f t="shared" si="98"/>
        <v>6.7599999999999995E-4</v>
      </c>
      <c r="BC261">
        <f t="shared" si="99"/>
        <v>0</v>
      </c>
      <c r="BD261">
        <f t="shared" si="100"/>
        <v>0</v>
      </c>
      <c r="BE261">
        <f t="shared" si="101"/>
        <v>0</v>
      </c>
      <c r="BF261">
        <f t="shared" si="102"/>
        <v>0</v>
      </c>
      <c r="BG261">
        <f t="shared" si="103"/>
        <v>0</v>
      </c>
      <c r="BH261">
        <f t="shared" si="104"/>
        <v>0.8855599999999999</v>
      </c>
      <c r="BI261">
        <f t="shared" si="105"/>
        <v>0</v>
      </c>
      <c r="BJ261">
        <f t="shared" si="106"/>
        <v>2.7715999999999998E-2</v>
      </c>
      <c r="BK261">
        <f t="shared" si="107"/>
        <v>1.3729559999999998</v>
      </c>
      <c r="BL261">
        <f t="shared" si="108"/>
        <v>4.9219559999999998</v>
      </c>
      <c r="BM261">
        <f t="shared" si="109"/>
        <v>3.3306519999999997</v>
      </c>
      <c r="BN261">
        <f t="shared" si="110"/>
        <v>4.9219559999999998</v>
      </c>
      <c r="BO261">
        <f t="shared" si="111"/>
        <v>1.3729559999999998</v>
      </c>
      <c r="BP261">
        <f t="shared" si="112"/>
        <v>1.3729559999999998</v>
      </c>
    </row>
    <row r="262" spans="1:68">
      <c r="A262">
        <v>54023</v>
      </c>
      <c r="B262" s="1">
        <v>9</v>
      </c>
      <c r="C262" s="1">
        <v>0</v>
      </c>
      <c r="D262" s="1">
        <v>1</v>
      </c>
      <c r="E262" s="1">
        <v>1</v>
      </c>
      <c r="F262" s="1">
        <v>0</v>
      </c>
      <c r="G262" s="1">
        <v>3</v>
      </c>
      <c r="H262" s="8">
        <v>40</v>
      </c>
      <c r="I262" t="s">
        <v>575</v>
      </c>
      <c r="J262" s="8">
        <v>83</v>
      </c>
      <c r="K262" s="1">
        <v>1</v>
      </c>
      <c r="L262" s="1">
        <v>2</v>
      </c>
      <c r="M262" s="1">
        <v>1</v>
      </c>
      <c r="N262" s="1">
        <v>0</v>
      </c>
      <c r="O262" s="1">
        <v>0</v>
      </c>
      <c r="P262" s="90">
        <v>6.7599999999999995E-4</v>
      </c>
      <c r="Q262" s="1">
        <v>0</v>
      </c>
      <c r="R262" s="1">
        <v>0</v>
      </c>
      <c r="S262" s="1">
        <v>0</v>
      </c>
      <c r="T262" s="1">
        <v>211</v>
      </c>
      <c r="U262" s="1">
        <v>4</v>
      </c>
      <c r="V262" s="1">
        <v>0</v>
      </c>
      <c r="W262" s="1">
        <v>133</v>
      </c>
      <c r="X262" s="1">
        <v>0</v>
      </c>
      <c r="Y262" s="1">
        <v>93</v>
      </c>
      <c r="Z262" s="1">
        <v>1647</v>
      </c>
      <c r="AA262" s="1">
        <v>1</v>
      </c>
      <c r="AB262" s="1">
        <v>1</v>
      </c>
      <c r="AC262" s="1">
        <v>0</v>
      </c>
      <c r="AD262" s="1">
        <v>0</v>
      </c>
      <c r="AE262" s="1">
        <v>165</v>
      </c>
      <c r="AF262" s="1">
        <v>46</v>
      </c>
      <c r="AG262" s="1">
        <v>0</v>
      </c>
      <c r="AH262" s="1">
        <v>4</v>
      </c>
      <c r="AI262" s="1">
        <v>24</v>
      </c>
      <c r="AJ262" s="1">
        <v>349</v>
      </c>
      <c r="AK262" s="1">
        <v>1996</v>
      </c>
      <c r="AL262" s="1">
        <v>1902</v>
      </c>
      <c r="AM262" s="1">
        <v>1996</v>
      </c>
      <c r="AN262" s="1">
        <f t="shared" si="85"/>
        <v>348</v>
      </c>
      <c r="AO262" s="1">
        <f t="shared" si="86"/>
        <v>349</v>
      </c>
      <c r="AP262" s="1" t="str">
        <f t="shared" si="87"/>
        <v/>
      </c>
      <c r="AR262">
        <f t="shared" si="88"/>
        <v>0</v>
      </c>
      <c r="AS262">
        <f t="shared" si="89"/>
        <v>0</v>
      </c>
      <c r="AT262">
        <f t="shared" si="90"/>
        <v>0</v>
      </c>
      <c r="AU262">
        <f t="shared" si="91"/>
        <v>0.14263599999999999</v>
      </c>
      <c r="AV262">
        <f t="shared" si="92"/>
        <v>2.7039999999999998E-3</v>
      </c>
      <c r="AW262">
        <f t="shared" si="93"/>
        <v>0</v>
      </c>
      <c r="AX262">
        <f t="shared" si="94"/>
        <v>8.9907999999999988E-2</v>
      </c>
      <c r="AY262">
        <f t="shared" si="95"/>
        <v>0</v>
      </c>
      <c r="AZ262">
        <f t="shared" si="96"/>
        <v>6.2867999999999993E-2</v>
      </c>
      <c r="BA262">
        <f t="shared" si="97"/>
        <v>1.113372</v>
      </c>
      <c r="BB262">
        <f t="shared" si="98"/>
        <v>6.7599999999999995E-4</v>
      </c>
      <c r="BC262">
        <f t="shared" si="99"/>
        <v>6.7599999999999995E-4</v>
      </c>
      <c r="BD262">
        <f t="shared" si="100"/>
        <v>0</v>
      </c>
      <c r="BE262">
        <f t="shared" si="101"/>
        <v>0</v>
      </c>
      <c r="BF262">
        <f t="shared" si="102"/>
        <v>0.11153999999999999</v>
      </c>
      <c r="BG262">
        <f t="shared" si="103"/>
        <v>3.1095999999999999E-2</v>
      </c>
      <c r="BH262">
        <f t="shared" si="104"/>
        <v>0</v>
      </c>
      <c r="BI262">
        <f t="shared" si="105"/>
        <v>2.7039999999999998E-3</v>
      </c>
      <c r="BJ262">
        <f t="shared" si="106"/>
        <v>1.6223999999999999E-2</v>
      </c>
      <c r="BK262">
        <f t="shared" si="107"/>
        <v>0.23592399999999999</v>
      </c>
      <c r="BL262">
        <f t="shared" si="108"/>
        <v>1.3492959999999998</v>
      </c>
      <c r="BM262">
        <f t="shared" si="109"/>
        <v>1.285752</v>
      </c>
      <c r="BN262">
        <f t="shared" si="110"/>
        <v>1.3492959999999998</v>
      </c>
      <c r="BO262">
        <f t="shared" si="111"/>
        <v>0.23524799999999998</v>
      </c>
      <c r="BP262">
        <f t="shared" si="112"/>
        <v>0.23592399999999999</v>
      </c>
    </row>
    <row r="263" spans="1:68">
      <c r="A263">
        <v>54024</v>
      </c>
      <c r="B263" s="1">
        <v>1</v>
      </c>
      <c r="C263" s="1">
        <v>1</v>
      </c>
      <c r="D263" s="1">
        <v>0</v>
      </c>
      <c r="E263" s="1">
        <v>1</v>
      </c>
      <c r="F263" s="1">
        <v>0</v>
      </c>
      <c r="G263" s="1">
        <v>3</v>
      </c>
      <c r="H263" s="8">
        <v>73</v>
      </c>
      <c r="I263" t="s">
        <v>452</v>
      </c>
      <c r="J263" s="8">
        <v>38</v>
      </c>
      <c r="K263" s="1">
        <v>4</v>
      </c>
      <c r="L263" s="1">
        <v>1</v>
      </c>
      <c r="M263" s="1">
        <v>0</v>
      </c>
      <c r="N263" s="1">
        <v>0</v>
      </c>
      <c r="O263" s="1">
        <v>0</v>
      </c>
      <c r="P263" s="90">
        <v>6.7599999999999995E-4</v>
      </c>
      <c r="Q263" s="1">
        <v>0</v>
      </c>
      <c r="R263" s="1">
        <v>0</v>
      </c>
      <c r="S263" s="1">
        <v>0</v>
      </c>
      <c r="T263" s="1">
        <v>135</v>
      </c>
      <c r="U263" s="1">
        <v>0</v>
      </c>
      <c r="V263" s="1">
        <v>0</v>
      </c>
      <c r="W263" s="1">
        <v>441</v>
      </c>
      <c r="X263" s="1">
        <v>0</v>
      </c>
      <c r="Y263" s="1">
        <v>476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135</v>
      </c>
      <c r="AG263" s="1">
        <v>0</v>
      </c>
      <c r="AH263" s="1">
        <v>0</v>
      </c>
      <c r="AI263" s="1">
        <v>0</v>
      </c>
      <c r="AJ263" s="1">
        <v>576</v>
      </c>
      <c r="AK263" s="1">
        <v>576</v>
      </c>
      <c r="AL263" s="1">
        <v>100</v>
      </c>
      <c r="AM263" s="1">
        <v>576</v>
      </c>
      <c r="AN263" s="1">
        <f t="shared" si="85"/>
        <v>576</v>
      </c>
      <c r="AO263" s="1">
        <f t="shared" si="86"/>
        <v>576</v>
      </c>
      <c r="AP263" s="1" t="str">
        <f t="shared" si="87"/>
        <v/>
      </c>
      <c r="AR263">
        <f t="shared" si="88"/>
        <v>0</v>
      </c>
      <c r="AS263">
        <f t="shared" si="89"/>
        <v>0</v>
      </c>
      <c r="AT263">
        <f t="shared" si="90"/>
        <v>0</v>
      </c>
      <c r="AU263">
        <f t="shared" si="91"/>
        <v>9.1259999999999994E-2</v>
      </c>
      <c r="AV263">
        <f t="shared" si="92"/>
        <v>0</v>
      </c>
      <c r="AW263">
        <f t="shared" si="93"/>
        <v>0</v>
      </c>
      <c r="AX263">
        <f t="shared" si="94"/>
        <v>0.29811599999999999</v>
      </c>
      <c r="AY263">
        <f t="shared" si="95"/>
        <v>0</v>
      </c>
      <c r="AZ263">
        <f t="shared" si="96"/>
        <v>0.32177599999999995</v>
      </c>
      <c r="BA263">
        <f t="shared" si="97"/>
        <v>0</v>
      </c>
      <c r="BB263">
        <f t="shared" si="98"/>
        <v>0</v>
      </c>
      <c r="BC263">
        <f t="shared" si="99"/>
        <v>0</v>
      </c>
      <c r="BD263">
        <f t="shared" si="100"/>
        <v>0</v>
      </c>
      <c r="BE263">
        <f t="shared" si="101"/>
        <v>0</v>
      </c>
      <c r="BF263">
        <f t="shared" si="102"/>
        <v>0</v>
      </c>
      <c r="BG263">
        <f t="shared" si="103"/>
        <v>9.1259999999999994E-2</v>
      </c>
      <c r="BH263">
        <f t="shared" si="104"/>
        <v>0</v>
      </c>
      <c r="BI263">
        <f t="shared" si="105"/>
        <v>0</v>
      </c>
      <c r="BJ263">
        <f t="shared" si="106"/>
        <v>0</v>
      </c>
      <c r="BK263">
        <f t="shared" si="107"/>
        <v>0.38937599999999994</v>
      </c>
      <c r="BL263">
        <f t="shared" si="108"/>
        <v>0.38937599999999994</v>
      </c>
      <c r="BM263">
        <f t="shared" si="109"/>
        <v>6.7599999999999993E-2</v>
      </c>
      <c r="BN263">
        <f t="shared" si="110"/>
        <v>0.38937599999999994</v>
      </c>
      <c r="BO263">
        <f t="shared" si="111"/>
        <v>0.38937599999999994</v>
      </c>
      <c r="BP263">
        <f t="shared" si="112"/>
        <v>0.38937599999999994</v>
      </c>
    </row>
    <row r="264" spans="1:68">
      <c r="A264">
        <v>54025</v>
      </c>
      <c r="B264" s="1">
        <v>1</v>
      </c>
      <c r="C264" s="1">
        <v>1</v>
      </c>
      <c r="D264" s="1">
        <v>0</v>
      </c>
      <c r="E264" s="1">
        <v>1</v>
      </c>
      <c r="F264" s="1">
        <v>0</v>
      </c>
      <c r="G264" s="1">
        <v>2</v>
      </c>
      <c r="H264" s="8">
        <v>4</v>
      </c>
      <c r="I264" t="s">
        <v>356</v>
      </c>
      <c r="J264" s="8">
        <v>10</v>
      </c>
      <c r="K264" s="1">
        <v>1</v>
      </c>
      <c r="L264" s="1">
        <v>2</v>
      </c>
      <c r="M264" s="1">
        <v>0</v>
      </c>
      <c r="N264" s="1">
        <v>0</v>
      </c>
      <c r="O264" s="1">
        <v>0</v>
      </c>
      <c r="P264" s="90">
        <v>3.2669999999999999E-3</v>
      </c>
      <c r="Q264" s="1">
        <v>0</v>
      </c>
      <c r="R264" s="1">
        <v>0</v>
      </c>
      <c r="S264" s="1">
        <v>0</v>
      </c>
      <c r="T264" s="1">
        <v>69</v>
      </c>
      <c r="U264" s="1">
        <v>0</v>
      </c>
      <c r="V264" s="1">
        <v>0</v>
      </c>
      <c r="W264" s="1">
        <v>195</v>
      </c>
      <c r="X264" s="1">
        <v>0</v>
      </c>
      <c r="Y264" s="1">
        <v>407</v>
      </c>
      <c r="Z264" s="1">
        <v>1000</v>
      </c>
      <c r="AA264" s="1">
        <v>1</v>
      </c>
      <c r="AB264" s="1">
        <v>0</v>
      </c>
      <c r="AC264" s="1">
        <v>0</v>
      </c>
      <c r="AD264" s="1">
        <v>0</v>
      </c>
      <c r="AE264" s="1">
        <v>0</v>
      </c>
      <c r="AF264" s="1">
        <v>69</v>
      </c>
      <c r="AG264" s="1">
        <v>0</v>
      </c>
      <c r="AH264" s="1">
        <v>0</v>
      </c>
      <c r="AI264" s="1">
        <v>81</v>
      </c>
      <c r="AJ264" s="1">
        <v>265</v>
      </c>
      <c r="AK264" s="1">
        <v>1266</v>
      </c>
      <c r="AL264" s="1">
        <v>858</v>
      </c>
      <c r="AM264" s="1">
        <v>1266</v>
      </c>
      <c r="AN264" s="1">
        <f t="shared" ref="AN264:AN327" si="113">SUM(R264:X264)</f>
        <v>264</v>
      </c>
      <c r="AO264" s="1">
        <f t="shared" ref="AO264:AO327" si="114">AJ264-Q264</f>
        <v>265</v>
      </c>
      <c r="AP264" s="1" t="str">
        <f t="shared" ref="AP264:AP327" si="115">IF(ISERROR((AO264/AN264)),"",IF(AND((AO264/AN264)&gt;1.05,AO264-AN264&gt;5),"Manual Calculations of Portable Physical Wealth do not match Assumed Calculations",""))</f>
        <v/>
      </c>
      <c r="AR264">
        <f t="shared" si="88"/>
        <v>0</v>
      </c>
      <c r="AS264">
        <f t="shared" si="89"/>
        <v>0</v>
      </c>
      <c r="AT264">
        <f t="shared" si="90"/>
        <v>0</v>
      </c>
      <c r="AU264">
        <f t="shared" si="91"/>
        <v>0.22542299999999998</v>
      </c>
      <c r="AV264">
        <f t="shared" si="92"/>
        <v>0</v>
      </c>
      <c r="AW264">
        <f t="shared" si="93"/>
        <v>0</v>
      </c>
      <c r="AX264">
        <f t="shared" si="94"/>
        <v>0.63706499999999999</v>
      </c>
      <c r="AY264">
        <f t="shared" si="95"/>
        <v>0</v>
      </c>
      <c r="AZ264">
        <f t="shared" si="96"/>
        <v>1.329669</v>
      </c>
      <c r="BA264">
        <f t="shared" si="97"/>
        <v>3.2669999999999999</v>
      </c>
      <c r="BB264">
        <f t="shared" si="98"/>
        <v>3.2669999999999999E-3</v>
      </c>
      <c r="BC264">
        <f t="shared" si="99"/>
        <v>0</v>
      </c>
      <c r="BD264">
        <f t="shared" si="100"/>
        <v>0</v>
      </c>
      <c r="BE264">
        <f t="shared" si="101"/>
        <v>0</v>
      </c>
      <c r="BF264">
        <f t="shared" si="102"/>
        <v>0</v>
      </c>
      <c r="BG264">
        <f t="shared" si="103"/>
        <v>0.22542299999999998</v>
      </c>
      <c r="BH264">
        <f t="shared" si="104"/>
        <v>0</v>
      </c>
      <c r="BI264">
        <f t="shared" si="105"/>
        <v>0</v>
      </c>
      <c r="BJ264">
        <f t="shared" si="106"/>
        <v>0.264627</v>
      </c>
      <c r="BK264">
        <f t="shared" si="107"/>
        <v>0.86575499999999994</v>
      </c>
      <c r="BL264">
        <f t="shared" si="108"/>
        <v>4.1360219999999996</v>
      </c>
      <c r="BM264">
        <f t="shared" si="109"/>
        <v>2.803086</v>
      </c>
      <c r="BN264">
        <f t="shared" si="110"/>
        <v>4.1360219999999996</v>
      </c>
      <c r="BO264">
        <f t="shared" si="111"/>
        <v>0.86248800000000003</v>
      </c>
      <c r="BP264">
        <f t="shared" si="112"/>
        <v>0.86575499999999994</v>
      </c>
    </row>
    <row r="265" spans="1:68">
      <c r="A265">
        <v>54026</v>
      </c>
      <c r="B265" s="1">
        <v>9</v>
      </c>
      <c r="C265" s="1">
        <v>0</v>
      </c>
      <c r="D265" s="1">
        <v>1</v>
      </c>
      <c r="E265" s="1">
        <v>1</v>
      </c>
      <c r="F265" s="1">
        <v>0</v>
      </c>
      <c r="G265" s="1">
        <v>3</v>
      </c>
      <c r="H265" s="8">
        <v>40</v>
      </c>
      <c r="I265" t="s">
        <v>575</v>
      </c>
      <c r="J265" s="8">
        <v>83</v>
      </c>
      <c r="K265" s="1">
        <v>1</v>
      </c>
      <c r="L265" s="1">
        <v>2</v>
      </c>
      <c r="M265" s="1">
        <v>1</v>
      </c>
      <c r="N265" s="1">
        <v>0</v>
      </c>
      <c r="O265" s="1">
        <v>0</v>
      </c>
      <c r="P265" s="90">
        <v>6.7599999999999995E-4</v>
      </c>
      <c r="Q265" s="1">
        <v>183</v>
      </c>
      <c r="R265" s="1">
        <v>300</v>
      </c>
      <c r="S265" s="1">
        <v>1</v>
      </c>
      <c r="T265" s="1">
        <v>297</v>
      </c>
      <c r="U265" s="1">
        <v>18</v>
      </c>
      <c r="V265" s="1">
        <v>0</v>
      </c>
      <c r="W265" s="1">
        <v>294</v>
      </c>
      <c r="X265" s="1">
        <v>95</v>
      </c>
      <c r="Y265" s="1">
        <v>83</v>
      </c>
      <c r="Z265" s="1">
        <v>3926</v>
      </c>
      <c r="AA265" s="1">
        <v>1</v>
      </c>
      <c r="AB265" s="1">
        <v>1</v>
      </c>
      <c r="AC265" s="1">
        <v>0</v>
      </c>
      <c r="AD265" s="1">
        <v>0</v>
      </c>
      <c r="AE265" s="1">
        <v>297</v>
      </c>
      <c r="AF265" s="1">
        <v>0</v>
      </c>
      <c r="AG265" s="1">
        <v>0</v>
      </c>
      <c r="AH265" s="1">
        <v>18</v>
      </c>
      <c r="AI265" s="1">
        <v>52</v>
      </c>
      <c r="AJ265" s="1">
        <v>1188</v>
      </c>
      <c r="AK265" s="1">
        <v>4932</v>
      </c>
      <c r="AL265" s="1">
        <v>5031</v>
      </c>
      <c r="AM265" s="1">
        <v>5115</v>
      </c>
      <c r="AN265" s="1">
        <f t="shared" si="113"/>
        <v>1005</v>
      </c>
      <c r="AO265" s="1">
        <f t="shared" si="114"/>
        <v>1005</v>
      </c>
      <c r="AP265" s="1" t="str">
        <f t="shared" si="115"/>
        <v/>
      </c>
      <c r="AR265">
        <f t="shared" ref="AR265:AR328" si="116">$P265*Q265</f>
        <v>0.12370799999999998</v>
      </c>
      <c r="AS265">
        <f t="shared" ref="AS265:AS328" si="117">$P265*R265</f>
        <v>0.20279999999999998</v>
      </c>
      <c r="AT265">
        <f t="shared" ref="AT265:AT328" si="118">$P265*S265</f>
        <v>6.7599999999999995E-4</v>
      </c>
      <c r="AU265">
        <f t="shared" ref="AU265:AU328" si="119">$P265*T265</f>
        <v>0.20077199999999998</v>
      </c>
      <c r="AV265">
        <f t="shared" ref="AV265:AV328" si="120">$P265*U265</f>
        <v>1.2167999999999998E-2</v>
      </c>
      <c r="AW265">
        <f t="shared" ref="AW265:AW328" si="121">$P265*V265</f>
        <v>0</v>
      </c>
      <c r="AX265">
        <f t="shared" ref="AX265:AX328" si="122">$P265*W265</f>
        <v>0.19874399999999998</v>
      </c>
      <c r="AY265">
        <f t="shared" ref="AY265:AY328" si="123">$P265*X265</f>
        <v>6.4219999999999999E-2</v>
      </c>
      <c r="AZ265">
        <f t="shared" ref="AZ265:AZ328" si="124">$P265*Y265</f>
        <v>5.6107999999999998E-2</v>
      </c>
      <c r="BA265">
        <f t="shared" ref="BA265:BA328" si="125">$P265*Z265</f>
        <v>2.6539759999999997</v>
      </c>
      <c r="BB265">
        <f t="shared" ref="BB265:BB328" si="126">$P265*AA265</f>
        <v>6.7599999999999995E-4</v>
      </c>
      <c r="BC265">
        <f t="shared" ref="BC265:BC328" si="127">$P265*AB265</f>
        <v>6.7599999999999995E-4</v>
      </c>
      <c r="BD265">
        <f t="shared" ref="BD265:BD328" si="128">$P265*AC265</f>
        <v>0</v>
      </c>
      <c r="BE265">
        <f t="shared" ref="BE265:BE328" si="129">$P265*AD265</f>
        <v>0</v>
      </c>
      <c r="BF265">
        <f t="shared" ref="BF265:BF328" si="130">$P265*AE265</f>
        <v>0.20077199999999998</v>
      </c>
      <c r="BG265">
        <f t="shared" ref="BG265:BG328" si="131">$P265*AF265</f>
        <v>0</v>
      </c>
      <c r="BH265">
        <f t="shared" ref="BH265:BH328" si="132">$P265*AG265</f>
        <v>0</v>
      </c>
      <c r="BI265">
        <f t="shared" ref="BI265:BI328" si="133">$P265*AH265</f>
        <v>1.2167999999999998E-2</v>
      </c>
      <c r="BJ265">
        <f t="shared" ref="BJ265:BJ328" si="134">$P265*AI265</f>
        <v>3.5151999999999996E-2</v>
      </c>
      <c r="BK265">
        <f t="shared" ref="BK265:BK328" si="135">$P265*AJ265</f>
        <v>0.80308799999999991</v>
      </c>
      <c r="BL265">
        <f t="shared" ref="BL265:BL328" si="136">$P265*AK265</f>
        <v>3.3340319999999997</v>
      </c>
      <c r="BM265">
        <f t="shared" ref="BM265:BM328" si="137">$P265*AL265</f>
        <v>3.4009559999999999</v>
      </c>
      <c r="BN265">
        <f t="shared" ref="BN265:BN328" si="138">$P265*AM265</f>
        <v>3.4577399999999998</v>
      </c>
      <c r="BO265">
        <f t="shared" ref="BO265:BO328" si="139">$P265*AN265</f>
        <v>0.67937999999999998</v>
      </c>
      <c r="BP265">
        <f t="shared" ref="BP265:BP328" si="140">$P265*AO265</f>
        <v>0.67937999999999998</v>
      </c>
    </row>
    <row r="266" spans="1:68">
      <c r="A266">
        <v>54027</v>
      </c>
      <c r="B266" s="1">
        <v>9</v>
      </c>
      <c r="C266" s="1">
        <v>0</v>
      </c>
      <c r="D266" s="1">
        <v>1</v>
      </c>
      <c r="E266" s="1">
        <v>1</v>
      </c>
      <c r="F266" s="1">
        <v>0</v>
      </c>
      <c r="G266" s="1">
        <v>3</v>
      </c>
      <c r="H266" s="8">
        <v>61</v>
      </c>
      <c r="I266" t="s">
        <v>571</v>
      </c>
      <c r="J266" s="8">
        <v>45</v>
      </c>
      <c r="K266" s="1">
        <v>4</v>
      </c>
      <c r="L266" s="1">
        <v>2</v>
      </c>
      <c r="M266" s="1">
        <v>0</v>
      </c>
      <c r="N266" s="1">
        <v>0</v>
      </c>
      <c r="O266" s="1">
        <v>0</v>
      </c>
      <c r="P266" s="90">
        <v>6.7599999999999995E-4</v>
      </c>
      <c r="Q266" s="1">
        <v>0</v>
      </c>
      <c r="R266" s="1">
        <v>0</v>
      </c>
      <c r="S266" s="1">
        <v>0</v>
      </c>
      <c r="T266" s="1">
        <v>89</v>
      </c>
      <c r="U266" s="1">
        <v>29</v>
      </c>
      <c r="V266" s="1">
        <v>0</v>
      </c>
      <c r="W266" s="1">
        <v>85</v>
      </c>
      <c r="X266" s="1">
        <v>0</v>
      </c>
      <c r="Y266" s="1">
        <v>147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33</v>
      </c>
      <c r="AF266" s="1">
        <v>55</v>
      </c>
      <c r="AG266" s="1">
        <v>0</v>
      </c>
      <c r="AH266" s="1">
        <v>0</v>
      </c>
      <c r="AI266" s="1">
        <v>16</v>
      </c>
      <c r="AJ266" s="1">
        <v>204</v>
      </c>
      <c r="AK266" s="1">
        <v>204</v>
      </c>
      <c r="AL266" s="1">
        <v>57</v>
      </c>
      <c r="AM266" s="1">
        <v>204</v>
      </c>
      <c r="AN266" s="1">
        <f t="shared" si="113"/>
        <v>203</v>
      </c>
      <c r="AO266" s="1">
        <f t="shared" si="114"/>
        <v>204</v>
      </c>
      <c r="AP266" s="1" t="str">
        <f t="shared" si="115"/>
        <v/>
      </c>
      <c r="AR266">
        <f t="shared" si="116"/>
        <v>0</v>
      </c>
      <c r="AS266">
        <f t="shared" si="117"/>
        <v>0</v>
      </c>
      <c r="AT266">
        <f t="shared" si="118"/>
        <v>0</v>
      </c>
      <c r="AU266">
        <f t="shared" si="119"/>
        <v>6.0163999999999995E-2</v>
      </c>
      <c r="AV266">
        <f t="shared" si="120"/>
        <v>1.9604E-2</v>
      </c>
      <c r="AW266">
        <f t="shared" si="121"/>
        <v>0</v>
      </c>
      <c r="AX266">
        <f t="shared" si="122"/>
        <v>5.7459999999999997E-2</v>
      </c>
      <c r="AY266">
        <f t="shared" si="123"/>
        <v>0</v>
      </c>
      <c r="AZ266">
        <f t="shared" si="124"/>
        <v>9.9371999999999988E-2</v>
      </c>
      <c r="BA266">
        <f t="shared" si="125"/>
        <v>0</v>
      </c>
      <c r="BB266">
        <f t="shared" si="126"/>
        <v>0</v>
      </c>
      <c r="BC266">
        <f t="shared" si="127"/>
        <v>0</v>
      </c>
      <c r="BD266">
        <f t="shared" si="128"/>
        <v>0</v>
      </c>
      <c r="BE266">
        <f t="shared" si="129"/>
        <v>0</v>
      </c>
      <c r="BF266">
        <f t="shared" si="130"/>
        <v>2.2307999999999998E-2</v>
      </c>
      <c r="BG266">
        <f t="shared" si="131"/>
        <v>3.7179999999999998E-2</v>
      </c>
      <c r="BH266">
        <f t="shared" si="132"/>
        <v>0</v>
      </c>
      <c r="BI266">
        <f t="shared" si="133"/>
        <v>0</v>
      </c>
      <c r="BJ266">
        <f t="shared" si="134"/>
        <v>1.0815999999999999E-2</v>
      </c>
      <c r="BK266">
        <f t="shared" si="135"/>
        <v>0.137904</v>
      </c>
      <c r="BL266">
        <f t="shared" si="136"/>
        <v>0.137904</v>
      </c>
      <c r="BM266">
        <f t="shared" si="137"/>
        <v>3.8531999999999997E-2</v>
      </c>
      <c r="BN266">
        <f t="shared" si="138"/>
        <v>0.137904</v>
      </c>
      <c r="BO266">
        <f t="shared" si="139"/>
        <v>0.13722799999999999</v>
      </c>
      <c r="BP266">
        <f t="shared" si="140"/>
        <v>0.137904</v>
      </c>
    </row>
    <row r="267" spans="1:68">
      <c r="A267">
        <v>54028</v>
      </c>
      <c r="B267" s="1">
        <v>9</v>
      </c>
      <c r="C267" s="1">
        <v>0</v>
      </c>
      <c r="D267" s="1">
        <v>1</v>
      </c>
      <c r="E267" s="1">
        <v>1</v>
      </c>
      <c r="F267" s="1">
        <v>0</v>
      </c>
      <c r="G267" s="1">
        <v>2</v>
      </c>
      <c r="H267" s="8">
        <v>40</v>
      </c>
      <c r="I267" t="s">
        <v>575</v>
      </c>
      <c r="J267" s="8">
        <v>83</v>
      </c>
      <c r="K267" s="1">
        <v>1</v>
      </c>
      <c r="L267" s="1">
        <v>2</v>
      </c>
      <c r="M267" s="1">
        <v>0</v>
      </c>
      <c r="N267" s="1">
        <v>0</v>
      </c>
      <c r="O267" s="1">
        <v>0</v>
      </c>
      <c r="P267" s="90">
        <v>3.2669999999999999E-3</v>
      </c>
      <c r="Q267" s="1">
        <v>1523</v>
      </c>
      <c r="R267" s="1">
        <v>0</v>
      </c>
      <c r="S267" s="1">
        <v>0</v>
      </c>
      <c r="T267" s="1">
        <v>132</v>
      </c>
      <c r="U267" s="1">
        <v>0</v>
      </c>
      <c r="V267" s="1">
        <v>0</v>
      </c>
      <c r="W267" s="1">
        <v>208</v>
      </c>
      <c r="X267" s="1">
        <v>0</v>
      </c>
      <c r="Y267" s="1">
        <v>396</v>
      </c>
      <c r="Z267" s="1">
        <v>48</v>
      </c>
      <c r="AA267" s="1">
        <v>1</v>
      </c>
      <c r="AB267" s="1">
        <v>1</v>
      </c>
      <c r="AC267" s="1">
        <v>37</v>
      </c>
      <c r="AD267" s="1">
        <v>0</v>
      </c>
      <c r="AE267" s="1">
        <v>111</v>
      </c>
      <c r="AF267" s="1">
        <v>21</v>
      </c>
      <c r="AG267" s="1">
        <v>0</v>
      </c>
      <c r="AH267" s="1">
        <v>0</v>
      </c>
      <c r="AI267" s="1">
        <v>52</v>
      </c>
      <c r="AJ267" s="1">
        <v>1864</v>
      </c>
      <c r="AK267" s="1">
        <v>389</v>
      </c>
      <c r="AL267" s="1">
        <v>1516</v>
      </c>
      <c r="AM267" s="1">
        <v>1912</v>
      </c>
      <c r="AN267" s="1">
        <f t="shared" si="113"/>
        <v>340</v>
      </c>
      <c r="AO267" s="1">
        <f t="shared" si="114"/>
        <v>341</v>
      </c>
      <c r="AP267" s="1" t="str">
        <f t="shared" si="115"/>
        <v/>
      </c>
      <c r="AR267">
        <f t="shared" si="116"/>
        <v>4.9756409999999995</v>
      </c>
      <c r="AS267">
        <f t="shared" si="117"/>
        <v>0</v>
      </c>
      <c r="AT267">
        <f t="shared" si="118"/>
        <v>0</v>
      </c>
      <c r="AU267">
        <f t="shared" si="119"/>
        <v>0.43124400000000002</v>
      </c>
      <c r="AV267">
        <f t="shared" si="120"/>
        <v>0</v>
      </c>
      <c r="AW267">
        <f t="shared" si="121"/>
        <v>0</v>
      </c>
      <c r="AX267">
        <f t="shared" si="122"/>
        <v>0.67953600000000003</v>
      </c>
      <c r="AY267">
        <f t="shared" si="123"/>
        <v>0</v>
      </c>
      <c r="AZ267">
        <f t="shared" si="124"/>
        <v>1.2937319999999999</v>
      </c>
      <c r="BA267">
        <f t="shared" si="125"/>
        <v>0.15681600000000001</v>
      </c>
      <c r="BB267">
        <f t="shared" si="126"/>
        <v>3.2669999999999999E-3</v>
      </c>
      <c r="BC267">
        <f t="shared" si="127"/>
        <v>3.2669999999999999E-3</v>
      </c>
      <c r="BD267">
        <f t="shared" si="128"/>
        <v>0.120879</v>
      </c>
      <c r="BE267">
        <f t="shared" si="129"/>
        <v>0</v>
      </c>
      <c r="BF267">
        <f t="shared" si="130"/>
        <v>0.36263699999999999</v>
      </c>
      <c r="BG267">
        <f t="shared" si="131"/>
        <v>6.8607000000000001E-2</v>
      </c>
      <c r="BH267">
        <f t="shared" si="132"/>
        <v>0</v>
      </c>
      <c r="BI267">
        <f t="shared" si="133"/>
        <v>0</v>
      </c>
      <c r="BJ267">
        <f t="shared" si="134"/>
        <v>0.16988400000000001</v>
      </c>
      <c r="BK267">
        <f t="shared" si="135"/>
        <v>6.0896879999999998</v>
      </c>
      <c r="BL267">
        <f t="shared" si="136"/>
        <v>1.2708630000000001</v>
      </c>
      <c r="BM267">
        <f t="shared" si="137"/>
        <v>4.9527719999999995</v>
      </c>
      <c r="BN267">
        <f t="shared" si="138"/>
        <v>6.2465039999999998</v>
      </c>
      <c r="BO267">
        <f t="shared" si="139"/>
        <v>1.1107799999999999</v>
      </c>
      <c r="BP267">
        <f t="shared" si="140"/>
        <v>1.114047</v>
      </c>
    </row>
    <row r="268" spans="1:68">
      <c r="A268">
        <v>54029</v>
      </c>
      <c r="B268" s="1">
        <v>9</v>
      </c>
      <c r="C268" s="1">
        <v>0</v>
      </c>
      <c r="D268" s="1">
        <v>1</v>
      </c>
      <c r="E268" s="1">
        <v>1</v>
      </c>
      <c r="F268" s="1">
        <v>0</v>
      </c>
      <c r="G268" s="1">
        <v>2</v>
      </c>
      <c r="H268" s="8">
        <v>40</v>
      </c>
      <c r="I268" t="s">
        <v>575</v>
      </c>
      <c r="J268" s="8">
        <v>83</v>
      </c>
      <c r="K268" s="1">
        <v>1</v>
      </c>
      <c r="L268" s="1">
        <v>1</v>
      </c>
      <c r="M268" s="1">
        <v>1</v>
      </c>
      <c r="N268" s="1">
        <v>0</v>
      </c>
      <c r="O268" s="1">
        <v>0</v>
      </c>
      <c r="P268" s="90">
        <v>3.2669999999999999E-3</v>
      </c>
      <c r="Q268" s="1">
        <v>5214</v>
      </c>
      <c r="R268" s="1">
        <v>0</v>
      </c>
      <c r="S268" s="1">
        <v>0</v>
      </c>
      <c r="T268" s="1">
        <v>120</v>
      </c>
      <c r="U268" s="1">
        <v>22</v>
      </c>
      <c r="V268" s="1">
        <v>0</v>
      </c>
      <c r="W268" s="1">
        <v>229</v>
      </c>
      <c r="X268" s="1">
        <v>0</v>
      </c>
      <c r="Y268" s="1">
        <v>1126</v>
      </c>
      <c r="Z268" s="1">
        <v>75</v>
      </c>
      <c r="AA268" s="1">
        <v>1</v>
      </c>
      <c r="AB268" s="1">
        <v>1</v>
      </c>
      <c r="AC268" s="1">
        <v>12</v>
      </c>
      <c r="AD268" s="1">
        <v>0</v>
      </c>
      <c r="AE268" s="1">
        <v>0</v>
      </c>
      <c r="AF268" s="1">
        <v>120</v>
      </c>
      <c r="AG268" s="1">
        <v>0</v>
      </c>
      <c r="AH268" s="1">
        <v>0</v>
      </c>
      <c r="AI268" s="1">
        <v>122</v>
      </c>
      <c r="AJ268" s="1">
        <v>5586</v>
      </c>
      <c r="AK268" s="1">
        <v>447</v>
      </c>
      <c r="AL268" s="1">
        <v>4534</v>
      </c>
      <c r="AM268" s="1">
        <v>5661</v>
      </c>
      <c r="AN268" s="1">
        <f t="shared" si="113"/>
        <v>371</v>
      </c>
      <c r="AO268" s="1">
        <f t="shared" si="114"/>
        <v>372</v>
      </c>
      <c r="AP268" s="1" t="str">
        <f t="shared" si="115"/>
        <v/>
      </c>
      <c r="AR268">
        <f t="shared" si="116"/>
        <v>17.034137999999999</v>
      </c>
      <c r="AS268">
        <f t="shared" si="117"/>
        <v>0</v>
      </c>
      <c r="AT268">
        <f t="shared" si="118"/>
        <v>0</v>
      </c>
      <c r="AU268">
        <f t="shared" si="119"/>
        <v>0.39204</v>
      </c>
      <c r="AV268">
        <f t="shared" si="120"/>
        <v>7.1873999999999993E-2</v>
      </c>
      <c r="AW268">
        <f t="shared" si="121"/>
        <v>0</v>
      </c>
      <c r="AX268">
        <f t="shared" si="122"/>
        <v>0.748143</v>
      </c>
      <c r="AY268">
        <f t="shared" si="123"/>
        <v>0</v>
      </c>
      <c r="AZ268">
        <f t="shared" si="124"/>
        <v>3.678642</v>
      </c>
      <c r="BA268">
        <f t="shared" si="125"/>
        <v>0.24502499999999999</v>
      </c>
      <c r="BB268">
        <f t="shared" si="126"/>
        <v>3.2669999999999999E-3</v>
      </c>
      <c r="BC268">
        <f t="shared" si="127"/>
        <v>3.2669999999999999E-3</v>
      </c>
      <c r="BD268">
        <f t="shared" si="128"/>
        <v>3.9204000000000003E-2</v>
      </c>
      <c r="BE268">
        <f t="shared" si="129"/>
        <v>0</v>
      </c>
      <c r="BF268">
        <f t="shared" si="130"/>
        <v>0</v>
      </c>
      <c r="BG268">
        <f t="shared" si="131"/>
        <v>0.39204</v>
      </c>
      <c r="BH268">
        <f t="shared" si="132"/>
        <v>0</v>
      </c>
      <c r="BI268">
        <f t="shared" si="133"/>
        <v>0</v>
      </c>
      <c r="BJ268">
        <f t="shared" si="134"/>
        <v>0.39857399999999998</v>
      </c>
      <c r="BK268">
        <f t="shared" si="135"/>
        <v>18.249462000000001</v>
      </c>
      <c r="BL268">
        <f t="shared" si="136"/>
        <v>1.4603489999999999</v>
      </c>
      <c r="BM268">
        <f t="shared" si="137"/>
        <v>14.812578</v>
      </c>
      <c r="BN268">
        <f t="shared" si="138"/>
        <v>18.494486999999999</v>
      </c>
      <c r="BO268">
        <f t="shared" si="139"/>
        <v>1.2120569999999999</v>
      </c>
      <c r="BP268">
        <f t="shared" si="140"/>
        <v>1.2153240000000001</v>
      </c>
    </row>
    <row r="269" spans="1:68">
      <c r="A269">
        <v>54030</v>
      </c>
      <c r="B269" s="1">
        <v>9</v>
      </c>
      <c r="C269" s="1">
        <v>0</v>
      </c>
      <c r="D269" s="1">
        <v>1</v>
      </c>
      <c r="E269" s="1">
        <v>1</v>
      </c>
      <c r="F269" s="1">
        <v>0</v>
      </c>
      <c r="G269" s="1">
        <v>3</v>
      </c>
      <c r="H269" s="8">
        <v>40</v>
      </c>
      <c r="I269" t="s">
        <v>575</v>
      </c>
      <c r="J269" s="8">
        <v>83</v>
      </c>
      <c r="K269" s="1">
        <v>1</v>
      </c>
      <c r="L269" s="1">
        <v>2</v>
      </c>
      <c r="M269" s="1">
        <v>0</v>
      </c>
      <c r="N269" s="1">
        <v>0</v>
      </c>
      <c r="O269" s="1">
        <v>0</v>
      </c>
      <c r="P269" s="90">
        <v>6.7599999999999995E-4</v>
      </c>
      <c r="Q269" s="1">
        <v>0</v>
      </c>
      <c r="R269" s="1">
        <v>0</v>
      </c>
      <c r="S269" s="1">
        <v>0</v>
      </c>
      <c r="T269" s="1">
        <v>717</v>
      </c>
      <c r="U269" s="1">
        <v>183</v>
      </c>
      <c r="V269" s="1">
        <v>0</v>
      </c>
      <c r="W269" s="1">
        <v>372</v>
      </c>
      <c r="X269" s="1">
        <v>0</v>
      </c>
      <c r="Y269" s="1">
        <v>1723</v>
      </c>
      <c r="Z269" s="1">
        <v>4805</v>
      </c>
      <c r="AA269" s="1">
        <v>1</v>
      </c>
      <c r="AB269" s="1">
        <v>1</v>
      </c>
      <c r="AC269" s="1">
        <v>0</v>
      </c>
      <c r="AD269" s="1">
        <v>0</v>
      </c>
      <c r="AE269" s="1">
        <v>530</v>
      </c>
      <c r="AF269" s="1">
        <v>186</v>
      </c>
      <c r="AG269" s="1">
        <v>0</v>
      </c>
      <c r="AH269" s="1">
        <v>0</v>
      </c>
      <c r="AI269" s="1">
        <v>57</v>
      </c>
      <c r="AJ269" s="1">
        <v>1272</v>
      </c>
      <c r="AK269" s="1">
        <v>6078</v>
      </c>
      <c r="AL269" s="1">
        <v>4354</v>
      </c>
      <c r="AM269" s="1">
        <v>6078</v>
      </c>
      <c r="AN269" s="1">
        <f t="shared" si="113"/>
        <v>1272</v>
      </c>
      <c r="AO269" s="1">
        <f t="shared" si="114"/>
        <v>1272</v>
      </c>
      <c r="AP269" s="1" t="str">
        <f t="shared" si="115"/>
        <v/>
      </c>
      <c r="AR269">
        <f t="shared" si="116"/>
        <v>0</v>
      </c>
      <c r="AS269">
        <f t="shared" si="117"/>
        <v>0</v>
      </c>
      <c r="AT269">
        <f t="shared" si="118"/>
        <v>0</v>
      </c>
      <c r="AU269">
        <f t="shared" si="119"/>
        <v>0.48469199999999996</v>
      </c>
      <c r="AV269">
        <f t="shared" si="120"/>
        <v>0.12370799999999998</v>
      </c>
      <c r="AW269">
        <f t="shared" si="121"/>
        <v>0</v>
      </c>
      <c r="AX269">
        <f t="shared" si="122"/>
        <v>0.25147199999999997</v>
      </c>
      <c r="AY269">
        <f t="shared" si="123"/>
        <v>0</v>
      </c>
      <c r="AZ269">
        <f t="shared" si="124"/>
        <v>1.1647479999999999</v>
      </c>
      <c r="BA269">
        <f t="shared" si="125"/>
        <v>3.2481799999999996</v>
      </c>
      <c r="BB269">
        <f t="shared" si="126"/>
        <v>6.7599999999999995E-4</v>
      </c>
      <c r="BC269">
        <f t="shared" si="127"/>
        <v>6.7599999999999995E-4</v>
      </c>
      <c r="BD269">
        <f t="shared" si="128"/>
        <v>0</v>
      </c>
      <c r="BE269">
        <f t="shared" si="129"/>
        <v>0</v>
      </c>
      <c r="BF269">
        <f t="shared" si="130"/>
        <v>0.35827999999999999</v>
      </c>
      <c r="BG269">
        <f t="shared" si="131"/>
        <v>0.12573599999999999</v>
      </c>
      <c r="BH269">
        <f t="shared" si="132"/>
        <v>0</v>
      </c>
      <c r="BI269">
        <f t="shared" si="133"/>
        <v>0</v>
      </c>
      <c r="BJ269">
        <f t="shared" si="134"/>
        <v>3.8531999999999997E-2</v>
      </c>
      <c r="BK269">
        <f t="shared" si="135"/>
        <v>0.85987199999999997</v>
      </c>
      <c r="BL269">
        <f t="shared" si="136"/>
        <v>4.1087279999999993</v>
      </c>
      <c r="BM269">
        <f t="shared" si="137"/>
        <v>2.9433039999999999</v>
      </c>
      <c r="BN269">
        <f t="shared" si="138"/>
        <v>4.1087279999999993</v>
      </c>
      <c r="BO269">
        <f t="shared" si="139"/>
        <v>0.85987199999999997</v>
      </c>
      <c r="BP269">
        <f t="shared" si="140"/>
        <v>0.85987199999999997</v>
      </c>
    </row>
    <row r="270" spans="1:68">
      <c r="A270">
        <v>54031</v>
      </c>
      <c r="B270" s="1">
        <v>9</v>
      </c>
      <c r="C270" s="1">
        <v>0</v>
      </c>
      <c r="D270" s="1">
        <v>1</v>
      </c>
      <c r="E270" s="1">
        <v>1</v>
      </c>
      <c r="F270" s="1">
        <v>0</v>
      </c>
      <c r="G270" s="1">
        <v>4</v>
      </c>
      <c r="H270" s="8">
        <v>90</v>
      </c>
      <c r="I270" t="s">
        <v>423</v>
      </c>
      <c r="J270" s="8">
        <v>68</v>
      </c>
      <c r="K270" s="1">
        <v>4</v>
      </c>
      <c r="L270" s="1">
        <v>2</v>
      </c>
      <c r="M270" s="1">
        <v>0</v>
      </c>
      <c r="N270" s="1">
        <v>0</v>
      </c>
      <c r="O270" s="1">
        <v>0</v>
      </c>
      <c r="P270" s="90">
        <v>1.4289999999999999E-3</v>
      </c>
      <c r="Q270" s="1">
        <v>0</v>
      </c>
      <c r="R270" s="1">
        <v>0</v>
      </c>
      <c r="S270" s="1">
        <v>0</v>
      </c>
      <c r="T270" s="1">
        <v>115</v>
      </c>
      <c r="U270" s="1">
        <v>0</v>
      </c>
      <c r="V270" s="1">
        <v>261</v>
      </c>
      <c r="W270" s="1">
        <v>156</v>
      </c>
      <c r="X270" s="1">
        <v>0</v>
      </c>
      <c r="Y270" s="1">
        <v>438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58</v>
      </c>
      <c r="AG270" s="1">
        <v>57</v>
      </c>
      <c r="AH270" s="1">
        <v>0</v>
      </c>
      <c r="AI270" s="1">
        <v>70</v>
      </c>
      <c r="AJ270" s="1">
        <v>534</v>
      </c>
      <c r="AK270" s="1">
        <v>534</v>
      </c>
      <c r="AL270" s="1">
        <v>95</v>
      </c>
      <c r="AM270" s="1">
        <v>534</v>
      </c>
      <c r="AN270" s="1">
        <f t="shared" si="113"/>
        <v>532</v>
      </c>
      <c r="AO270" s="1">
        <f t="shared" si="114"/>
        <v>534</v>
      </c>
      <c r="AP270" s="1" t="str">
        <f t="shared" si="115"/>
        <v/>
      </c>
      <c r="AR270">
        <f t="shared" si="116"/>
        <v>0</v>
      </c>
      <c r="AS270">
        <f t="shared" si="117"/>
        <v>0</v>
      </c>
      <c r="AT270">
        <f t="shared" si="118"/>
        <v>0</v>
      </c>
      <c r="AU270">
        <f t="shared" si="119"/>
        <v>0.16433499999999998</v>
      </c>
      <c r="AV270">
        <f t="shared" si="120"/>
        <v>0</v>
      </c>
      <c r="AW270">
        <f t="shared" si="121"/>
        <v>0.37296899999999999</v>
      </c>
      <c r="AX270">
        <f t="shared" si="122"/>
        <v>0.22292399999999998</v>
      </c>
      <c r="AY270">
        <f t="shared" si="123"/>
        <v>0</v>
      </c>
      <c r="AZ270">
        <f t="shared" si="124"/>
        <v>0.62590199999999996</v>
      </c>
      <c r="BA270">
        <f t="shared" si="125"/>
        <v>0</v>
      </c>
      <c r="BB270">
        <f t="shared" si="126"/>
        <v>0</v>
      </c>
      <c r="BC270">
        <f t="shared" si="127"/>
        <v>0</v>
      </c>
      <c r="BD270">
        <f t="shared" si="128"/>
        <v>0</v>
      </c>
      <c r="BE270">
        <f t="shared" si="129"/>
        <v>0</v>
      </c>
      <c r="BF270">
        <f t="shared" si="130"/>
        <v>0</v>
      </c>
      <c r="BG270">
        <f t="shared" si="131"/>
        <v>8.2881999999999997E-2</v>
      </c>
      <c r="BH270">
        <f t="shared" si="132"/>
        <v>8.1452999999999998E-2</v>
      </c>
      <c r="BI270">
        <f t="shared" si="133"/>
        <v>0</v>
      </c>
      <c r="BJ270">
        <f t="shared" si="134"/>
        <v>0.10002999999999999</v>
      </c>
      <c r="BK270">
        <f t="shared" si="135"/>
        <v>0.76308599999999993</v>
      </c>
      <c r="BL270">
        <f t="shared" si="136"/>
        <v>0.76308599999999993</v>
      </c>
      <c r="BM270">
        <f t="shared" si="137"/>
        <v>0.13575499999999999</v>
      </c>
      <c r="BN270">
        <f t="shared" si="138"/>
        <v>0.76308599999999993</v>
      </c>
      <c r="BO270">
        <f t="shared" si="139"/>
        <v>0.76022800000000001</v>
      </c>
      <c r="BP270">
        <f t="shared" si="140"/>
        <v>0.76308599999999993</v>
      </c>
    </row>
    <row r="271" spans="1:68">
      <c r="A271">
        <v>54032</v>
      </c>
      <c r="B271" s="1">
        <v>1</v>
      </c>
      <c r="C271" s="1">
        <v>1</v>
      </c>
      <c r="D271" s="1">
        <v>0</v>
      </c>
      <c r="E271" s="1">
        <v>1</v>
      </c>
      <c r="F271" s="1">
        <v>0</v>
      </c>
      <c r="G271" s="1">
        <v>3</v>
      </c>
      <c r="H271" s="8">
        <v>82</v>
      </c>
      <c r="I271" t="s">
        <v>192</v>
      </c>
      <c r="J271" s="8">
        <v>78</v>
      </c>
      <c r="K271" s="1">
        <v>1</v>
      </c>
      <c r="L271" s="1">
        <v>2</v>
      </c>
      <c r="M271" s="1">
        <v>0</v>
      </c>
      <c r="N271" s="1">
        <v>0</v>
      </c>
      <c r="O271" s="1">
        <v>0</v>
      </c>
      <c r="P271" s="90">
        <v>6.7599999999999995E-4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236</v>
      </c>
      <c r="X271" s="1">
        <v>0</v>
      </c>
      <c r="Y271" s="1">
        <v>550</v>
      </c>
      <c r="Z271" s="1">
        <v>2000</v>
      </c>
      <c r="AA271" s="1">
        <v>1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4</v>
      </c>
      <c r="AJ271" s="1">
        <v>236</v>
      </c>
      <c r="AK271" s="1">
        <v>2236</v>
      </c>
      <c r="AL271" s="1">
        <v>1686</v>
      </c>
      <c r="AM271" s="1">
        <v>2236</v>
      </c>
      <c r="AN271" s="1">
        <f t="shared" si="113"/>
        <v>236</v>
      </c>
      <c r="AO271" s="1">
        <f t="shared" si="114"/>
        <v>236</v>
      </c>
      <c r="AP271" s="1" t="str">
        <f t="shared" si="115"/>
        <v/>
      </c>
      <c r="AR271">
        <f t="shared" si="116"/>
        <v>0</v>
      </c>
      <c r="AS271">
        <f t="shared" si="117"/>
        <v>0</v>
      </c>
      <c r="AT271">
        <f t="shared" si="118"/>
        <v>0</v>
      </c>
      <c r="AU271">
        <f t="shared" si="119"/>
        <v>0</v>
      </c>
      <c r="AV271">
        <f t="shared" si="120"/>
        <v>0</v>
      </c>
      <c r="AW271">
        <f t="shared" si="121"/>
        <v>0</v>
      </c>
      <c r="AX271">
        <f t="shared" si="122"/>
        <v>0.15953599999999998</v>
      </c>
      <c r="AY271">
        <f t="shared" si="123"/>
        <v>0</v>
      </c>
      <c r="AZ271">
        <f t="shared" si="124"/>
        <v>0.37179999999999996</v>
      </c>
      <c r="BA271">
        <f t="shared" si="125"/>
        <v>1.3519999999999999</v>
      </c>
      <c r="BB271">
        <f t="shared" si="126"/>
        <v>6.7599999999999995E-4</v>
      </c>
      <c r="BC271">
        <f t="shared" si="127"/>
        <v>0</v>
      </c>
      <c r="BD271">
        <f t="shared" si="128"/>
        <v>0</v>
      </c>
      <c r="BE271">
        <f t="shared" si="129"/>
        <v>0</v>
      </c>
      <c r="BF271">
        <f t="shared" si="130"/>
        <v>0</v>
      </c>
      <c r="BG271">
        <f t="shared" si="131"/>
        <v>0</v>
      </c>
      <c r="BH271">
        <f t="shared" si="132"/>
        <v>0</v>
      </c>
      <c r="BI271">
        <f t="shared" si="133"/>
        <v>0</v>
      </c>
      <c r="BJ271">
        <f t="shared" si="134"/>
        <v>2.7039999999999998E-3</v>
      </c>
      <c r="BK271">
        <f t="shared" si="135"/>
        <v>0.15953599999999998</v>
      </c>
      <c r="BL271">
        <f t="shared" si="136"/>
        <v>1.511536</v>
      </c>
      <c r="BM271">
        <f t="shared" si="137"/>
        <v>1.1397359999999999</v>
      </c>
      <c r="BN271">
        <f t="shared" si="138"/>
        <v>1.511536</v>
      </c>
      <c r="BO271">
        <f t="shared" si="139"/>
        <v>0.15953599999999998</v>
      </c>
      <c r="BP271">
        <f t="shared" si="140"/>
        <v>0.15953599999999998</v>
      </c>
    </row>
    <row r="272" spans="1:68">
      <c r="A272">
        <v>54033</v>
      </c>
      <c r="B272" s="1">
        <v>5</v>
      </c>
      <c r="C272" s="105">
        <v>0</v>
      </c>
      <c r="D272" s="105">
        <v>0</v>
      </c>
      <c r="E272" s="1">
        <v>1</v>
      </c>
      <c r="F272" s="1">
        <v>0</v>
      </c>
      <c r="G272" s="1">
        <v>3</v>
      </c>
      <c r="H272" s="8">
        <v>52</v>
      </c>
      <c r="I272" t="s">
        <v>680</v>
      </c>
      <c r="J272" s="8">
        <v>94</v>
      </c>
      <c r="K272" s="1">
        <v>4</v>
      </c>
      <c r="L272" s="1">
        <v>2</v>
      </c>
      <c r="M272" s="1">
        <v>0</v>
      </c>
      <c r="N272" s="1">
        <v>0</v>
      </c>
      <c r="O272" s="1">
        <v>0</v>
      </c>
      <c r="P272" s="90">
        <v>6.7599999999999995E-4</v>
      </c>
      <c r="Q272" s="1">
        <v>0</v>
      </c>
      <c r="R272" s="1">
        <v>0</v>
      </c>
      <c r="S272" s="1">
        <v>0</v>
      </c>
      <c r="T272" s="1">
        <v>447</v>
      </c>
      <c r="U272" s="1">
        <v>15</v>
      </c>
      <c r="V272" s="1">
        <v>0</v>
      </c>
      <c r="W272" s="1">
        <v>86</v>
      </c>
      <c r="X272" s="1">
        <v>0</v>
      </c>
      <c r="Y272" s="1">
        <v>451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19</v>
      </c>
      <c r="AG272" s="1">
        <v>427</v>
      </c>
      <c r="AH272" s="1">
        <v>0</v>
      </c>
      <c r="AI272" s="1">
        <v>57</v>
      </c>
      <c r="AJ272" s="1">
        <v>548</v>
      </c>
      <c r="AK272" s="1">
        <v>548</v>
      </c>
      <c r="AL272" s="1">
        <v>96</v>
      </c>
      <c r="AM272" s="1">
        <v>548</v>
      </c>
      <c r="AN272" s="1">
        <f t="shared" si="113"/>
        <v>548</v>
      </c>
      <c r="AO272" s="1">
        <f t="shared" si="114"/>
        <v>548</v>
      </c>
      <c r="AP272" s="1" t="str">
        <f t="shared" si="115"/>
        <v/>
      </c>
      <c r="AR272">
        <f t="shared" si="116"/>
        <v>0</v>
      </c>
      <c r="AS272">
        <f t="shared" si="117"/>
        <v>0</v>
      </c>
      <c r="AT272">
        <f t="shared" si="118"/>
        <v>0</v>
      </c>
      <c r="AU272">
        <f t="shared" si="119"/>
        <v>0.302172</v>
      </c>
      <c r="AV272">
        <f t="shared" si="120"/>
        <v>1.014E-2</v>
      </c>
      <c r="AW272">
        <f t="shared" si="121"/>
        <v>0</v>
      </c>
      <c r="AX272">
        <f t="shared" si="122"/>
        <v>5.8135999999999993E-2</v>
      </c>
      <c r="AY272">
        <f t="shared" si="123"/>
        <v>0</v>
      </c>
      <c r="AZ272">
        <f t="shared" si="124"/>
        <v>0.30487599999999998</v>
      </c>
      <c r="BA272">
        <f t="shared" si="125"/>
        <v>0</v>
      </c>
      <c r="BB272">
        <f t="shared" si="126"/>
        <v>0</v>
      </c>
      <c r="BC272">
        <f t="shared" si="127"/>
        <v>0</v>
      </c>
      <c r="BD272">
        <f t="shared" si="128"/>
        <v>0</v>
      </c>
      <c r="BE272">
        <f t="shared" si="129"/>
        <v>0</v>
      </c>
      <c r="BF272">
        <f t="shared" si="130"/>
        <v>0</v>
      </c>
      <c r="BG272">
        <f t="shared" si="131"/>
        <v>1.2844E-2</v>
      </c>
      <c r="BH272">
        <f t="shared" si="132"/>
        <v>0.28865199999999996</v>
      </c>
      <c r="BI272">
        <f t="shared" si="133"/>
        <v>0</v>
      </c>
      <c r="BJ272">
        <f t="shared" si="134"/>
        <v>3.8531999999999997E-2</v>
      </c>
      <c r="BK272">
        <f t="shared" si="135"/>
        <v>0.370448</v>
      </c>
      <c r="BL272">
        <f t="shared" si="136"/>
        <v>0.370448</v>
      </c>
      <c r="BM272">
        <f t="shared" si="137"/>
        <v>6.4895999999999995E-2</v>
      </c>
      <c r="BN272">
        <f t="shared" si="138"/>
        <v>0.370448</v>
      </c>
      <c r="BO272">
        <f t="shared" si="139"/>
        <v>0.370448</v>
      </c>
      <c r="BP272">
        <f t="shared" si="140"/>
        <v>0.370448</v>
      </c>
    </row>
    <row r="273" spans="1:68">
      <c r="A273">
        <v>54034</v>
      </c>
      <c r="B273" s="1">
        <v>1</v>
      </c>
      <c r="C273" s="1">
        <v>1</v>
      </c>
      <c r="D273" s="1">
        <v>0</v>
      </c>
      <c r="E273" s="1">
        <v>1</v>
      </c>
      <c r="F273" s="1">
        <v>0</v>
      </c>
      <c r="G273" s="1">
        <v>3</v>
      </c>
      <c r="H273" s="8">
        <v>6</v>
      </c>
      <c r="I273" t="s">
        <v>270</v>
      </c>
      <c r="J273" s="8">
        <v>20</v>
      </c>
      <c r="K273" s="1">
        <v>1</v>
      </c>
      <c r="L273" s="1">
        <v>1</v>
      </c>
      <c r="M273" s="1">
        <v>0</v>
      </c>
      <c r="N273" s="1">
        <v>0</v>
      </c>
      <c r="O273" s="1">
        <v>0</v>
      </c>
      <c r="P273" s="90">
        <v>6.7599999999999995E-4</v>
      </c>
      <c r="Q273" s="1">
        <v>0</v>
      </c>
      <c r="R273" s="1">
        <v>0</v>
      </c>
      <c r="S273" s="1">
        <v>0</v>
      </c>
      <c r="T273" s="1">
        <v>189</v>
      </c>
      <c r="U273" s="1">
        <v>0</v>
      </c>
      <c r="V273" s="1">
        <v>1144</v>
      </c>
      <c r="W273" s="1">
        <v>417</v>
      </c>
      <c r="X273" s="1">
        <v>0</v>
      </c>
      <c r="Y273" s="1">
        <v>0</v>
      </c>
      <c r="Z273" s="1">
        <v>20010</v>
      </c>
      <c r="AA273" s="1">
        <v>1</v>
      </c>
      <c r="AB273" s="1">
        <v>0</v>
      </c>
      <c r="AC273" s="1">
        <v>0</v>
      </c>
      <c r="AD273" s="1">
        <v>0</v>
      </c>
      <c r="AE273" s="1">
        <v>82</v>
      </c>
      <c r="AF273" s="1">
        <v>106</v>
      </c>
      <c r="AG273" s="1">
        <v>0</v>
      </c>
      <c r="AH273" s="1">
        <v>0</v>
      </c>
      <c r="AI273" s="1">
        <v>149</v>
      </c>
      <c r="AJ273" s="1">
        <v>1751</v>
      </c>
      <c r="AK273" s="1">
        <v>21761</v>
      </c>
      <c r="AL273" s="1">
        <v>21761</v>
      </c>
      <c r="AM273" s="1">
        <v>21761</v>
      </c>
      <c r="AN273" s="1">
        <f t="shared" si="113"/>
        <v>1750</v>
      </c>
      <c r="AO273" s="1">
        <f t="shared" si="114"/>
        <v>1751</v>
      </c>
      <c r="AP273" s="1" t="str">
        <f t="shared" si="115"/>
        <v/>
      </c>
      <c r="AR273">
        <f t="shared" si="116"/>
        <v>0</v>
      </c>
      <c r="AS273">
        <f t="shared" si="117"/>
        <v>0</v>
      </c>
      <c r="AT273">
        <f t="shared" si="118"/>
        <v>0</v>
      </c>
      <c r="AU273">
        <f t="shared" si="119"/>
        <v>0.12776399999999999</v>
      </c>
      <c r="AV273">
        <f t="shared" si="120"/>
        <v>0</v>
      </c>
      <c r="AW273">
        <f t="shared" si="121"/>
        <v>0.77334399999999992</v>
      </c>
      <c r="AX273">
        <f t="shared" si="122"/>
        <v>0.28189199999999998</v>
      </c>
      <c r="AY273">
        <f t="shared" si="123"/>
        <v>0</v>
      </c>
      <c r="AZ273">
        <f t="shared" si="124"/>
        <v>0</v>
      </c>
      <c r="BA273">
        <f t="shared" si="125"/>
        <v>13.526759999999999</v>
      </c>
      <c r="BB273">
        <f t="shared" si="126"/>
        <v>6.7599999999999995E-4</v>
      </c>
      <c r="BC273">
        <f t="shared" si="127"/>
        <v>0</v>
      </c>
      <c r="BD273">
        <f t="shared" si="128"/>
        <v>0</v>
      </c>
      <c r="BE273">
        <f t="shared" si="129"/>
        <v>0</v>
      </c>
      <c r="BF273">
        <f t="shared" si="130"/>
        <v>5.5431999999999995E-2</v>
      </c>
      <c r="BG273">
        <f t="shared" si="131"/>
        <v>7.1655999999999997E-2</v>
      </c>
      <c r="BH273">
        <f t="shared" si="132"/>
        <v>0</v>
      </c>
      <c r="BI273">
        <f t="shared" si="133"/>
        <v>0</v>
      </c>
      <c r="BJ273">
        <f t="shared" si="134"/>
        <v>0.10072399999999999</v>
      </c>
      <c r="BK273">
        <f t="shared" si="135"/>
        <v>1.183676</v>
      </c>
      <c r="BL273">
        <f t="shared" si="136"/>
        <v>14.710436</v>
      </c>
      <c r="BM273">
        <f t="shared" si="137"/>
        <v>14.710436</v>
      </c>
      <c r="BN273">
        <f t="shared" si="138"/>
        <v>14.710436</v>
      </c>
      <c r="BO273">
        <f t="shared" si="139"/>
        <v>1.1829999999999998</v>
      </c>
      <c r="BP273">
        <f t="shared" si="140"/>
        <v>1.183676</v>
      </c>
    </row>
    <row r="274" spans="1:68">
      <c r="A274">
        <v>54035</v>
      </c>
      <c r="B274" s="1">
        <v>1</v>
      </c>
      <c r="C274" s="1">
        <v>1</v>
      </c>
      <c r="D274" s="1">
        <v>0</v>
      </c>
      <c r="E274" s="1">
        <v>2</v>
      </c>
      <c r="F274" s="1">
        <v>1</v>
      </c>
      <c r="G274" s="1">
        <v>3</v>
      </c>
      <c r="H274" s="8">
        <v>97</v>
      </c>
      <c r="I274" t="s">
        <v>802</v>
      </c>
      <c r="J274" s="8">
        <v>97</v>
      </c>
      <c r="K274" s="1">
        <v>4</v>
      </c>
      <c r="L274" s="1">
        <v>2</v>
      </c>
      <c r="M274" s="1">
        <v>0</v>
      </c>
      <c r="N274" s="1">
        <v>0</v>
      </c>
      <c r="O274" s="1">
        <v>0</v>
      </c>
      <c r="P274" s="90">
        <v>6.7599999999999995E-4</v>
      </c>
      <c r="Q274" s="1">
        <v>0</v>
      </c>
      <c r="R274" s="1">
        <v>0</v>
      </c>
      <c r="S274" s="1">
        <v>0</v>
      </c>
      <c r="T274" s="1">
        <v>7</v>
      </c>
      <c r="U274" s="1">
        <v>0</v>
      </c>
      <c r="V274" s="1">
        <v>0</v>
      </c>
      <c r="W274" s="1">
        <v>528</v>
      </c>
      <c r="X274" s="1">
        <v>0</v>
      </c>
      <c r="Y274" s="1">
        <v>441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7</v>
      </c>
      <c r="AG274" s="1">
        <v>0</v>
      </c>
      <c r="AH274" s="1">
        <v>0</v>
      </c>
      <c r="AI274" s="1">
        <v>126</v>
      </c>
      <c r="AJ274" s="1">
        <v>536</v>
      </c>
      <c r="AK274" s="1">
        <v>536</v>
      </c>
      <c r="AL274" s="1">
        <v>95</v>
      </c>
      <c r="AM274" s="1">
        <v>536</v>
      </c>
      <c r="AN274" s="1">
        <f t="shared" si="113"/>
        <v>535</v>
      </c>
      <c r="AO274" s="1">
        <f t="shared" si="114"/>
        <v>536</v>
      </c>
      <c r="AP274" s="1" t="str">
        <f t="shared" si="115"/>
        <v/>
      </c>
      <c r="AR274">
        <f t="shared" si="116"/>
        <v>0</v>
      </c>
      <c r="AS274">
        <f t="shared" si="117"/>
        <v>0</v>
      </c>
      <c r="AT274">
        <f t="shared" si="118"/>
        <v>0</v>
      </c>
      <c r="AU274">
        <f t="shared" si="119"/>
        <v>4.7320000000000001E-3</v>
      </c>
      <c r="AV274">
        <f t="shared" si="120"/>
        <v>0</v>
      </c>
      <c r="AW274">
        <f t="shared" si="121"/>
        <v>0</v>
      </c>
      <c r="AX274">
        <f t="shared" si="122"/>
        <v>0.35692799999999997</v>
      </c>
      <c r="AY274">
        <f t="shared" si="123"/>
        <v>0</v>
      </c>
      <c r="AZ274">
        <f t="shared" si="124"/>
        <v>0.29811599999999999</v>
      </c>
      <c r="BA274">
        <f t="shared" si="125"/>
        <v>0</v>
      </c>
      <c r="BB274">
        <f t="shared" si="126"/>
        <v>0</v>
      </c>
      <c r="BC274">
        <f t="shared" si="127"/>
        <v>0</v>
      </c>
      <c r="BD274">
        <f t="shared" si="128"/>
        <v>0</v>
      </c>
      <c r="BE274">
        <f t="shared" si="129"/>
        <v>0</v>
      </c>
      <c r="BF274">
        <f t="shared" si="130"/>
        <v>0</v>
      </c>
      <c r="BG274">
        <f t="shared" si="131"/>
        <v>4.7320000000000001E-3</v>
      </c>
      <c r="BH274">
        <f t="shared" si="132"/>
        <v>0</v>
      </c>
      <c r="BI274">
        <f t="shared" si="133"/>
        <v>0</v>
      </c>
      <c r="BJ274">
        <f t="shared" si="134"/>
        <v>8.5175999999999988E-2</v>
      </c>
      <c r="BK274">
        <f t="shared" si="135"/>
        <v>0.36233599999999999</v>
      </c>
      <c r="BL274">
        <f t="shared" si="136"/>
        <v>0.36233599999999999</v>
      </c>
      <c r="BM274">
        <f t="shared" si="137"/>
        <v>6.4219999999999999E-2</v>
      </c>
      <c r="BN274">
        <f t="shared" si="138"/>
        <v>0.36233599999999999</v>
      </c>
      <c r="BO274">
        <f t="shared" si="139"/>
        <v>0.36165999999999998</v>
      </c>
      <c r="BP274">
        <f t="shared" si="140"/>
        <v>0.36233599999999999</v>
      </c>
    </row>
    <row r="275" spans="1:68">
      <c r="A275">
        <v>54036</v>
      </c>
      <c r="B275" s="1">
        <v>9</v>
      </c>
      <c r="C275" s="1">
        <v>0</v>
      </c>
      <c r="D275" s="1">
        <v>1</v>
      </c>
      <c r="E275" s="1">
        <v>2</v>
      </c>
      <c r="F275" s="1">
        <v>1</v>
      </c>
      <c r="G275" s="1">
        <v>3</v>
      </c>
      <c r="H275" s="8">
        <v>98</v>
      </c>
      <c r="I275" t="s">
        <v>803</v>
      </c>
      <c r="J275" s="8">
        <v>98</v>
      </c>
      <c r="K275" s="1">
        <v>4</v>
      </c>
      <c r="L275" s="1">
        <v>2</v>
      </c>
      <c r="M275" s="1">
        <v>0</v>
      </c>
      <c r="N275" s="1">
        <v>0</v>
      </c>
      <c r="O275" s="1">
        <v>0</v>
      </c>
      <c r="P275" s="90">
        <v>6.7599999999999995E-4</v>
      </c>
      <c r="Q275" s="1">
        <v>0</v>
      </c>
      <c r="R275" s="1">
        <v>0</v>
      </c>
      <c r="S275" s="1">
        <v>0</v>
      </c>
      <c r="T275" s="1">
        <v>6</v>
      </c>
      <c r="U275" s="1">
        <v>0</v>
      </c>
      <c r="V275" s="1">
        <v>0</v>
      </c>
      <c r="W275" s="1">
        <v>219</v>
      </c>
      <c r="X275" s="1">
        <v>0</v>
      </c>
      <c r="Y275" s="1">
        <v>165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6</v>
      </c>
      <c r="AG275" s="1">
        <v>0</v>
      </c>
      <c r="AH275" s="1">
        <v>0</v>
      </c>
      <c r="AI275" s="1">
        <v>0</v>
      </c>
      <c r="AJ275" s="1">
        <v>225</v>
      </c>
      <c r="AK275" s="1">
        <v>225</v>
      </c>
      <c r="AL275" s="1">
        <v>59</v>
      </c>
      <c r="AM275" s="1">
        <v>225</v>
      </c>
      <c r="AN275" s="1">
        <f t="shared" si="113"/>
        <v>225</v>
      </c>
      <c r="AO275" s="1">
        <f t="shared" si="114"/>
        <v>225</v>
      </c>
      <c r="AP275" s="1" t="str">
        <f t="shared" si="115"/>
        <v/>
      </c>
      <c r="AR275">
        <f t="shared" si="116"/>
        <v>0</v>
      </c>
      <c r="AS275">
        <f t="shared" si="117"/>
        <v>0</v>
      </c>
      <c r="AT275">
        <f t="shared" si="118"/>
        <v>0</v>
      </c>
      <c r="AU275">
        <f t="shared" si="119"/>
        <v>4.0559999999999997E-3</v>
      </c>
      <c r="AV275">
        <f t="shared" si="120"/>
        <v>0</v>
      </c>
      <c r="AW275">
        <f t="shared" si="121"/>
        <v>0</v>
      </c>
      <c r="AX275">
        <f t="shared" si="122"/>
        <v>0.14804399999999998</v>
      </c>
      <c r="AY275">
        <f t="shared" si="123"/>
        <v>0</v>
      </c>
      <c r="AZ275">
        <f t="shared" si="124"/>
        <v>0.11153999999999999</v>
      </c>
      <c r="BA275">
        <f t="shared" si="125"/>
        <v>0</v>
      </c>
      <c r="BB275">
        <f t="shared" si="126"/>
        <v>0</v>
      </c>
      <c r="BC275">
        <f t="shared" si="127"/>
        <v>0</v>
      </c>
      <c r="BD275">
        <f t="shared" si="128"/>
        <v>0</v>
      </c>
      <c r="BE275">
        <f t="shared" si="129"/>
        <v>0</v>
      </c>
      <c r="BF275">
        <f t="shared" si="130"/>
        <v>0</v>
      </c>
      <c r="BG275">
        <f t="shared" si="131"/>
        <v>4.0559999999999997E-3</v>
      </c>
      <c r="BH275">
        <f t="shared" si="132"/>
        <v>0</v>
      </c>
      <c r="BI275">
        <f t="shared" si="133"/>
        <v>0</v>
      </c>
      <c r="BJ275">
        <f t="shared" si="134"/>
        <v>0</v>
      </c>
      <c r="BK275">
        <f t="shared" si="135"/>
        <v>0.15209999999999999</v>
      </c>
      <c r="BL275">
        <f t="shared" si="136"/>
        <v>0.15209999999999999</v>
      </c>
      <c r="BM275">
        <f t="shared" si="137"/>
        <v>3.9883999999999996E-2</v>
      </c>
      <c r="BN275">
        <f t="shared" si="138"/>
        <v>0.15209999999999999</v>
      </c>
      <c r="BO275">
        <f t="shared" si="139"/>
        <v>0.15209999999999999</v>
      </c>
      <c r="BP275">
        <f t="shared" si="140"/>
        <v>0.15209999999999999</v>
      </c>
    </row>
    <row r="276" spans="1:68">
      <c r="A276">
        <v>54037</v>
      </c>
      <c r="B276" s="1">
        <v>9</v>
      </c>
      <c r="C276" s="1">
        <v>0</v>
      </c>
      <c r="D276" s="1">
        <v>1</v>
      </c>
      <c r="E276" s="1">
        <v>1</v>
      </c>
      <c r="F276" s="1">
        <v>0</v>
      </c>
      <c r="G276" s="1">
        <v>3</v>
      </c>
      <c r="H276" s="8">
        <v>40</v>
      </c>
      <c r="I276" t="s">
        <v>575</v>
      </c>
      <c r="J276" s="8">
        <v>83</v>
      </c>
      <c r="K276" s="1">
        <v>1</v>
      </c>
      <c r="L276" s="1">
        <v>2</v>
      </c>
      <c r="M276" s="1">
        <v>0</v>
      </c>
      <c r="N276" s="1">
        <v>0</v>
      </c>
      <c r="O276" s="1">
        <v>0</v>
      </c>
      <c r="P276" s="90">
        <v>6.7599999999999995E-4</v>
      </c>
      <c r="Q276" s="1">
        <v>0</v>
      </c>
      <c r="R276" s="1">
        <v>0</v>
      </c>
      <c r="S276" s="1">
        <v>0</v>
      </c>
      <c r="T276" s="1">
        <v>156</v>
      </c>
      <c r="U276" s="1">
        <v>0</v>
      </c>
      <c r="V276" s="1">
        <v>0</v>
      </c>
      <c r="W276" s="1">
        <v>105</v>
      </c>
      <c r="X276" s="1">
        <v>0</v>
      </c>
      <c r="Y276" s="1">
        <v>461</v>
      </c>
      <c r="Z276" s="1">
        <v>1311</v>
      </c>
      <c r="AA276" s="1">
        <v>1</v>
      </c>
      <c r="AB276" s="1">
        <v>1</v>
      </c>
      <c r="AC276" s="1">
        <v>0</v>
      </c>
      <c r="AD276" s="1">
        <v>0</v>
      </c>
      <c r="AE276" s="1">
        <v>125</v>
      </c>
      <c r="AF276" s="1">
        <v>31</v>
      </c>
      <c r="AG276" s="1">
        <v>0</v>
      </c>
      <c r="AH276" s="1">
        <v>0</v>
      </c>
      <c r="AI276" s="1">
        <v>24</v>
      </c>
      <c r="AJ276" s="1">
        <v>262</v>
      </c>
      <c r="AK276" s="1">
        <v>1574</v>
      </c>
      <c r="AL276" s="1">
        <v>1113</v>
      </c>
      <c r="AM276" s="1">
        <v>1574</v>
      </c>
      <c r="AN276" s="1">
        <f t="shared" si="113"/>
        <v>261</v>
      </c>
      <c r="AO276" s="1">
        <f t="shared" si="114"/>
        <v>262</v>
      </c>
      <c r="AP276" s="1" t="str">
        <f t="shared" si="115"/>
        <v/>
      </c>
      <c r="AR276">
        <f t="shared" si="116"/>
        <v>0</v>
      </c>
      <c r="AS276">
        <f t="shared" si="117"/>
        <v>0</v>
      </c>
      <c r="AT276">
        <f t="shared" si="118"/>
        <v>0</v>
      </c>
      <c r="AU276">
        <f t="shared" si="119"/>
        <v>0.10545599999999999</v>
      </c>
      <c r="AV276">
        <f t="shared" si="120"/>
        <v>0</v>
      </c>
      <c r="AW276">
        <f t="shared" si="121"/>
        <v>0</v>
      </c>
      <c r="AX276">
        <f t="shared" si="122"/>
        <v>7.0980000000000001E-2</v>
      </c>
      <c r="AY276">
        <f t="shared" si="123"/>
        <v>0</v>
      </c>
      <c r="AZ276">
        <f t="shared" si="124"/>
        <v>0.31163599999999997</v>
      </c>
      <c r="BA276">
        <f t="shared" si="125"/>
        <v>0.88623599999999991</v>
      </c>
      <c r="BB276">
        <f t="shared" si="126"/>
        <v>6.7599999999999995E-4</v>
      </c>
      <c r="BC276">
        <f t="shared" si="127"/>
        <v>6.7599999999999995E-4</v>
      </c>
      <c r="BD276">
        <f t="shared" si="128"/>
        <v>0</v>
      </c>
      <c r="BE276">
        <f t="shared" si="129"/>
        <v>0</v>
      </c>
      <c r="BF276">
        <f t="shared" si="130"/>
        <v>8.4499999999999992E-2</v>
      </c>
      <c r="BG276">
        <f t="shared" si="131"/>
        <v>2.0955999999999999E-2</v>
      </c>
      <c r="BH276">
        <f t="shared" si="132"/>
        <v>0</v>
      </c>
      <c r="BI276">
        <f t="shared" si="133"/>
        <v>0</v>
      </c>
      <c r="BJ276">
        <f t="shared" si="134"/>
        <v>1.6223999999999999E-2</v>
      </c>
      <c r="BK276">
        <f t="shared" si="135"/>
        <v>0.17711199999999999</v>
      </c>
      <c r="BL276">
        <f t="shared" si="136"/>
        <v>1.0640239999999999</v>
      </c>
      <c r="BM276">
        <f t="shared" si="137"/>
        <v>0.75238799999999995</v>
      </c>
      <c r="BN276">
        <f t="shared" si="138"/>
        <v>1.0640239999999999</v>
      </c>
      <c r="BO276">
        <f t="shared" si="139"/>
        <v>0.17643599999999998</v>
      </c>
      <c r="BP276">
        <f t="shared" si="140"/>
        <v>0.17711199999999999</v>
      </c>
    </row>
    <row r="277" spans="1:68">
      <c r="A277">
        <v>54038</v>
      </c>
      <c r="B277" s="1">
        <v>1</v>
      </c>
      <c r="C277" s="1">
        <v>1</v>
      </c>
      <c r="D277" s="1">
        <v>0</v>
      </c>
      <c r="E277" s="1">
        <v>1</v>
      </c>
      <c r="F277" s="1">
        <v>0</v>
      </c>
      <c r="G277" s="1">
        <v>3</v>
      </c>
      <c r="H277" s="8">
        <v>5</v>
      </c>
      <c r="I277" t="s">
        <v>266</v>
      </c>
      <c r="J277" s="8">
        <v>13</v>
      </c>
      <c r="K277" s="1">
        <v>4</v>
      </c>
      <c r="L277" s="1">
        <v>2</v>
      </c>
      <c r="M277" s="1">
        <v>0</v>
      </c>
      <c r="N277" s="1">
        <v>0</v>
      </c>
      <c r="O277" s="1">
        <v>0</v>
      </c>
      <c r="P277" s="90">
        <v>6.7599999999999995E-4</v>
      </c>
      <c r="Q277" s="1">
        <v>0</v>
      </c>
      <c r="R277" s="1">
        <v>0</v>
      </c>
      <c r="S277" s="1">
        <v>0</v>
      </c>
      <c r="T277" s="1">
        <v>9</v>
      </c>
      <c r="U277" s="1">
        <v>0</v>
      </c>
      <c r="V277" s="1">
        <v>0</v>
      </c>
      <c r="W277" s="1">
        <v>725</v>
      </c>
      <c r="X277" s="1">
        <v>0</v>
      </c>
      <c r="Y277" s="1">
        <v>612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9</v>
      </c>
      <c r="AG277" s="1">
        <v>0</v>
      </c>
      <c r="AH277" s="1">
        <v>0</v>
      </c>
      <c r="AI277" s="1">
        <v>51</v>
      </c>
      <c r="AJ277" s="1">
        <v>734</v>
      </c>
      <c r="AK277" s="1">
        <v>734</v>
      </c>
      <c r="AL277" s="1">
        <v>121</v>
      </c>
      <c r="AM277" s="1">
        <v>734</v>
      </c>
      <c r="AN277" s="1">
        <f t="shared" si="113"/>
        <v>734</v>
      </c>
      <c r="AO277" s="1">
        <f t="shared" si="114"/>
        <v>734</v>
      </c>
      <c r="AP277" s="1" t="str">
        <f t="shared" si="115"/>
        <v/>
      </c>
      <c r="AR277">
        <f t="shared" si="116"/>
        <v>0</v>
      </c>
      <c r="AS277">
        <f t="shared" si="117"/>
        <v>0</v>
      </c>
      <c r="AT277">
        <f t="shared" si="118"/>
        <v>0</v>
      </c>
      <c r="AU277">
        <f t="shared" si="119"/>
        <v>6.0839999999999991E-3</v>
      </c>
      <c r="AV277">
        <f t="shared" si="120"/>
        <v>0</v>
      </c>
      <c r="AW277">
        <f t="shared" si="121"/>
        <v>0</v>
      </c>
      <c r="AX277">
        <f t="shared" si="122"/>
        <v>0.49009999999999998</v>
      </c>
      <c r="AY277">
        <f t="shared" si="123"/>
        <v>0</v>
      </c>
      <c r="AZ277">
        <f t="shared" si="124"/>
        <v>0.41371199999999997</v>
      </c>
      <c r="BA277">
        <f t="shared" si="125"/>
        <v>0</v>
      </c>
      <c r="BB277">
        <f t="shared" si="126"/>
        <v>0</v>
      </c>
      <c r="BC277">
        <f t="shared" si="127"/>
        <v>0</v>
      </c>
      <c r="BD277">
        <f t="shared" si="128"/>
        <v>0</v>
      </c>
      <c r="BE277">
        <f t="shared" si="129"/>
        <v>0</v>
      </c>
      <c r="BF277">
        <f t="shared" si="130"/>
        <v>0</v>
      </c>
      <c r="BG277">
        <f t="shared" si="131"/>
        <v>6.0839999999999991E-3</v>
      </c>
      <c r="BH277">
        <f t="shared" si="132"/>
        <v>0</v>
      </c>
      <c r="BI277">
        <f t="shared" si="133"/>
        <v>0</v>
      </c>
      <c r="BJ277">
        <f t="shared" si="134"/>
        <v>3.4476E-2</v>
      </c>
      <c r="BK277">
        <f t="shared" si="135"/>
        <v>0.49618399999999996</v>
      </c>
      <c r="BL277">
        <f t="shared" si="136"/>
        <v>0.49618399999999996</v>
      </c>
      <c r="BM277">
        <f t="shared" si="137"/>
        <v>8.1795999999999994E-2</v>
      </c>
      <c r="BN277">
        <f t="shared" si="138"/>
        <v>0.49618399999999996</v>
      </c>
      <c r="BO277">
        <f t="shared" si="139"/>
        <v>0.49618399999999996</v>
      </c>
      <c r="BP277">
        <f t="shared" si="140"/>
        <v>0.49618399999999996</v>
      </c>
    </row>
    <row r="278" spans="1:68">
      <c r="A278">
        <v>54039</v>
      </c>
      <c r="B278" s="1">
        <v>1</v>
      </c>
      <c r="C278" s="1">
        <v>1</v>
      </c>
      <c r="D278" s="1">
        <v>0</v>
      </c>
      <c r="E278" s="1">
        <v>1</v>
      </c>
      <c r="F278" s="1">
        <v>0</v>
      </c>
      <c r="G278" s="1">
        <v>3</v>
      </c>
      <c r="H278" s="8">
        <v>6</v>
      </c>
      <c r="I278" t="s">
        <v>270</v>
      </c>
      <c r="J278" s="8">
        <v>20</v>
      </c>
      <c r="K278" s="1">
        <v>1</v>
      </c>
      <c r="L278" s="1">
        <v>2</v>
      </c>
      <c r="M278" s="1">
        <v>0</v>
      </c>
      <c r="N278" s="1">
        <v>0</v>
      </c>
      <c r="O278" s="1">
        <v>0</v>
      </c>
      <c r="P278" s="90">
        <v>6.7599999999999995E-4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644</v>
      </c>
      <c r="Z278" s="1">
        <v>5500</v>
      </c>
      <c r="AA278" s="1">
        <v>1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5500</v>
      </c>
      <c r="AL278" s="1">
        <v>4856</v>
      </c>
      <c r="AM278" s="1">
        <v>5500</v>
      </c>
      <c r="AN278" s="1">
        <f t="shared" si="113"/>
        <v>0</v>
      </c>
      <c r="AO278" s="1">
        <f t="shared" si="114"/>
        <v>0</v>
      </c>
      <c r="AP278" s="1" t="str">
        <f t="shared" si="115"/>
        <v/>
      </c>
      <c r="AR278">
        <f t="shared" si="116"/>
        <v>0</v>
      </c>
      <c r="AS278">
        <f t="shared" si="117"/>
        <v>0</v>
      </c>
      <c r="AT278">
        <f t="shared" si="118"/>
        <v>0</v>
      </c>
      <c r="AU278">
        <f t="shared" si="119"/>
        <v>0</v>
      </c>
      <c r="AV278">
        <f t="shared" si="120"/>
        <v>0</v>
      </c>
      <c r="AW278">
        <f t="shared" si="121"/>
        <v>0</v>
      </c>
      <c r="AX278">
        <f t="shared" si="122"/>
        <v>0</v>
      </c>
      <c r="AY278">
        <f t="shared" si="123"/>
        <v>0</v>
      </c>
      <c r="AZ278">
        <f t="shared" si="124"/>
        <v>0.43534399999999995</v>
      </c>
      <c r="BA278">
        <f t="shared" si="125"/>
        <v>3.7179999999999995</v>
      </c>
      <c r="BB278">
        <f t="shared" si="126"/>
        <v>6.7599999999999995E-4</v>
      </c>
      <c r="BC278">
        <f t="shared" si="127"/>
        <v>0</v>
      </c>
      <c r="BD278">
        <f t="shared" si="128"/>
        <v>0</v>
      </c>
      <c r="BE278">
        <f t="shared" si="129"/>
        <v>0</v>
      </c>
      <c r="BF278">
        <f t="shared" si="130"/>
        <v>0</v>
      </c>
      <c r="BG278">
        <f t="shared" si="131"/>
        <v>0</v>
      </c>
      <c r="BH278">
        <f t="shared" si="132"/>
        <v>0</v>
      </c>
      <c r="BI278">
        <f t="shared" si="133"/>
        <v>0</v>
      </c>
      <c r="BJ278">
        <f t="shared" si="134"/>
        <v>0</v>
      </c>
      <c r="BK278">
        <f t="shared" si="135"/>
        <v>0</v>
      </c>
      <c r="BL278">
        <f t="shared" si="136"/>
        <v>3.7179999999999995</v>
      </c>
      <c r="BM278">
        <f t="shared" si="137"/>
        <v>3.2826559999999998</v>
      </c>
      <c r="BN278">
        <f t="shared" si="138"/>
        <v>3.7179999999999995</v>
      </c>
      <c r="BO278">
        <f t="shared" si="139"/>
        <v>0</v>
      </c>
      <c r="BP278">
        <f t="shared" si="140"/>
        <v>0</v>
      </c>
    </row>
    <row r="279" spans="1:68">
      <c r="A279">
        <v>54040</v>
      </c>
      <c r="B279" s="1">
        <v>9</v>
      </c>
      <c r="C279" s="1">
        <v>0</v>
      </c>
      <c r="D279" s="1">
        <v>1</v>
      </c>
      <c r="E279" s="1">
        <v>1</v>
      </c>
      <c r="F279" s="1">
        <v>0</v>
      </c>
      <c r="G279" s="1">
        <v>3</v>
      </c>
      <c r="H279" s="8">
        <v>40</v>
      </c>
      <c r="I279" t="s">
        <v>575</v>
      </c>
      <c r="J279" s="8">
        <v>83</v>
      </c>
      <c r="K279" s="1">
        <v>1</v>
      </c>
      <c r="L279" s="1">
        <v>1</v>
      </c>
      <c r="M279" s="1">
        <v>0</v>
      </c>
      <c r="N279" s="1">
        <v>0</v>
      </c>
      <c r="O279" s="1">
        <v>0</v>
      </c>
      <c r="P279" s="90">
        <v>6.7599999999999995E-4</v>
      </c>
      <c r="Q279" s="1">
        <v>0</v>
      </c>
      <c r="R279" s="1">
        <v>0</v>
      </c>
      <c r="S279" s="1">
        <v>0</v>
      </c>
      <c r="T279" s="1">
        <v>282</v>
      </c>
      <c r="U279" s="1">
        <v>38</v>
      </c>
      <c r="V279" s="1">
        <v>0</v>
      </c>
      <c r="W279" s="1">
        <v>226</v>
      </c>
      <c r="X279" s="1">
        <v>0</v>
      </c>
      <c r="Y279" s="1">
        <v>900</v>
      </c>
      <c r="Z279" s="1">
        <v>2536</v>
      </c>
      <c r="AA279" s="1">
        <v>1</v>
      </c>
      <c r="AB279" s="1">
        <v>1</v>
      </c>
      <c r="AC279" s="1">
        <v>0</v>
      </c>
      <c r="AD279" s="1">
        <v>0</v>
      </c>
      <c r="AE279" s="1">
        <v>210</v>
      </c>
      <c r="AF279" s="1">
        <v>71</v>
      </c>
      <c r="AG279" s="1">
        <v>0</v>
      </c>
      <c r="AH279" s="1">
        <v>0</v>
      </c>
      <c r="AI279" s="1">
        <v>30</v>
      </c>
      <c r="AJ279" s="1">
        <v>546</v>
      </c>
      <c r="AK279" s="1">
        <v>3083</v>
      </c>
      <c r="AL279" s="1">
        <v>2182</v>
      </c>
      <c r="AM279" s="1">
        <v>3083</v>
      </c>
      <c r="AN279" s="1">
        <f t="shared" si="113"/>
        <v>546</v>
      </c>
      <c r="AO279" s="1">
        <f t="shared" si="114"/>
        <v>546</v>
      </c>
      <c r="AP279" s="1" t="str">
        <f t="shared" si="115"/>
        <v/>
      </c>
      <c r="AR279">
        <f t="shared" si="116"/>
        <v>0</v>
      </c>
      <c r="AS279">
        <f t="shared" si="117"/>
        <v>0</v>
      </c>
      <c r="AT279">
        <f t="shared" si="118"/>
        <v>0</v>
      </c>
      <c r="AU279">
        <f t="shared" si="119"/>
        <v>0.190632</v>
      </c>
      <c r="AV279">
        <f t="shared" si="120"/>
        <v>2.5687999999999999E-2</v>
      </c>
      <c r="AW279">
        <f t="shared" si="121"/>
        <v>0</v>
      </c>
      <c r="AX279">
        <f t="shared" si="122"/>
        <v>0.152776</v>
      </c>
      <c r="AY279">
        <f t="shared" si="123"/>
        <v>0</v>
      </c>
      <c r="AZ279">
        <f t="shared" si="124"/>
        <v>0.60839999999999994</v>
      </c>
      <c r="BA279">
        <f t="shared" si="125"/>
        <v>1.7143359999999999</v>
      </c>
      <c r="BB279">
        <f t="shared" si="126"/>
        <v>6.7599999999999995E-4</v>
      </c>
      <c r="BC279">
        <f t="shared" si="127"/>
        <v>6.7599999999999995E-4</v>
      </c>
      <c r="BD279">
        <f t="shared" si="128"/>
        <v>0</v>
      </c>
      <c r="BE279">
        <f t="shared" si="129"/>
        <v>0</v>
      </c>
      <c r="BF279">
        <f t="shared" si="130"/>
        <v>0.14196</v>
      </c>
      <c r="BG279">
        <f t="shared" si="131"/>
        <v>4.7995999999999997E-2</v>
      </c>
      <c r="BH279">
        <f t="shared" si="132"/>
        <v>0</v>
      </c>
      <c r="BI279">
        <f t="shared" si="133"/>
        <v>0</v>
      </c>
      <c r="BJ279">
        <f t="shared" si="134"/>
        <v>2.0279999999999999E-2</v>
      </c>
      <c r="BK279">
        <f t="shared" si="135"/>
        <v>0.36909599999999998</v>
      </c>
      <c r="BL279">
        <f t="shared" si="136"/>
        <v>2.0841080000000001</v>
      </c>
      <c r="BM279">
        <f t="shared" si="137"/>
        <v>1.4750319999999999</v>
      </c>
      <c r="BN279">
        <f t="shared" si="138"/>
        <v>2.0841080000000001</v>
      </c>
      <c r="BO279">
        <f t="shared" si="139"/>
        <v>0.36909599999999998</v>
      </c>
      <c r="BP279">
        <f t="shared" si="140"/>
        <v>0.36909599999999998</v>
      </c>
    </row>
    <row r="280" spans="1:68">
      <c r="A280">
        <v>54041</v>
      </c>
      <c r="B280" s="1">
        <v>9</v>
      </c>
      <c r="C280" s="1">
        <v>0</v>
      </c>
      <c r="D280" s="1">
        <v>1</v>
      </c>
      <c r="E280" s="1">
        <v>1</v>
      </c>
      <c r="F280" s="1">
        <v>0</v>
      </c>
      <c r="G280" s="1">
        <v>1</v>
      </c>
      <c r="H280" s="8">
        <v>40</v>
      </c>
      <c r="I280" t="s">
        <v>575</v>
      </c>
      <c r="J280" s="8">
        <v>83</v>
      </c>
      <c r="K280" s="1">
        <v>5</v>
      </c>
      <c r="L280" s="1">
        <v>2</v>
      </c>
      <c r="M280" s="1">
        <v>0</v>
      </c>
      <c r="N280" s="1">
        <v>0</v>
      </c>
      <c r="O280" s="1">
        <v>0</v>
      </c>
      <c r="P280" s="90">
        <v>3.2669999999999999E-3</v>
      </c>
      <c r="Q280" s="1">
        <v>0</v>
      </c>
      <c r="R280" s="1">
        <v>0</v>
      </c>
      <c r="S280" s="1">
        <v>0</v>
      </c>
      <c r="T280" s="1">
        <v>4</v>
      </c>
      <c r="U280" s="1">
        <v>0</v>
      </c>
      <c r="V280" s="1">
        <v>0</v>
      </c>
      <c r="W280" s="1">
        <v>108</v>
      </c>
      <c r="X280" s="1">
        <v>7</v>
      </c>
      <c r="Y280" s="1">
        <v>72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4</v>
      </c>
      <c r="AG280" s="1">
        <v>0</v>
      </c>
      <c r="AH280" s="1">
        <v>0</v>
      </c>
      <c r="AI280" s="1">
        <v>32</v>
      </c>
      <c r="AJ280" s="1">
        <v>120</v>
      </c>
      <c r="AK280" s="1">
        <v>120</v>
      </c>
      <c r="AL280" s="1">
        <v>48</v>
      </c>
      <c r="AM280" s="1">
        <v>120</v>
      </c>
      <c r="AN280" s="1">
        <f t="shared" si="113"/>
        <v>119</v>
      </c>
      <c r="AO280" s="1">
        <f t="shared" si="114"/>
        <v>120</v>
      </c>
      <c r="AP280" s="1" t="str">
        <f t="shared" si="115"/>
        <v/>
      </c>
      <c r="AR280">
        <f t="shared" si="116"/>
        <v>0</v>
      </c>
      <c r="AS280">
        <f t="shared" si="117"/>
        <v>0</v>
      </c>
      <c r="AT280">
        <f t="shared" si="118"/>
        <v>0</v>
      </c>
      <c r="AU280">
        <f t="shared" si="119"/>
        <v>1.3068E-2</v>
      </c>
      <c r="AV280">
        <f t="shared" si="120"/>
        <v>0</v>
      </c>
      <c r="AW280">
        <f t="shared" si="121"/>
        <v>0</v>
      </c>
      <c r="AX280">
        <f t="shared" si="122"/>
        <v>0.35283599999999998</v>
      </c>
      <c r="AY280">
        <f t="shared" si="123"/>
        <v>2.2869E-2</v>
      </c>
      <c r="AZ280">
        <f t="shared" si="124"/>
        <v>0.23522399999999999</v>
      </c>
      <c r="BA280">
        <f t="shared" si="125"/>
        <v>0</v>
      </c>
      <c r="BB280">
        <f t="shared" si="126"/>
        <v>0</v>
      </c>
      <c r="BC280">
        <f t="shared" si="127"/>
        <v>0</v>
      </c>
      <c r="BD280">
        <f t="shared" si="128"/>
        <v>0</v>
      </c>
      <c r="BE280">
        <f t="shared" si="129"/>
        <v>0</v>
      </c>
      <c r="BF280">
        <f t="shared" si="130"/>
        <v>0</v>
      </c>
      <c r="BG280">
        <f t="shared" si="131"/>
        <v>1.3068E-2</v>
      </c>
      <c r="BH280">
        <f t="shared" si="132"/>
        <v>0</v>
      </c>
      <c r="BI280">
        <f t="shared" si="133"/>
        <v>0</v>
      </c>
      <c r="BJ280">
        <f t="shared" si="134"/>
        <v>0.104544</v>
      </c>
      <c r="BK280">
        <f t="shared" si="135"/>
        <v>0.39204</v>
      </c>
      <c r="BL280">
        <f t="shared" si="136"/>
        <v>0.39204</v>
      </c>
      <c r="BM280">
        <f t="shared" si="137"/>
        <v>0.15681600000000001</v>
      </c>
      <c r="BN280">
        <f t="shared" si="138"/>
        <v>0.39204</v>
      </c>
      <c r="BO280">
        <f t="shared" si="139"/>
        <v>0.38877299999999998</v>
      </c>
      <c r="BP280">
        <f t="shared" si="140"/>
        <v>0.39204</v>
      </c>
    </row>
    <row r="281" spans="1:68">
      <c r="A281">
        <v>54042</v>
      </c>
      <c r="B281" s="1">
        <v>1</v>
      </c>
      <c r="C281" s="1">
        <v>1</v>
      </c>
      <c r="D281" s="1">
        <v>0</v>
      </c>
      <c r="E281" s="1">
        <v>1</v>
      </c>
      <c r="F281" s="1">
        <v>0</v>
      </c>
      <c r="G281" s="1">
        <v>3</v>
      </c>
      <c r="H281" s="8">
        <v>70</v>
      </c>
      <c r="I281" t="s">
        <v>361</v>
      </c>
      <c r="J281" s="8">
        <v>62</v>
      </c>
      <c r="K281" s="1">
        <v>1</v>
      </c>
      <c r="L281" s="1">
        <v>1</v>
      </c>
      <c r="M281" s="1">
        <v>0</v>
      </c>
      <c r="N281" s="1">
        <v>0</v>
      </c>
      <c r="O281" s="1">
        <v>0</v>
      </c>
      <c r="P281" s="90">
        <v>6.7599999999999995E-4</v>
      </c>
      <c r="Q281" s="1">
        <v>0</v>
      </c>
      <c r="R281" s="1">
        <v>0</v>
      </c>
      <c r="S281" s="1">
        <v>0</v>
      </c>
      <c r="T281" s="1">
        <v>10</v>
      </c>
      <c r="U281" s="1">
        <v>0</v>
      </c>
      <c r="V281" s="1">
        <v>135</v>
      </c>
      <c r="W281" s="1">
        <v>453</v>
      </c>
      <c r="X281" s="1">
        <v>0</v>
      </c>
      <c r="Y281" s="1">
        <v>1007</v>
      </c>
      <c r="Z281" s="1">
        <v>3030</v>
      </c>
      <c r="AA281" s="1">
        <v>1</v>
      </c>
      <c r="AB281" s="1">
        <v>0</v>
      </c>
      <c r="AC281" s="1">
        <v>0</v>
      </c>
      <c r="AD281" s="1">
        <v>0</v>
      </c>
      <c r="AE281" s="1">
        <v>0</v>
      </c>
      <c r="AF281" s="1">
        <v>4</v>
      </c>
      <c r="AG281" s="1">
        <v>6</v>
      </c>
      <c r="AH281" s="1">
        <v>0</v>
      </c>
      <c r="AI281" s="1">
        <v>18</v>
      </c>
      <c r="AJ281" s="1">
        <v>600</v>
      </c>
      <c r="AK281" s="1">
        <v>3630</v>
      </c>
      <c r="AL281" s="1">
        <v>2622</v>
      </c>
      <c r="AM281" s="1">
        <v>3630</v>
      </c>
      <c r="AN281" s="1">
        <f t="shared" si="113"/>
        <v>598</v>
      </c>
      <c r="AO281" s="1">
        <f t="shared" si="114"/>
        <v>600</v>
      </c>
      <c r="AP281" s="1" t="str">
        <f t="shared" si="115"/>
        <v/>
      </c>
      <c r="AR281">
        <f t="shared" si="116"/>
        <v>0</v>
      </c>
      <c r="AS281">
        <f t="shared" si="117"/>
        <v>0</v>
      </c>
      <c r="AT281">
        <f t="shared" si="118"/>
        <v>0</v>
      </c>
      <c r="AU281">
        <f t="shared" si="119"/>
        <v>6.7599999999999995E-3</v>
      </c>
      <c r="AV281">
        <f t="shared" si="120"/>
        <v>0</v>
      </c>
      <c r="AW281">
        <f t="shared" si="121"/>
        <v>9.1259999999999994E-2</v>
      </c>
      <c r="AX281">
        <f t="shared" si="122"/>
        <v>0.306228</v>
      </c>
      <c r="AY281">
        <f t="shared" si="123"/>
        <v>0</v>
      </c>
      <c r="AZ281">
        <f t="shared" si="124"/>
        <v>0.680732</v>
      </c>
      <c r="BA281">
        <f t="shared" si="125"/>
        <v>2.0482799999999997</v>
      </c>
      <c r="BB281">
        <f t="shared" si="126"/>
        <v>6.7599999999999995E-4</v>
      </c>
      <c r="BC281">
        <f t="shared" si="127"/>
        <v>0</v>
      </c>
      <c r="BD281">
        <f t="shared" si="128"/>
        <v>0</v>
      </c>
      <c r="BE281">
        <f t="shared" si="129"/>
        <v>0</v>
      </c>
      <c r="BF281">
        <f t="shared" si="130"/>
        <v>0</v>
      </c>
      <c r="BG281">
        <f t="shared" si="131"/>
        <v>2.7039999999999998E-3</v>
      </c>
      <c r="BH281">
        <f t="shared" si="132"/>
        <v>4.0559999999999997E-3</v>
      </c>
      <c r="BI281">
        <f t="shared" si="133"/>
        <v>0</v>
      </c>
      <c r="BJ281">
        <f t="shared" si="134"/>
        <v>1.2167999999999998E-2</v>
      </c>
      <c r="BK281">
        <f t="shared" si="135"/>
        <v>0.40559999999999996</v>
      </c>
      <c r="BL281">
        <f t="shared" si="136"/>
        <v>2.4538799999999998</v>
      </c>
      <c r="BM281">
        <f t="shared" si="137"/>
        <v>1.7724719999999998</v>
      </c>
      <c r="BN281">
        <f t="shared" si="138"/>
        <v>2.4538799999999998</v>
      </c>
      <c r="BO281">
        <f t="shared" si="139"/>
        <v>0.404248</v>
      </c>
      <c r="BP281">
        <f t="shared" si="140"/>
        <v>0.40559999999999996</v>
      </c>
    </row>
    <row r="282" spans="1:68">
      <c r="A282">
        <v>54043</v>
      </c>
      <c r="B282" s="1">
        <v>9</v>
      </c>
      <c r="C282" s="1">
        <v>0</v>
      </c>
      <c r="D282" s="1">
        <v>1</v>
      </c>
      <c r="E282" s="1">
        <v>1</v>
      </c>
      <c r="F282" s="1">
        <v>0</v>
      </c>
      <c r="G282" s="1">
        <v>3</v>
      </c>
      <c r="H282" s="8">
        <v>40</v>
      </c>
      <c r="I282" t="s">
        <v>575</v>
      </c>
      <c r="J282" s="8">
        <v>83</v>
      </c>
      <c r="K282" s="1">
        <v>1</v>
      </c>
      <c r="L282" s="1">
        <v>2</v>
      </c>
      <c r="M282" s="1">
        <v>0</v>
      </c>
      <c r="N282" s="1">
        <v>0</v>
      </c>
      <c r="O282" s="1">
        <v>0</v>
      </c>
      <c r="P282" s="90">
        <v>6.7599999999999995E-4</v>
      </c>
      <c r="Q282" s="1">
        <v>0</v>
      </c>
      <c r="R282" s="1">
        <v>0</v>
      </c>
      <c r="S282" s="1">
        <v>0</v>
      </c>
      <c r="T282" s="1">
        <v>49</v>
      </c>
      <c r="U282" s="1">
        <v>0</v>
      </c>
      <c r="V282" s="1">
        <v>0</v>
      </c>
      <c r="W282" s="1">
        <v>41</v>
      </c>
      <c r="X282" s="1">
        <v>0</v>
      </c>
      <c r="Y282" s="1">
        <v>142</v>
      </c>
      <c r="Z282" s="1">
        <v>450</v>
      </c>
      <c r="AA282" s="1">
        <v>1</v>
      </c>
      <c r="AB282" s="1">
        <v>1</v>
      </c>
      <c r="AC282" s="1">
        <v>0</v>
      </c>
      <c r="AD282" s="1">
        <v>0</v>
      </c>
      <c r="AE282" s="1">
        <v>41</v>
      </c>
      <c r="AF282" s="1">
        <v>9</v>
      </c>
      <c r="AG282" s="1">
        <v>0</v>
      </c>
      <c r="AH282" s="1">
        <v>0</v>
      </c>
      <c r="AI282" s="1">
        <v>4</v>
      </c>
      <c r="AJ282" s="1">
        <v>90</v>
      </c>
      <c r="AK282" s="1">
        <v>540</v>
      </c>
      <c r="AL282" s="1">
        <v>398</v>
      </c>
      <c r="AM282" s="1">
        <v>540</v>
      </c>
      <c r="AN282" s="1">
        <f t="shared" si="113"/>
        <v>90</v>
      </c>
      <c r="AO282" s="1">
        <f t="shared" si="114"/>
        <v>90</v>
      </c>
      <c r="AP282" s="1" t="str">
        <f t="shared" si="115"/>
        <v/>
      </c>
      <c r="AR282">
        <f t="shared" si="116"/>
        <v>0</v>
      </c>
      <c r="AS282">
        <f t="shared" si="117"/>
        <v>0</v>
      </c>
      <c r="AT282">
        <f t="shared" si="118"/>
        <v>0</v>
      </c>
      <c r="AU282">
        <f t="shared" si="119"/>
        <v>3.3124000000000001E-2</v>
      </c>
      <c r="AV282">
        <f t="shared" si="120"/>
        <v>0</v>
      </c>
      <c r="AW282">
        <f t="shared" si="121"/>
        <v>0</v>
      </c>
      <c r="AX282">
        <f t="shared" si="122"/>
        <v>2.7715999999999998E-2</v>
      </c>
      <c r="AY282">
        <f t="shared" si="123"/>
        <v>0</v>
      </c>
      <c r="AZ282">
        <f t="shared" si="124"/>
        <v>9.5991999999999994E-2</v>
      </c>
      <c r="BA282">
        <f t="shared" si="125"/>
        <v>0.30419999999999997</v>
      </c>
      <c r="BB282">
        <f t="shared" si="126"/>
        <v>6.7599999999999995E-4</v>
      </c>
      <c r="BC282">
        <f t="shared" si="127"/>
        <v>6.7599999999999995E-4</v>
      </c>
      <c r="BD282">
        <f t="shared" si="128"/>
        <v>0</v>
      </c>
      <c r="BE282">
        <f t="shared" si="129"/>
        <v>0</v>
      </c>
      <c r="BF282">
        <f t="shared" si="130"/>
        <v>2.7715999999999998E-2</v>
      </c>
      <c r="BG282">
        <f t="shared" si="131"/>
        <v>6.0839999999999991E-3</v>
      </c>
      <c r="BH282">
        <f t="shared" si="132"/>
        <v>0</v>
      </c>
      <c r="BI282">
        <f t="shared" si="133"/>
        <v>0</v>
      </c>
      <c r="BJ282">
        <f t="shared" si="134"/>
        <v>2.7039999999999998E-3</v>
      </c>
      <c r="BK282">
        <f t="shared" si="135"/>
        <v>6.0839999999999998E-2</v>
      </c>
      <c r="BL282">
        <f t="shared" si="136"/>
        <v>0.36503999999999998</v>
      </c>
      <c r="BM282">
        <f t="shared" si="137"/>
        <v>0.26904799999999995</v>
      </c>
      <c r="BN282">
        <f t="shared" si="138"/>
        <v>0.36503999999999998</v>
      </c>
      <c r="BO282">
        <f t="shared" si="139"/>
        <v>6.0839999999999998E-2</v>
      </c>
      <c r="BP282">
        <f t="shared" si="140"/>
        <v>6.0839999999999998E-2</v>
      </c>
    </row>
    <row r="283" spans="1:68">
      <c r="A283">
        <v>54044</v>
      </c>
      <c r="B283" s="1">
        <v>1</v>
      </c>
      <c r="C283" s="1">
        <v>1</v>
      </c>
      <c r="D283" s="1">
        <v>0</v>
      </c>
      <c r="E283" s="1">
        <v>1</v>
      </c>
      <c r="F283" s="1">
        <v>0</v>
      </c>
      <c r="G283" s="1">
        <v>4</v>
      </c>
      <c r="H283" s="8">
        <v>84</v>
      </c>
      <c r="I283" t="s">
        <v>410</v>
      </c>
      <c r="J283" s="8">
        <v>63</v>
      </c>
      <c r="K283" s="1">
        <v>4</v>
      </c>
      <c r="L283" s="1">
        <v>1</v>
      </c>
      <c r="M283" s="1">
        <v>1</v>
      </c>
      <c r="N283" s="1">
        <v>0</v>
      </c>
      <c r="O283" s="1">
        <v>0</v>
      </c>
      <c r="P283" s="90">
        <v>1.4289999999999999E-3</v>
      </c>
      <c r="Q283" s="1">
        <v>408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39</v>
      </c>
      <c r="X283" s="1">
        <v>0</v>
      </c>
      <c r="Y283" s="1">
        <v>77</v>
      </c>
      <c r="Z283" s="1">
        <v>0</v>
      </c>
      <c r="AA283" s="1">
        <v>0</v>
      </c>
      <c r="AB283" s="1">
        <v>0</v>
      </c>
      <c r="AC283" s="1">
        <v>408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18</v>
      </c>
      <c r="AJ283" s="1">
        <v>447</v>
      </c>
      <c r="AK283" s="1">
        <v>39</v>
      </c>
      <c r="AL283" s="1">
        <v>370</v>
      </c>
      <c r="AM283" s="1">
        <v>447</v>
      </c>
      <c r="AN283" s="1">
        <f t="shared" si="113"/>
        <v>39</v>
      </c>
      <c r="AO283" s="1">
        <f t="shared" si="114"/>
        <v>39</v>
      </c>
      <c r="AP283" s="1" t="str">
        <f t="shared" si="115"/>
        <v/>
      </c>
      <c r="AR283">
        <f t="shared" si="116"/>
        <v>0.58303199999999999</v>
      </c>
      <c r="AS283">
        <f t="shared" si="117"/>
        <v>0</v>
      </c>
      <c r="AT283">
        <f t="shared" si="118"/>
        <v>0</v>
      </c>
      <c r="AU283">
        <f t="shared" si="119"/>
        <v>0</v>
      </c>
      <c r="AV283">
        <f t="shared" si="120"/>
        <v>0</v>
      </c>
      <c r="AW283">
        <f t="shared" si="121"/>
        <v>0</v>
      </c>
      <c r="AX283">
        <f t="shared" si="122"/>
        <v>5.5730999999999996E-2</v>
      </c>
      <c r="AY283">
        <f t="shared" si="123"/>
        <v>0</v>
      </c>
      <c r="AZ283">
        <f t="shared" si="124"/>
        <v>0.11003299999999999</v>
      </c>
      <c r="BA283">
        <f t="shared" si="125"/>
        <v>0</v>
      </c>
      <c r="BB283">
        <f t="shared" si="126"/>
        <v>0</v>
      </c>
      <c r="BC283">
        <f t="shared" si="127"/>
        <v>0</v>
      </c>
      <c r="BD283">
        <f t="shared" si="128"/>
        <v>0.58303199999999999</v>
      </c>
      <c r="BE283">
        <f t="shared" si="129"/>
        <v>0</v>
      </c>
      <c r="BF283">
        <f t="shared" si="130"/>
        <v>0</v>
      </c>
      <c r="BG283">
        <f t="shared" si="131"/>
        <v>0</v>
      </c>
      <c r="BH283">
        <f t="shared" si="132"/>
        <v>0</v>
      </c>
      <c r="BI283">
        <f t="shared" si="133"/>
        <v>0</v>
      </c>
      <c r="BJ283">
        <f t="shared" si="134"/>
        <v>2.5721999999999998E-2</v>
      </c>
      <c r="BK283">
        <f t="shared" si="135"/>
        <v>0.63876299999999997</v>
      </c>
      <c r="BL283">
        <f t="shared" si="136"/>
        <v>5.5730999999999996E-2</v>
      </c>
      <c r="BM283">
        <f t="shared" si="137"/>
        <v>0.52872999999999992</v>
      </c>
      <c r="BN283">
        <f t="shared" si="138"/>
        <v>0.63876299999999997</v>
      </c>
      <c r="BO283">
        <f t="shared" si="139"/>
        <v>5.5730999999999996E-2</v>
      </c>
      <c r="BP283">
        <f t="shared" si="140"/>
        <v>5.5730999999999996E-2</v>
      </c>
    </row>
    <row r="284" spans="1:68">
      <c r="A284">
        <v>54045</v>
      </c>
      <c r="B284" s="1">
        <v>1</v>
      </c>
      <c r="C284" s="1">
        <v>1</v>
      </c>
      <c r="D284" s="1">
        <v>0</v>
      </c>
      <c r="E284" s="1">
        <v>2</v>
      </c>
      <c r="F284" s="1">
        <v>1</v>
      </c>
      <c r="G284" s="1">
        <v>3</v>
      </c>
      <c r="H284" s="8">
        <v>98</v>
      </c>
      <c r="I284" t="s">
        <v>803</v>
      </c>
      <c r="J284" s="8">
        <v>98</v>
      </c>
      <c r="K284" s="1">
        <v>1</v>
      </c>
      <c r="L284" s="1">
        <v>2</v>
      </c>
      <c r="M284" s="1">
        <v>0</v>
      </c>
      <c r="N284" s="1">
        <v>0</v>
      </c>
      <c r="O284" s="1">
        <v>0</v>
      </c>
      <c r="P284" s="90">
        <v>6.7599999999999995E-4</v>
      </c>
      <c r="Q284" s="1">
        <v>0</v>
      </c>
      <c r="R284" s="1">
        <v>0</v>
      </c>
      <c r="S284" s="1">
        <v>0</v>
      </c>
      <c r="T284" s="1">
        <v>204</v>
      </c>
      <c r="U284" s="1">
        <v>0</v>
      </c>
      <c r="V284" s="1">
        <v>0</v>
      </c>
      <c r="W284" s="1">
        <v>4248</v>
      </c>
      <c r="X284" s="1">
        <v>0</v>
      </c>
      <c r="Y284" s="1">
        <v>3435</v>
      </c>
      <c r="Z284" s="1">
        <v>150</v>
      </c>
      <c r="AA284" s="1">
        <v>1</v>
      </c>
      <c r="AB284" s="1">
        <v>0</v>
      </c>
      <c r="AC284" s="1">
        <v>0</v>
      </c>
      <c r="AD284" s="1">
        <v>0</v>
      </c>
      <c r="AE284" s="1">
        <v>120</v>
      </c>
      <c r="AF284" s="1">
        <v>84</v>
      </c>
      <c r="AG284" s="1">
        <v>0</v>
      </c>
      <c r="AH284" s="1">
        <v>0</v>
      </c>
      <c r="AI284" s="1">
        <v>0</v>
      </c>
      <c r="AJ284" s="1">
        <v>4452</v>
      </c>
      <c r="AK284" s="1">
        <v>4602</v>
      </c>
      <c r="AL284" s="1">
        <v>1167</v>
      </c>
      <c r="AM284" s="1">
        <v>4602</v>
      </c>
      <c r="AN284" s="1">
        <f t="shared" si="113"/>
        <v>4452</v>
      </c>
      <c r="AO284" s="1">
        <f t="shared" si="114"/>
        <v>4452</v>
      </c>
      <c r="AP284" s="1" t="str">
        <f t="shared" si="115"/>
        <v/>
      </c>
      <c r="AR284">
        <f t="shared" si="116"/>
        <v>0</v>
      </c>
      <c r="AS284">
        <f t="shared" si="117"/>
        <v>0</v>
      </c>
      <c r="AT284">
        <f t="shared" si="118"/>
        <v>0</v>
      </c>
      <c r="AU284">
        <f t="shared" si="119"/>
        <v>0.137904</v>
      </c>
      <c r="AV284">
        <f t="shared" si="120"/>
        <v>0</v>
      </c>
      <c r="AW284">
        <f t="shared" si="121"/>
        <v>0</v>
      </c>
      <c r="AX284">
        <f t="shared" si="122"/>
        <v>2.871648</v>
      </c>
      <c r="AY284">
        <f t="shared" si="123"/>
        <v>0</v>
      </c>
      <c r="AZ284">
        <f t="shared" si="124"/>
        <v>2.32206</v>
      </c>
      <c r="BA284">
        <f t="shared" si="125"/>
        <v>0.10139999999999999</v>
      </c>
      <c r="BB284">
        <f t="shared" si="126"/>
        <v>6.7599999999999995E-4</v>
      </c>
      <c r="BC284">
        <f t="shared" si="127"/>
        <v>0</v>
      </c>
      <c r="BD284">
        <f t="shared" si="128"/>
        <v>0</v>
      </c>
      <c r="BE284">
        <f t="shared" si="129"/>
        <v>0</v>
      </c>
      <c r="BF284">
        <f t="shared" si="130"/>
        <v>8.1119999999999998E-2</v>
      </c>
      <c r="BG284">
        <f t="shared" si="131"/>
        <v>5.6783999999999994E-2</v>
      </c>
      <c r="BH284">
        <f t="shared" si="132"/>
        <v>0</v>
      </c>
      <c r="BI284">
        <f t="shared" si="133"/>
        <v>0</v>
      </c>
      <c r="BJ284">
        <f t="shared" si="134"/>
        <v>0</v>
      </c>
      <c r="BK284">
        <f t="shared" si="135"/>
        <v>3.0095519999999998</v>
      </c>
      <c r="BL284">
        <f t="shared" si="136"/>
        <v>3.1109519999999997</v>
      </c>
      <c r="BM284">
        <f t="shared" si="137"/>
        <v>0.78889199999999993</v>
      </c>
      <c r="BN284">
        <f t="shared" si="138"/>
        <v>3.1109519999999997</v>
      </c>
      <c r="BO284">
        <f t="shared" si="139"/>
        <v>3.0095519999999998</v>
      </c>
      <c r="BP284">
        <f t="shared" si="140"/>
        <v>3.0095519999999998</v>
      </c>
    </row>
    <row r="285" spans="1:68">
      <c r="A285">
        <v>54046</v>
      </c>
      <c r="B285" s="1">
        <v>1</v>
      </c>
      <c r="C285" s="1">
        <v>1</v>
      </c>
      <c r="D285" s="1">
        <v>0</v>
      </c>
      <c r="E285" s="1">
        <v>1</v>
      </c>
      <c r="F285" s="1">
        <v>0</v>
      </c>
      <c r="G285" s="1">
        <v>1</v>
      </c>
      <c r="H285" s="8">
        <v>52</v>
      </c>
      <c r="I285" t="s">
        <v>680</v>
      </c>
      <c r="J285" s="8">
        <v>94</v>
      </c>
      <c r="K285" s="1">
        <v>4</v>
      </c>
      <c r="L285" s="1">
        <v>1</v>
      </c>
      <c r="M285" s="1">
        <v>0</v>
      </c>
      <c r="N285" s="1">
        <v>0</v>
      </c>
      <c r="O285" s="1">
        <v>0</v>
      </c>
      <c r="P285" s="90">
        <v>3.2669999999999999E-3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163</v>
      </c>
      <c r="X285" s="1">
        <v>0</v>
      </c>
      <c r="Y285" s="1">
        <v>111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48</v>
      </c>
      <c r="AJ285" s="1">
        <v>163</v>
      </c>
      <c r="AK285" s="1">
        <v>163</v>
      </c>
      <c r="AL285" s="1">
        <v>52</v>
      </c>
      <c r="AM285" s="1">
        <v>163</v>
      </c>
      <c r="AN285" s="1">
        <f t="shared" si="113"/>
        <v>163</v>
      </c>
      <c r="AO285" s="1">
        <f t="shared" si="114"/>
        <v>163</v>
      </c>
      <c r="AP285" s="1" t="str">
        <f t="shared" si="115"/>
        <v/>
      </c>
      <c r="AR285">
        <f t="shared" si="116"/>
        <v>0</v>
      </c>
      <c r="AS285">
        <f t="shared" si="117"/>
        <v>0</v>
      </c>
      <c r="AT285">
        <f t="shared" si="118"/>
        <v>0</v>
      </c>
      <c r="AU285">
        <f t="shared" si="119"/>
        <v>0</v>
      </c>
      <c r="AV285">
        <f t="shared" si="120"/>
        <v>0</v>
      </c>
      <c r="AW285">
        <f t="shared" si="121"/>
        <v>0</v>
      </c>
      <c r="AX285">
        <f t="shared" si="122"/>
        <v>0.53252100000000002</v>
      </c>
      <c r="AY285">
        <f t="shared" si="123"/>
        <v>0</v>
      </c>
      <c r="AZ285">
        <f t="shared" si="124"/>
        <v>0.36263699999999999</v>
      </c>
      <c r="BA285">
        <f t="shared" si="125"/>
        <v>0</v>
      </c>
      <c r="BB285">
        <f t="shared" si="126"/>
        <v>0</v>
      </c>
      <c r="BC285">
        <f t="shared" si="127"/>
        <v>0</v>
      </c>
      <c r="BD285">
        <f t="shared" si="128"/>
        <v>0</v>
      </c>
      <c r="BE285">
        <f t="shared" si="129"/>
        <v>0</v>
      </c>
      <c r="BF285">
        <f t="shared" si="130"/>
        <v>0</v>
      </c>
      <c r="BG285">
        <f t="shared" si="131"/>
        <v>0</v>
      </c>
      <c r="BH285">
        <f t="shared" si="132"/>
        <v>0</v>
      </c>
      <c r="BI285">
        <f t="shared" si="133"/>
        <v>0</v>
      </c>
      <c r="BJ285">
        <f t="shared" si="134"/>
        <v>0.15681600000000001</v>
      </c>
      <c r="BK285">
        <f t="shared" si="135"/>
        <v>0.53252100000000002</v>
      </c>
      <c r="BL285">
        <f t="shared" si="136"/>
        <v>0.53252100000000002</v>
      </c>
      <c r="BM285">
        <f t="shared" si="137"/>
        <v>0.16988400000000001</v>
      </c>
      <c r="BN285">
        <f t="shared" si="138"/>
        <v>0.53252100000000002</v>
      </c>
      <c r="BO285">
        <f t="shared" si="139"/>
        <v>0.53252100000000002</v>
      </c>
      <c r="BP285">
        <f t="shared" si="140"/>
        <v>0.53252100000000002</v>
      </c>
    </row>
    <row r="286" spans="1:68">
      <c r="A286">
        <v>54047</v>
      </c>
      <c r="B286" s="1">
        <v>1</v>
      </c>
      <c r="C286" s="1">
        <v>1</v>
      </c>
      <c r="D286" s="1">
        <v>0</v>
      </c>
      <c r="E286" s="1">
        <v>1</v>
      </c>
      <c r="F286" s="1">
        <v>0</v>
      </c>
      <c r="G286" s="1">
        <v>3</v>
      </c>
      <c r="H286" s="8">
        <v>71</v>
      </c>
      <c r="I286" t="s">
        <v>363</v>
      </c>
      <c r="J286" s="8">
        <v>52</v>
      </c>
      <c r="K286" s="1">
        <v>1</v>
      </c>
      <c r="L286" s="1">
        <v>1</v>
      </c>
      <c r="M286" s="1">
        <v>1</v>
      </c>
      <c r="N286" s="1">
        <v>0</v>
      </c>
      <c r="O286" s="1">
        <v>0</v>
      </c>
      <c r="P286" s="90">
        <v>6.7599999999999995E-4</v>
      </c>
      <c r="Q286" s="1">
        <v>1383</v>
      </c>
      <c r="R286" s="1">
        <v>825</v>
      </c>
      <c r="S286" s="1">
        <v>1</v>
      </c>
      <c r="T286" s="1">
        <v>384</v>
      </c>
      <c r="U286" s="1">
        <v>0</v>
      </c>
      <c r="V286" s="1">
        <v>1059</v>
      </c>
      <c r="W286" s="1">
        <v>957</v>
      </c>
      <c r="X286" s="1">
        <v>39</v>
      </c>
      <c r="Y286" s="1">
        <v>733</v>
      </c>
      <c r="Z286" s="1">
        <v>5100</v>
      </c>
      <c r="AA286" s="1">
        <v>1</v>
      </c>
      <c r="AB286" s="1">
        <v>0</v>
      </c>
      <c r="AC286" s="1">
        <v>411</v>
      </c>
      <c r="AD286" s="1">
        <v>0</v>
      </c>
      <c r="AE286" s="1">
        <v>75</v>
      </c>
      <c r="AF286" s="1">
        <v>70</v>
      </c>
      <c r="AG286" s="1">
        <v>239</v>
      </c>
      <c r="AH286" s="1">
        <v>0</v>
      </c>
      <c r="AI286" s="1">
        <v>0</v>
      </c>
      <c r="AJ286" s="1">
        <v>4648</v>
      </c>
      <c r="AK286" s="1">
        <v>8365</v>
      </c>
      <c r="AL286" s="1">
        <v>9015</v>
      </c>
      <c r="AM286" s="1">
        <v>9748</v>
      </c>
      <c r="AN286" s="1">
        <f t="shared" si="113"/>
        <v>3265</v>
      </c>
      <c r="AO286" s="1">
        <f t="shared" si="114"/>
        <v>3265</v>
      </c>
      <c r="AP286" s="1" t="str">
        <f t="shared" si="115"/>
        <v/>
      </c>
      <c r="AR286">
        <f t="shared" si="116"/>
        <v>0.93490799999999996</v>
      </c>
      <c r="AS286">
        <f t="shared" si="117"/>
        <v>0.55769999999999997</v>
      </c>
      <c r="AT286">
        <f t="shared" si="118"/>
        <v>6.7599999999999995E-4</v>
      </c>
      <c r="AU286">
        <f t="shared" si="119"/>
        <v>0.25958399999999998</v>
      </c>
      <c r="AV286">
        <f t="shared" si="120"/>
        <v>0</v>
      </c>
      <c r="AW286">
        <f t="shared" si="121"/>
        <v>0.71588399999999996</v>
      </c>
      <c r="AX286">
        <f t="shared" si="122"/>
        <v>0.64693199999999995</v>
      </c>
      <c r="AY286">
        <f t="shared" si="123"/>
        <v>2.6363999999999999E-2</v>
      </c>
      <c r="AZ286">
        <f t="shared" si="124"/>
        <v>0.49550799999999995</v>
      </c>
      <c r="BA286">
        <f t="shared" si="125"/>
        <v>3.4475999999999996</v>
      </c>
      <c r="BB286">
        <f t="shared" si="126"/>
        <v>6.7599999999999995E-4</v>
      </c>
      <c r="BC286">
        <f t="shared" si="127"/>
        <v>0</v>
      </c>
      <c r="BD286">
        <f t="shared" si="128"/>
        <v>0.27783599999999997</v>
      </c>
      <c r="BE286">
        <f t="shared" si="129"/>
        <v>0</v>
      </c>
      <c r="BF286">
        <f t="shared" si="130"/>
        <v>5.0699999999999995E-2</v>
      </c>
      <c r="BG286">
        <f t="shared" si="131"/>
        <v>4.7319999999999994E-2</v>
      </c>
      <c r="BH286">
        <f t="shared" si="132"/>
        <v>0.16156399999999999</v>
      </c>
      <c r="BI286">
        <f t="shared" si="133"/>
        <v>0</v>
      </c>
      <c r="BJ286">
        <f t="shared" si="134"/>
        <v>0</v>
      </c>
      <c r="BK286">
        <f t="shared" si="135"/>
        <v>3.142048</v>
      </c>
      <c r="BL286">
        <f t="shared" si="136"/>
        <v>5.6547399999999994</v>
      </c>
      <c r="BM286">
        <f t="shared" si="137"/>
        <v>6.0941399999999994</v>
      </c>
      <c r="BN286">
        <f t="shared" si="138"/>
        <v>6.5896479999999995</v>
      </c>
      <c r="BO286">
        <f t="shared" si="139"/>
        <v>2.2071399999999999</v>
      </c>
      <c r="BP286">
        <f t="shared" si="140"/>
        <v>2.2071399999999999</v>
      </c>
    </row>
    <row r="287" spans="1:68">
      <c r="A287">
        <v>54048</v>
      </c>
      <c r="B287" s="1">
        <v>1</v>
      </c>
      <c r="C287" s="1">
        <v>1</v>
      </c>
      <c r="D287" s="1">
        <v>0</v>
      </c>
      <c r="E287" s="1">
        <v>1</v>
      </c>
      <c r="F287" s="1">
        <v>0</v>
      </c>
      <c r="G287" s="1">
        <v>3</v>
      </c>
      <c r="H287" s="8">
        <v>37</v>
      </c>
      <c r="I287" t="s">
        <v>766</v>
      </c>
      <c r="J287" s="8">
        <v>44</v>
      </c>
      <c r="K287" s="1">
        <v>1</v>
      </c>
      <c r="L287" s="1">
        <v>1</v>
      </c>
      <c r="M287" s="1">
        <v>0</v>
      </c>
      <c r="N287" s="1">
        <v>0</v>
      </c>
      <c r="O287" s="1">
        <v>0</v>
      </c>
      <c r="P287" s="90">
        <v>6.7599999999999995E-4</v>
      </c>
      <c r="Q287" s="1">
        <v>0</v>
      </c>
      <c r="R287" s="1">
        <v>955</v>
      </c>
      <c r="S287" s="1">
        <v>1</v>
      </c>
      <c r="T287" s="1">
        <v>737</v>
      </c>
      <c r="U287" s="1">
        <v>0</v>
      </c>
      <c r="V287" s="1">
        <v>0</v>
      </c>
      <c r="W287" s="1">
        <v>2402</v>
      </c>
      <c r="X287" s="1">
        <v>0</v>
      </c>
      <c r="Y287" s="1">
        <v>3648</v>
      </c>
      <c r="Z287" s="1">
        <v>3000</v>
      </c>
      <c r="AA287" s="1">
        <v>1</v>
      </c>
      <c r="AB287" s="1">
        <v>0</v>
      </c>
      <c r="AC287" s="1">
        <v>0</v>
      </c>
      <c r="AD287" s="1">
        <v>0</v>
      </c>
      <c r="AE287" s="1">
        <v>525</v>
      </c>
      <c r="AF287" s="1">
        <v>211</v>
      </c>
      <c r="AG287" s="1">
        <v>0</v>
      </c>
      <c r="AH287" s="1">
        <v>0</v>
      </c>
      <c r="AI287" s="1">
        <v>150</v>
      </c>
      <c r="AJ287" s="1">
        <v>4095</v>
      </c>
      <c r="AK287" s="1">
        <v>7095</v>
      </c>
      <c r="AL287" s="1">
        <v>3447</v>
      </c>
      <c r="AM287" s="1">
        <v>7095</v>
      </c>
      <c r="AN287" s="1">
        <f t="shared" si="113"/>
        <v>4095</v>
      </c>
      <c r="AO287" s="1">
        <f t="shared" si="114"/>
        <v>4095</v>
      </c>
      <c r="AP287" s="1" t="str">
        <f t="shared" si="115"/>
        <v/>
      </c>
      <c r="AR287">
        <f t="shared" si="116"/>
        <v>0</v>
      </c>
      <c r="AS287">
        <f t="shared" si="117"/>
        <v>0.64557999999999993</v>
      </c>
      <c r="AT287">
        <f t="shared" si="118"/>
        <v>6.7599999999999995E-4</v>
      </c>
      <c r="AU287">
        <f t="shared" si="119"/>
        <v>0.49821199999999999</v>
      </c>
      <c r="AV287">
        <f t="shared" si="120"/>
        <v>0</v>
      </c>
      <c r="AW287">
        <f t="shared" si="121"/>
        <v>0</v>
      </c>
      <c r="AX287">
        <f t="shared" si="122"/>
        <v>1.6237519999999999</v>
      </c>
      <c r="AY287">
        <f t="shared" si="123"/>
        <v>0</v>
      </c>
      <c r="AZ287">
        <f t="shared" si="124"/>
        <v>2.4660479999999998</v>
      </c>
      <c r="BA287">
        <f t="shared" si="125"/>
        <v>2.028</v>
      </c>
      <c r="BB287">
        <f t="shared" si="126"/>
        <v>6.7599999999999995E-4</v>
      </c>
      <c r="BC287">
        <f t="shared" si="127"/>
        <v>0</v>
      </c>
      <c r="BD287">
        <f t="shared" si="128"/>
        <v>0</v>
      </c>
      <c r="BE287">
        <f t="shared" si="129"/>
        <v>0</v>
      </c>
      <c r="BF287">
        <f t="shared" si="130"/>
        <v>0.35489999999999999</v>
      </c>
      <c r="BG287">
        <f t="shared" si="131"/>
        <v>0.14263599999999999</v>
      </c>
      <c r="BH287">
        <f t="shared" si="132"/>
        <v>0</v>
      </c>
      <c r="BI287">
        <f t="shared" si="133"/>
        <v>0</v>
      </c>
      <c r="BJ287">
        <f t="shared" si="134"/>
        <v>0.10139999999999999</v>
      </c>
      <c r="BK287">
        <f t="shared" si="135"/>
        <v>2.7682199999999999</v>
      </c>
      <c r="BL287">
        <f t="shared" si="136"/>
        <v>4.7962199999999999</v>
      </c>
      <c r="BM287">
        <f t="shared" si="137"/>
        <v>2.3301719999999997</v>
      </c>
      <c r="BN287">
        <f t="shared" si="138"/>
        <v>4.7962199999999999</v>
      </c>
      <c r="BO287">
        <f t="shared" si="139"/>
        <v>2.7682199999999999</v>
      </c>
      <c r="BP287">
        <f t="shared" si="140"/>
        <v>2.7682199999999999</v>
      </c>
    </row>
    <row r="288" spans="1:68">
      <c r="A288">
        <v>54049</v>
      </c>
      <c r="B288" s="1">
        <v>9</v>
      </c>
      <c r="C288" s="1">
        <v>0</v>
      </c>
      <c r="D288" s="1">
        <v>1</v>
      </c>
      <c r="E288" s="1">
        <v>1</v>
      </c>
      <c r="F288" s="1">
        <v>0</v>
      </c>
      <c r="G288" s="1">
        <v>3</v>
      </c>
      <c r="H288" s="8">
        <v>40</v>
      </c>
      <c r="I288" t="s">
        <v>575</v>
      </c>
      <c r="J288" s="8">
        <v>83</v>
      </c>
      <c r="K288" s="1">
        <v>1</v>
      </c>
      <c r="L288" s="1">
        <v>2</v>
      </c>
      <c r="M288" s="1">
        <v>0</v>
      </c>
      <c r="N288" s="1">
        <v>0</v>
      </c>
      <c r="O288" s="1">
        <v>0</v>
      </c>
      <c r="P288" s="90">
        <v>6.7599999999999995E-4</v>
      </c>
      <c r="Q288" s="1">
        <v>0</v>
      </c>
      <c r="R288" s="1">
        <v>0</v>
      </c>
      <c r="S288" s="1">
        <v>0</v>
      </c>
      <c r="T288" s="1">
        <v>99</v>
      </c>
      <c r="U288" s="1">
        <v>0</v>
      </c>
      <c r="V288" s="1">
        <v>0</v>
      </c>
      <c r="W288" s="1">
        <v>135</v>
      </c>
      <c r="X288" s="1">
        <v>0</v>
      </c>
      <c r="Y288" s="1">
        <v>279</v>
      </c>
      <c r="Z288" s="1">
        <v>490</v>
      </c>
      <c r="AA288" s="1">
        <v>1</v>
      </c>
      <c r="AB288" s="1">
        <v>1</v>
      </c>
      <c r="AC288" s="1">
        <v>0</v>
      </c>
      <c r="AD288" s="1">
        <v>0</v>
      </c>
      <c r="AE288" s="1">
        <v>75</v>
      </c>
      <c r="AF288" s="1">
        <v>24</v>
      </c>
      <c r="AG288" s="1">
        <v>0</v>
      </c>
      <c r="AH288" s="1">
        <v>0</v>
      </c>
      <c r="AI288" s="1">
        <v>41</v>
      </c>
      <c r="AJ288" s="1">
        <v>234</v>
      </c>
      <c r="AK288" s="1">
        <v>725</v>
      </c>
      <c r="AL288" s="1">
        <v>445</v>
      </c>
      <c r="AM288" s="1">
        <v>725</v>
      </c>
      <c r="AN288" s="1">
        <f t="shared" si="113"/>
        <v>234</v>
      </c>
      <c r="AO288" s="1">
        <f t="shared" si="114"/>
        <v>234</v>
      </c>
      <c r="AP288" s="1" t="str">
        <f t="shared" si="115"/>
        <v/>
      </c>
      <c r="AR288">
        <f t="shared" si="116"/>
        <v>0</v>
      </c>
      <c r="AS288">
        <f t="shared" si="117"/>
        <v>0</v>
      </c>
      <c r="AT288">
        <f t="shared" si="118"/>
        <v>0</v>
      </c>
      <c r="AU288">
        <f t="shared" si="119"/>
        <v>6.6923999999999997E-2</v>
      </c>
      <c r="AV288">
        <f t="shared" si="120"/>
        <v>0</v>
      </c>
      <c r="AW288">
        <f t="shared" si="121"/>
        <v>0</v>
      </c>
      <c r="AX288">
        <f t="shared" si="122"/>
        <v>9.1259999999999994E-2</v>
      </c>
      <c r="AY288">
        <f t="shared" si="123"/>
        <v>0</v>
      </c>
      <c r="AZ288">
        <f t="shared" si="124"/>
        <v>0.18860399999999999</v>
      </c>
      <c r="BA288">
        <f t="shared" si="125"/>
        <v>0.33123999999999998</v>
      </c>
      <c r="BB288">
        <f t="shared" si="126"/>
        <v>6.7599999999999995E-4</v>
      </c>
      <c r="BC288">
        <f t="shared" si="127"/>
        <v>6.7599999999999995E-4</v>
      </c>
      <c r="BD288">
        <f t="shared" si="128"/>
        <v>0</v>
      </c>
      <c r="BE288">
        <f t="shared" si="129"/>
        <v>0</v>
      </c>
      <c r="BF288">
        <f t="shared" si="130"/>
        <v>5.0699999999999995E-2</v>
      </c>
      <c r="BG288">
        <f t="shared" si="131"/>
        <v>1.6223999999999999E-2</v>
      </c>
      <c r="BH288">
        <f t="shared" si="132"/>
        <v>0</v>
      </c>
      <c r="BI288">
        <f t="shared" si="133"/>
        <v>0</v>
      </c>
      <c r="BJ288">
        <f t="shared" si="134"/>
        <v>2.7715999999999998E-2</v>
      </c>
      <c r="BK288">
        <f t="shared" si="135"/>
        <v>0.15818399999999999</v>
      </c>
      <c r="BL288">
        <f t="shared" si="136"/>
        <v>0.49009999999999998</v>
      </c>
      <c r="BM288">
        <f t="shared" si="137"/>
        <v>0.30081999999999998</v>
      </c>
      <c r="BN288">
        <f t="shared" si="138"/>
        <v>0.49009999999999998</v>
      </c>
      <c r="BO288">
        <f t="shared" si="139"/>
        <v>0.15818399999999999</v>
      </c>
      <c r="BP288">
        <f t="shared" si="140"/>
        <v>0.15818399999999999</v>
      </c>
    </row>
    <row r="289" spans="1:68">
      <c r="A289">
        <v>54050</v>
      </c>
      <c r="B289" s="1">
        <v>1</v>
      </c>
      <c r="C289" s="1">
        <v>1</v>
      </c>
      <c r="D289" s="1">
        <v>0</v>
      </c>
      <c r="E289" s="1">
        <v>1</v>
      </c>
      <c r="F289" s="1">
        <v>0</v>
      </c>
      <c r="G289" s="1">
        <v>3</v>
      </c>
      <c r="H289" s="8">
        <v>35</v>
      </c>
      <c r="I289" t="s">
        <v>765</v>
      </c>
      <c r="J289" s="8">
        <v>30</v>
      </c>
      <c r="K289" s="1">
        <v>1</v>
      </c>
      <c r="L289" s="1">
        <v>1</v>
      </c>
      <c r="M289" s="1">
        <v>1</v>
      </c>
      <c r="N289" s="1">
        <v>9</v>
      </c>
      <c r="O289" s="1">
        <v>0</v>
      </c>
      <c r="P289" s="90">
        <v>6.7599999999999995E-4</v>
      </c>
      <c r="Q289" s="1">
        <v>87</v>
      </c>
      <c r="R289" s="1">
        <v>0</v>
      </c>
      <c r="S289" s="1">
        <v>0</v>
      </c>
      <c r="T289" s="1">
        <v>0</v>
      </c>
      <c r="U289" s="1">
        <v>0</v>
      </c>
      <c r="V289" s="1">
        <v>1555</v>
      </c>
      <c r="W289" s="1">
        <v>1146</v>
      </c>
      <c r="X289" s="1">
        <v>0</v>
      </c>
      <c r="Y289" s="1">
        <v>1955</v>
      </c>
      <c r="Z289" s="1">
        <v>9045</v>
      </c>
      <c r="AA289" s="1">
        <v>1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67</v>
      </c>
      <c r="AJ289" s="1">
        <v>2789</v>
      </c>
      <c r="AK289" s="1">
        <v>11747</v>
      </c>
      <c r="AL289" s="1">
        <v>9879</v>
      </c>
      <c r="AM289" s="1">
        <v>11834</v>
      </c>
      <c r="AN289" s="1">
        <f t="shared" si="113"/>
        <v>2701</v>
      </c>
      <c r="AO289" s="1">
        <f t="shared" si="114"/>
        <v>2702</v>
      </c>
      <c r="AP289" s="1" t="str">
        <f t="shared" si="115"/>
        <v/>
      </c>
      <c r="AR289">
        <f t="shared" si="116"/>
        <v>5.8811999999999996E-2</v>
      </c>
      <c r="AS289">
        <f t="shared" si="117"/>
        <v>0</v>
      </c>
      <c r="AT289">
        <f t="shared" si="118"/>
        <v>0</v>
      </c>
      <c r="AU289">
        <f t="shared" si="119"/>
        <v>0</v>
      </c>
      <c r="AV289">
        <f t="shared" si="120"/>
        <v>0</v>
      </c>
      <c r="AW289">
        <f t="shared" si="121"/>
        <v>1.05118</v>
      </c>
      <c r="AX289">
        <f t="shared" si="122"/>
        <v>0.77469599999999994</v>
      </c>
      <c r="AY289">
        <f t="shared" si="123"/>
        <v>0</v>
      </c>
      <c r="AZ289">
        <f t="shared" si="124"/>
        <v>1.32158</v>
      </c>
      <c r="BA289">
        <f t="shared" si="125"/>
        <v>6.11442</v>
      </c>
      <c r="BB289">
        <f t="shared" si="126"/>
        <v>6.7599999999999995E-4</v>
      </c>
      <c r="BC289">
        <f t="shared" si="127"/>
        <v>0</v>
      </c>
      <c r="BD289">
        <f t="shared" si="128"/>
        <v>0</v>
      </c>
      <c r="BE289">
        <f t="shared" si="129"/>
        <v>0</v>
      </c>
      <c r="BF289">
        <f t="shared" si="130"/>
        <v>0</v>
      </c>
      <c r="BG289">
        <f t="shared" si="131"/>
        <v>0</v>
      </c>
      <c r="BH289">
        <f t="shared" si="132"/>
        <v>0</v>
      </c>
      <c r="BI289">
        <f t="shared" si="133"/>
        <v>0</v>
      </c>
      <c r="BJ289">
        <f t="shared" si="134"/>
        <v>4.5291999999999999E-2</v>
      </c>
      <c r="BK289">
        <f t="shared" si="135"/>
        <v>1.8853639999999998</v>
      </c>
      <c r="BL289">
        <f t="shared" si="136"/>
        <v>7.9409719999999995</v>
      </c>
      <c r="BM289">
        <f t="shared" si="137"/>
        <v>6.6782039999999991</v>
      </c>
      <c r="BN289">
        <f t="shared" si="138"/>
        <v>7.9997839999999991</v>
      </c>
      <c r="BO289">
        <f t="shared" si="139"/>
        <v>1.8258759999999998</v>
      </c>
      <c r="BP289">
        <f t="shared" si="140"/>
        <v>1.826552</v>
      </c>
    </row>
    <row r="290" spans="1:68">
      <c r="A290">
        <v>54051</v>
      </c>
      <c r="B290" s="1">
        <v>9</v>
      </c>
      <c r="C290" s="1">
        <v>0</v>
      </c>
      <c r="D290" s="1">
        <v>1</v>
      </c>
      <c r="E290" s="1">
        <v>1</v>
      </c>
      <c r="F290" s="1">
        <v>0</v>
      </c>
      <c r="G290" s="1">
        <v>3</v>
      </c>
      <c r="H290" s="8">
        <v>67</v>
      </c>
      <c r="I290" t="s">
        <v>258</v>
      </c>
      <c r="J290" s="8">
        <v>70</v>
      </c>
      <c r="K290" s="1">
        <v>1</v>
      </c>
      <c r="L290" s="1">
        <v>2</v>
      </c>
      <c r="M290" s="1">
        <v>1</v>
      </c>
      <c r="N290" s="1">
        <v>0</v>
      </c>
      <c r="O290" s="1">
        <v>0</v>
      </c>
      <c r="P290" s="90">
        <v>6.7599999999999995E-4</v>
      </c>
      <c r="Q290" s="1">
        <v>0</v>
      </c>
      <c r="R290" s="1">
        <v>0</v>
      </c>
      <c r="S290" s="1">
        <v>0</v>
      </c>
      <c r="T290" s="1">
        <v>72</v>
      </c>
      <c r="U290" s="1">
        <v>3</v>
      </c>
      <c r="V290" s="1">
        <v>0</v>
      </c>
      <c r="W290" s="1">
        <v>248</v>
      </c>
      <c r="X290" s="1">
        <v>6</v>
      </c>
      <c r="Y290" s="1">
        <v>146</v>
      </c>
      <c r="Z290" s="1">
        <v>430</v>
      </c>
      <c r="AA290" s="1">
        <v>1</v>
      </c>
      <c r="AB290" s="1">
        <v>1</v>
      </c>
      <c r="AC290" s="1">
        <v>0</v>
      </c>
      <c r="AD290" s="1">
        <v>0</v>
      </c>
      <c r="AE290" s="1">
        <v>41</v>
      </c>
      <c r="AF290" s="1">
        <v>30</v>
      </c>
      <c r="AG290" s="1">
        <v>0</v>
      </c>
      <c r="AH290" s="1">
        <v>0</v>
      </c>
      <c r="AI290" s="1">
        <v>135</v>
      </c>
      <c r="AJ290" s="1">
        <v>329</v>
      </c>
      <c r="AK290" s="1">
        <v>759</v>
      </c>
      <c r="AL290" s="1">
        <v>613</v>
      </c>
      <c r="AM290" s="1">
        <v>759</v>
      </c>
      <c r="AN290" s="1">
        <f t="shared" si="113"/>
        <v>329</v>
      </c>
      <c r="AO290" s="1">
        <f t="shared" si="114"/>
        <v>329</v>
      </c>
      <c r="AP290" s="1" t="str">
        <f t="shared" si="115"/>
        <v/>
      </c>
      <c r="AR290">
        <f t="shared" si="116"/>
        <v>0</v>
      </c>
      <c r="AS290">
        <f t="shared" si="117"/>
        <v>0</v>
      </c>
      <c r="AT290">
        <f t="shared" si="118"/>
        <v>0</v>
      </c>
      <c r="AU290">
        <f t="shared" si="119"/>
        <v>4.8671999999999993E-2</v>
      </c>
      <c r="AV290">
        <f t="shared" si="120"/>
        <v>2.0279999999999999E-3</v>
      </c>
      <c r="AW290">
        <f t="shared" si="121"/>
        <v>0</v>
      </c>
      <c r="AX290">
        <f t="shared" si="122"/>
        <v>0.16764799999999999</v>
      </c>
      <c r="AY290">
        <f t="shared" si="123"/>
        <v>4.0559999999999997E-3</v>
      </c>
      <c r="AZ290">
        <f t="shared" si="124"/>
        <v>9.8695999999999992E-2</v>
      </c>
      <c r="BA290">
        <f t="shared" si="125"/>
        <v>0.29067999999999999</v>
      </c>
      <c r="BB290">
        <f t="shared" si="126"/>
        <v>6.7599999999999995E-4</v>
      </c>
      <c r="BC290">
        <f t="shared" si="127"/>
        <v>6.7599999999999995E-4</v>
      </c>
      <c r="BD290">
        <f t="shared" si="128"/>
        <v>0</v>
      </c>
      <c r="BE290">
        <f t="shared" si="129"/>
        <v>0</v>
      </c>
      <c r="BF290">
        <f t="shared" si="130"/>
        <v>2.7715999999999998E-2</v>
      </c>
      <c r="BG290">
        <f t="shared" si="131"/>
        <v>2.0279999999999999E-2</v>
      </c>
      <c r="BH290">
        <f t="shared" si="132"/>
        <v>0</v>
      </c>
      <c r="BI290">
        <f t="shared" si="133"/>
        <v>0</v>
      </c>
      <c r="BJ290">
        <f t="shared" si="134"/>
        <v>9.1259999999999994E-2</v>
      </c>
      <c r="BK290">
        <f t="shared" si="135"/>
        <v>0.22240399999999999</v>
      </c>
      <c r="BL290">
        <f t="shared" si="136"/>
        <v>0.51308399999999998</v>
      </c>
      <c r="BM290">
        <f t="shared" si="137"/>
        <v>0.41438799999999998</v>
      </c>
      <c r="BN290">
        <f t="shared" si="138"/>
        <v>0.51308399999999998</v>
      </c>
      <c r="BO290">
        <f t="shared" si="139"/>
        <v>0.22240399999999999</v>
      </c>
      <c r="BP290">
        <f t="shared" si="140"/>
        <v>0.22240399999999999</v>
      </c>
    </row>
    <row r="291" spans="1:68">
      <c r="A291">
        <v>54052</v>
      </c>
      <c r="B291" s="1">
        <v>1</v>
      </c>
      <c r="C291" s="1">
        <v>1</v>
      </c>
      <c r="D291" s="1">
        <v>0</v>
      </c>
      <c r="E291" s="1">
        <v>1</v>
      </c>
      <c r="F291" s="1">
        <v>0</v>
      </c>
      <c r="G291" s="1">
        <v>2</v>
      </c>
      <c r="H291" s="8">
        <v>67</v>
      </c>
      <c r="I291" t="s">
        <v>258</v>
      </c>
      <c r="J291" s="8">
        <v>70</v>
      </c>
      <c r="K291" s="1">
        <v>4</v>
      </c>
      <c r="L291" s="1">
        <v>1</v>
      </c>
      <c r="M291" s="1">
        <v>0</v>
      </c>
      <c r="N291" s="1">
        <v>0</v>
      </c>
      <c r="O291" s="1">
        <v>0</v>
      </c>
      <c r="P291" s="90">
        <v>3.2669999999999999E-3</v>
      </c>
      <c r="Q291" s="1">
        <v>30</v>
      </c>
      <c r="R291" s="1">
        <v>0</v>
      </c>
      <c r="S291" s="1">
        <v>0</v>
      </c>
      <c r="T291" s="1">
        <v>24</v>
      </c>
      <c r="U291" s="1">
        <v>0</v>
      </c>
      <c r="V291" s="1">
        <v>0</v>
      </c>
      <c r="W291" s="1">
        <v>168</v>
      </c>
      <c r="X291" s="1">
        <v>0</v>
      </c>
      <c r="Y291" s="1">
        <v>139</v>
      </c>
      <c r="Z291" s="1">
        <v>0</v>
      </c>
      <c r="AA291" s="1">
        <v>0</v>
      </c>
      <c r="AB291" s="1">
        <v>0</v>
      </c>
      <c r="AC291" s="1">
        <v>0</v>
      </c>
      <c r="AD291" s="1">
        <v>30</v>
      </c>
      <c r="AE291" s="1">
        <v>0</v>
      </c>
      <c r="AF291" s="1">
        <v>24</v>
      </c>
      <c r="AG291" s="1">
        <v>0</v>
      </c>
      <c r="AH291" s="1">
        <v>0</v>
      </c>
      <c r="AI291" s="1">
        <v>12</v>
      </c>
      <c r="AJ291" s="1">
        <v>222</v>
      </c>
      <c r="AK291" s="1">
        <v>192</v>
      </c>
      <c r="AL291" s="1">
        <v>83</v>
      </c>
      <c r="AM291" s="1">
        <v>222</v>
      </c>
      <c r="AN291" s="1">
        <f t="shared" si="113"/>
        <v>192</v>
      </c>
      <c r="AO291" s="1">
        <f t="shared" si="114"/>
        <v>192</v>
      </c>
      <c r="AP291" s="1" t="str">
        <f t="shared" si="115"/>
        <v/>
      </c>
      <c r="AR291">
        <f t="shared" si="116"/>
        <v>9.801E-2</v>
      </c>
      <c r="AS291">
        <f t="shared" si="117"/>
        <v>0</v>
      </c>
      <c r="AT291">
        <f t="shared" si="118"/>
        <v>0</v>
      </c>
      <c r="AU291">
        <f t="shared" si="119"/>
        <v>7.8408000000000005E-2</v>
      </c>
      <c r="AV291">
        <f t="shared" si="120"/>
        <v>0</v>
      </c>
      <c r="AW291">
        <f t="shared" si="121"/>
        <v>0</v>
      </c>
      <c r="AX291">
        <f t="shared" si="122"/>
        <v>0.54885600000000001</v>
      </c>
      <c r="AY291">
        <f t="shared" si="123"/>
        <v>0</v>
      </c>
      <c r="AZ291">
        <f t="shared" si="124"/>
        <v>0.45411299999999999</v>
      </c>
      <c r="BA291">
        <f t="shared" si="125"/>
        <v>0</v>
      </c>
      <c r="BB291">
        <f t="shared" si="126"/>
        <v>0</v>
      </c>
      <c r="BC291">
        <f t="shared" si="127"/>
        <v>0</v>
      </c>
      <c r="BD291">
        <f t="shared" si="128"/>
        <v>0</v>
      </c>
      <c r="BE291">
        <f t="shared" si="129"/>
        <v>9.801E-2</v>
      </c>
      <c r="BF291">
        <f t="shared" si="130"/>
        <v>0</v>
      </c>
      <c r="BG291">
        <f t="shared" si="131"/>
        <v>7.8408000000000005E-2</v>
      </c>
      <c r="BH291">
        <f t="shared" si="132"/>
        <v>0</v>
      </c>
      <c r="BI291">
        <f t="shared" si="133"/>
        <v>0</v>
      </c>
      <c r="BJ291">
        <f t="shared" si="134"/>
        <v>3.9204000000000003E-2</v>
      </c>
      <c r="BK291">
        <f t="shared" si="135"/>
        <v>0.72527399999999997</v>
      </c>
      <c r="BL291">
        <f t="shared" si="136"/>
        <v>0.62726400000000004</v>
      </c>
      <c r="BM291">
        <f t="shared" si="137"/>
        <v>0.27116099999999999</v>
      </c>
      <c r="BN291">
        <f t="shared" si="138"/>
        <v>0.72527399999999997</v>
      </c>
      <c r="BO291">
        <f t="shared" si="139"/>
        <v>0.62726400000000004</v>
      </c>
      <c r="BP291">
        <f t="shared" si="140"/>
        <v>0.62726400000000004</v>
      </c>
    </row>
    <row r="292" spans="1:68">
      <c r="A292">
        <v>54053</v>
      </c>
      <c r="B292" s="1">
        <v>9</v>
      </c>
      <c r="C292" s="1">
        <v>0</v>
      </c>
      <c r="D292" s="1">
        <v>1</v>
      </c>
      <c r="E292" s="1">
        <v>1</v>
      </c>
      <c r="F292" s="1">
        <v>0</v>
      </c>
      <c r="G292" s="1">
        <v>3</v>
      </c>
      <c r="H292" s="8">
        <v>41</v>
      </c>
      <c r="I292" t="s">
        <v>752</v>
      </c>
      <c r="J292" s="8">
        <v>82</v>
      </c>
      <c r="K292" s="1">
        <v>1</v>
      </c>
      <c r="L292" s="1">
        <v>2</v>
      </c>
      <c r="M292" s="1">
        <v>0</v>
      </c>
      <c r="N292" s="1">
        <v>0</v>
      </c>
      <c r="O292" s="1">
        <v>0</v>
      </c>
      <c r="P292" s="90">
        <v>6.7599999999999995E-4</v>
      </c>
      <c r="Q292" s="1">
        <v>0</v>
      </c>
      <c r="R292" s="1">
        <v>0</v>
      </c>
      <c r="S292" s="1">
        <v>0</v>
      </c>
      <c r="T292" s="1">
        <v>672</v>
      </c>
      <c r="U292" s="1">
        <v>285</v>
      </c>
      <c r="V292" s="1">
        <v>7</v>
      </c>
      <c r="W292" s="1">
        <v>397</v>
      </c>
      <c r="X292" s="1">
        <v>52</v>
      </c>
      <c r="Y292" s="1">
        <v>1868</v>
      </c>
      <c r="Z292" s="1">
        <v>6735</v>
      </c>
      <c r="AA292" s="1">
        <v>1</v>
      </c>
      <c r="AB292" s="1">
        <v>1</v>
      </c>
      <c r="AC292" s="1">
        <v>0</v>
      </c>
      <c r="AD292" s="1">
        <v>0</v>
      </c>
      <c r="AE292" s="1">
        <v>390</v>
      </c>
      <c r="AF292" s="1">
        <v>138</v>
      </c>
      <c r="AG292" s="1">
        <v>144</v>
      </c>
      <c r="AH292" s="1">
        <v>285</v>
      </c>
      <c r="AI292" s="1">
        <v>0</v>
      </c>
      <c r="AJ292" s="1">
        <v>1415</v>
      </c>
      <c r="AK292" s="1">
        <v>8150</v>
      </c>
      <c r="AL292" s="1">
        <v>6282</v>
      </c>
      <c r="AM292" s="1">
        <v>8150</v>
      </c>
      <c r="AN292" s="1">
        <f t="shared" si="113"/>
        <v>1413</v>
      </c>
      <c r="AO292" s="1">
        <f t="shared" si="114"/>
        <v>1415</v>
      </c>
      <c r="AP292" s="1" t="str">
        <f t="shared" si="115"/>
        <v/>
      </c>
      <c r="AR292">
        <f t="shared" si="116"/>
        <v>0</v>
      </c>
      <c r="AS292">
        <f t="shared" si="117"/>
        <v>0</v>
      </c>
      <c r="AT292">
        <f t="shared" si="118"/>
        <v>0</v>
      </c>
      <c r="AU292">
        <f t="shared" si="119"/>
        <v>0.45427199999999995</v>
      </c>
      <c r="AV292">
        <f t="shared" si="120"/>
        <v>0.19266</v>
      </c>
      <c r="AW292">
        <f t="shared" si="121"/>
        <v>4.7320000000000001E-3</v>
      </c>
      <c r="AX292">
        <f t="shared" si="122"/>
        <v>0.268372</v>
      </c>
      <c r="AY292">
        <f t="shared" si="123"/>
        <v>3.5151999999999996E-2</v>
      </c>
      <c r="AZ292">
        <f t="shared" si="124"/>
        <v>1.2627679999999999</v>
      </c>
      <c r="BA292">
        <f t="shared" si="125"/>
        <v>4.5528599999999999</v>
      </c>
      <c r="BB292">
        <f t="shared" si="126"/>
        <v>6.7599999999999995E-4</v>
      </c>
      <c r="BC292">
        <f t="shared" si="127"/>
        <v>6.7599999999999995E-4</v>
      </c>
      <c r="BD292">
        <f t="shared" si="128"/>
        <v>0</v>
      </c>
      <c r="BE292">
        <f t="shared" si="129"/>
        <v>0</v>
      </c>
      <c r="BF292">
        <f t="shared" si="130"/>
        <v>0.26363999999999999</v>
      </c>
      <c r="BG292">
        <f t="shared" si="131"/>
        <v>9.3287999999999996E-2</v>
      </c>
      <c r="BH292">
        <f t="shared" si="132"/>
        <v>9.7343999999999986E-2</v>
      </c>
      <c r="BI292">
        <f t="shared" si="133"/>
        <v>0.19266</v>
      </c>
      <c r="BJ292">
        <f t="shared" si="134"/>
        <v>0</v>
      </c>
      <c r="BK292">
        <f t="shared" si="135"/>
        <v>0.95653999999999995</v>
      </c>
      <c r="BL292">
        <f t="shared" si="136"/>
        <v>5.5093999999999994</v>
      </c>
      <c r="BM292">
        <f t="shared" si="137"/>
        <v>4.246632</v>
      </c>
      <c r="BN292">
        <f t="shared" si="138"/>
        <v>5.5093999999999994</v>
      </c>
      <c r="BO292">
        <f t="shared" si="139"/>
        <v>0.95518799999999993</v>
      </c>
      <c r="BP292">
        <f t="shared" si="140"/>
        <v>0.95653999999999995</v>
      </c>
    </row>
    <row r="293" spans="1:68">
      <c r="A293">
        <v>54054</v>
      </c>
      <c r="B293" s="1">
        <v>9</v>
      </c>
      <c r="C293" s="1">
        <v>0</v>
      </c>
      <c r="D293" s="1">
        <v>1</v>
      </c>
      <c r="E293" s="1">
        <v>1</v>
      </c>
      <c r="F293" s="1">
        <v>0</v>
      </c>
      <c r="G293" s="1">
        <v>2</v>
      </c>
      <c r="H293" s="8">
        <v>4</v>
      </c>
      <c r="I293" t="s">
        <v>356</v>
      </c>
      <c r="J293" s="8">
        <v>10</v>
      </c>
      <c r="K293" s="1">
        <v>1</v>
      </c>
      <c r="L293" s="1">
        <v>2</v>
      </c>
      <c r="M293" s="1">
        <v>1</v>
      </c>
      <c r="N293" s="1">
        <v>0</v>
      </c>
      <c r="O293" s="1">
        <v>0</v>
      </c>
      <c r="P293" s="90">
        <v>3.2669999999999999E-3</v>
      </c>
      <c r="Q293" s="1">
        <v>407</v>
      </c>
      <c r="R293" s="1">
        <v>0</v>
      </c>
      <c r="S293" s="1">
        <v>0</v>
      </c>
      <c r="T293" s="1">
        <v>325</v>
      </c>
      <c r="U293" s="1">
        <v>0</v>
      </c>
      <c r="V293" s="1">
        <v>0</v>
      </c>
      <c r="W293" s="1">
        <v>199</v>
      </c>
      <c r="X293" s="1">
        <v>27</v>
      </c>
      <c r="Y293" s="1">
        <v>663</v>
      </c>
      <c r="Z293" s="1">
        <v>2490</v>
      </c>
      <c r="AA293" s="1">
        <v>1</v>
      </c>
      <c r="AB293" s="1">
        <v>1</v>
      </c>
      <c r="AC293" s="1">
        <v>9</v>
      </c>
      <c r="AD293" s="1">
        <v>48</v>
      </c>
      <c r="AE293" s="1">
        <v>230</v>
      </c>
      <c r="AF293" s="1">
        <v>95</v>
      </c>
      <c r="AG293" s="1">
        <v>0</v>
      </c>
      <c r="AH293" s="1">
        <v>0</v>
      </c>
      <c r="AI293" s="1">
        <v>54</v>
      </c>
      <c r="AJ293" s="1">
        <v>960</v>
      </c>
      <c r="AK293" s="1">
        <v>3042</v>
      </c>
      <c r="AL293" s="1">
        <v>2787</v>
      </c>
      <c r="AM293" s="1">
        <v>3449</v>
      </c>
      <c r="AN293" s="1">
        <f t="shared" si="113"/>
        <v>551</v>
      </c>
      <c r="AO293" s="1">
        <f t="shared" si="114"/>
        <v>553</v>
      </c>
      <c r="AP293" s="1" t="str">
        <f t="shared" si="115"/>
        <v/>
      </c>
      <c r="AR293">
        <f t="shared" si="116"/>
        <v>1.329669</v>
      </c>
      <c r="AS293">
        <f t="shared" si="117"/>
        <v>0</v>
      </c>
      <c r="AT293">
        <f t="shared" si="118"/>
        <v>0</v>
      </c>
      <c r="AU293">
        <f t="shared" si="119"/>
        <v>1.0617749999999999</v>
      </c>
      <c r="AV293">
        <f t="shared" si="120"/>
        <v>0</v>
      </c>
      <c r="AW293">
        <f t="shared" si="121"/>
        <v>0</v>
      </c>
      <c r="AX293">
        <f t="shared" si="122"/>
        <v>0.65013299999999996</v>
      </c>
      <c r="AY293">
        <f t="shared" si="123"/>
        <v>8.8208999999999996E-2</v>
      </c>
      <c r="AZ293">
        <f t="shared" si="124"/>
        <v>2.1660209999999998</v>
      </c>
      <c r="BA293">
        <f t="shared" si="125"/>
        <v>8.1348299999999991</v>
      </c>
      <c r="BB293">
        <f t="shared" si="126"/>
        <v>3.2669999999999999E-3</v>
      </c>
      <c r="BC293">
        <f t="shared" si="127"/>
        <v>3.2669999999999999E-3</v>
      </c>
      <c r="BD293">
        <f t="shared" si="128"/>
        <v>2.9402999999999999E-2</v>
      </c>
      <c r="BE293">
        <f t="shared" si="129"/>
        <v>0.15681600000000001</v>
      </c>
      <c r="BF293">
        <f t="shared" si="130"/>
        <v>0.75141000000000002</v>
      </c>
      <c r="BG293">
        <f t="shared" si="131"/>
        <v>0.310365</v>
      </c>
      <c r="BH293">
        <f t="shared" si="132"/>
        <v>0</v>
      </c>
      <c r="BI293">
        <f t="shared" si="133"/>
        <v>0</v>
      </c>
      <c r="BJ293">
        <f t="shared" si="134"/>
        <v>0.17641799999999999</v>
      </c>
      <c r="BK293">
        <f t="shared" si="135"/>
        <v>3.13632</v>
      </c>
      <c r="BL293">
        <f t="shared" si="136"/>
        <v>9.9382140000000003</v>
      </c>
      <c r="BM293">
        <f t="shared" si="137"/>
        <v>9.1051289999999998</v>
      </c>
      <c r="BN293">
        <f t="shared" si="138"/>
        <v>11.267882999999999</v>
      </c>
      <c r="BO293">
        <f t="shared" si="139"/>
        <v>1.800117</v>
      </c>
      <c r="BP293">
        <f t="shared" si="140"/>
        <v>1.806651</v>
      </c>
    </row>
    <row r="294" spans="1:68">
      <c r="A294">
        <v>54055</v>
      </c>
      <c r="B294" s="1">
        <v>1</v>
      </c>
      <c r="C294" s="1">
        <v>1</v>
      </c>
      <c r="D294" s="1">
        <v>0</v>
      </c>
      <c r="E294" s="1">
        <v>1</v>
      </c>
      <c r="F294" s="1">
        <v>0</v>
      </c>
      <c r="G294" s="1">
        <v>4</v>
      </c>
      <c r="H294" s="8">
        <v>52</v>
      </c>
      <c r="I294" t="s">
        <v>680</v>
      </c>
      <c r="J294" s="8">
        <v>94</v>
      </c>
      <c r="K294" s="1">
        <v>4</v>
      </c>
      <c r="L294" s="1">
        <v>2</v>
      </c>
      <c r="M294" s="1">
        <v>0</v>
      </c>
      <c r="N294" s="1">
        <v>0</v>
      </c>
      <c r="O294" s="1">
        <v>0</v>
      </c>
      <c r="P294" s="90">
        <v>1.4289999999999999E-3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120</v>
      </c>
      <c r="X294" s="1">
        <v>0</v>
      </c>
      <c r="Y294" s="1">
        <v>72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45</v>
      </c>
      <c r="AJ294" s="1">
        <v>121</v>
      </c>
      <c r="AK294" s="1">
        <v>121</v>
      </c>
      <c r="AL294" s="1">
        <v>48</v>
      </c>
      <c r="AM294" s="1">
        <v>121</v>
      </c>
      <c r="AN294" s="1">
        <f t="shared" si="113"/>
        <v>120</v>
      </c>
      <c r="AO294" s="1">
        <f t="shared" si="114"/>
        <v>121</v>
      </c>
      <c r="AP294" s="1" t="str">
        <f t="shared" si="115"/>
        <v/>
      </c>
      <c r="AR294">
        <f t="shared" si="116"/>
        <v>0</v>
      </c>
      <c r="AS294">
        <f t="shared" si="117"/>
        <v>0</v>
      </c>
      <c r="AT294">
        <f t="shared" si="118"/>
        <v>0</v>
      </c>
      <c r="AU294">
        <f t="shared" si="119"/>
        <v>0</v>
      </c>
      <c r="AV294">
        <f t="shared" si="120"/>
        <v>0</v>
      </c>
      <c r="AW294">
        <f t="shared" si="121"/>
        <v>0</v>
      </c>
      <c r="AX294">
        <f t="shared" si="122"/>
        <v>0.17147999999999999</v>
      </c>
      <c r="AY294">
        <f t="shared" si="123"/>
        <v>0</v>
      </c>
      <c r="AZ294">
        <f t="shared" si="124"/>
        <v>0.10288799999999999</v>
      </c>
      <c r="BA294">
        <f t="shared" si="125"/>
        <v>0</v>
      </c>
      <c r="BB294">
        <f t="shared" si="126"/>
        <v>0</v>
      </c>
      <c r="BC294">
        <f t="shared" si="127"/>
        <v>0</v>
      </c>
      <c r="BD294">
        <f t="shared" si="128"/>
        <v>0</v>
      </c>
      <c r="BE294">
        <f t="shared" si="129"/>
        <v>0</v>
      </c>
      <c r="BF294">
        <f t="shared" si="130"/>
        <v>0</v>
      </c>
      <c r="BG294">
        <f t="shared" si="131"/>
        <v>0</v>
      </c>
      <c r="BH294">
        <f t="shared" si="132"/>
        <v>0</v>
      </c>
      <c r="BI294">
        <f t="shared" si="133"/>
        <v>0</v>
      </c>
      <c r="BJ294">
        <f t="shared" si="134"/>
        <v>6.4305000000000001E-2</v>
      </c>
      <c r="BK294">
        <f t="shared" si="135"/>
        <v>0.17290899999999998</v>
      </c>
      <c r="BL294">
        <f t="shared" si="136"/>
        <v>0.17290899999999998</v>
      </c>
      <c r="BM294">
        <f t="shared" si="137"/>
        <v>6.8592E-2</v>
      </c>
      <c r="BN294">
        <f t="shared" si="138"/>
        <v>0.17290899999999998</v>
      </c>
      <c r="BO294">
        <f t="shared" si="139"/>
        <v>0.17147999999999999</v>
      </c>
      <c r="BP294">
        <f t="shared" si="140"/>
        <v>0.17290899999999998</v>
      </c>
    </row>
    <row r="295" spans="1:68">
      <c r="A295">
        <v>54056</v>
      </c>
      <c r="B295" s="1">
        <v>9</v>
      </c>
      <c r="C295" s="1">
        <v>0</v>
      </c>
      <c r="D295" s="1">
        <v>1</v>
      </c>
      <c r="E295" s="1">
        <v>1</v>
      </c>
      <c r="F295" s="1">
        <v>0</v>
      </c>
      <c r="G295" s="1">
        <v>3</v>
      </c>
      <c r="H295" s="8">
        <v>88</v>
      </c>
      <c r="I295" t="s">
        <v>128</v>
      </c>
      <c r="J295" s="8">
        <v>66</v>
      </c>
      <c r="K295" s="1">
        <v>1</v>
      </c>
      <c r="L295" s="1">
        <v>2</v>
      </c>
      <c r="M295" s="1">
        <v>0</v>
      </c>
      <c r="N295" s="1">
        <v>0</v>
      </c>
      <c r="O295" s="1">
        <v>0</v>
      </c>
      <c r="P295" s="90">
        <v>6.7599999999999995E-4</v>
      </c>
      <c r="Q295" s="1">
        <v>337</v>
      </c>
      <c r="R295" s="1">
        <v>0</v>
      </c>
      <c r="S295" s="1">
        <v>0</v>
      </c>
      <c r="T295" s="1">
        <v>459</v>
      </c>
      <c r="U295" s="1">
        <v>0</v>
      </c>
      <c r="V295" s="1">
        <v>0</v>
      </c>
      <c r="W295" s="1">
        <v>431</v>
      </c>
      <c r="X295" s="1">
        <v>76</v>
      </c>
      <c r="Y295" s="1">
        <v>1306</v>
      </c>
      <c r="Z295" s="1">
        <v>2681</v>
      </c>
      <c r="AA295" s="1">
        <v>1</v>
      </c>
      <c r="AB295" s="1">
        <v>1</v>
      </c>
      <c r="AC295" s="1">
        <v>75</v>
      </c>
      <c r="AD295" s="1">
        <v>0</v>
      </c>
      <c r="AE295" s="1">
        <v>350</v>
      </c>
      <c r="AF295" s="1">
        <v>109</v>
      </c>
      <c r="AG295" s="1">
        <v>0</v>
      </c>
      <c r="AH295" s="1">
        <v>0</v>
      </c>
      <c r="AI295" s="1">
        <v>82</v>
      </c>
      <c r="AJ295" s="1">
        <v>1304</v>
      </c>
      <c r="AK295" s="1">
        <v>3648</v>
      </c>
      <c r="AL295" s="1">
        <v>2679</v>
      </c>
      <c r="AM295" s="1">
        <v>3985</v>
      </c>
      <c r="AN295" s="1">
        <f t="shared" si="113"/>
        <v>966</v>
      </c>
      <c r="AO295" s="1">
        <f t="shared" si="114"/>
        <v>967</v>
      </c>
      <c r="AP295" s="1" t="str">
        <f t="shared" si="115"/>
        <v/>
      </c>
      <c r="AR295">
        <f t="shared" si="116"/>
        <v>0.22781199999999999</v>
      </c>
      <c r="AS295">
        <f t="shared" si="117"/>
        <v>0</v>
      </c>
      <c r="AT295">
        <f t="shared" si="118"/>
        <v>0</v>
      </c>
      <c r="AU295">
        <f t="shared" si="119"/>
        <v>0.310284</v>
      </c>
      <c r="AV295">
        <f t="shared" si="120"/>
        <v>0</v>
      </c>
      <c r="AW295">
        <f t="shared" si="121"/>
        <v>0</v>
      </c>
      <c r="AX295">
        <f t="shared" si="122"/>
        <v>0.291356</v>
      </c>
      <c r="AY295">
        <f t="shared" si="123"/>
        <v>5.1375999999999998E-2</v>
      </c>
      <c r="AZ295">
        <f t="shared" si="124"/>
        <v>0.88285599999999997</v>
      </c>
      <c r="BA295">
        <f t="shared" si="125"/>
        <v>1.8123559999999999</v>
      </c>
      <c r="BB295">
        <f t="shared" si="126"/>
        <v>6.7599999999999995E-4</v>
      </c>
      <c r="BC295">
        <f t="shared" si="127"/>
        <v>6.7599999999999995E-4</v>
      </c>
      <c r="BD295">
        <f t="shared" si="128"/>
        <v>5.0699999999999995E-2</v>
      </c>
      <c r="BE295">
        <f t="shared" si="129"/>
        <v>0</v>
      </c>
      <c r="BF295">
        <f t="shared" si="130"/>
        <v>0.23659999999999998</v>
      </c>
      <c r="BG295">
        <f t="shared" si="131"/>
        <v>7.3683999999999999E-2</v>
      </c>
      <c r="BH295">
        <f t="shared" si="132"/>
        <v>0</v>
      </c>
      <c r="BI295">
        <f t="shared" si="133"/>
        <v>0</v>
      </c>
      <c r="BJ295">
        <f t="shared" si="134"/>
        <v>5.5431999999999995E-2</v>
      </c>
      <c r="BK295">
        <f t="shared" si="135"/>
        <v>0.88150399999999995</v>
      </c>
      <c r="BL295">
        <f t="shared" si="136"/>
        <v>2.4660479999999998</v>
      </c>
      <c r="BM295">
        <f t="shared" si="137"/>
        <v>1.8110039999999998</v>
      </c>
      <c r="BN295">
        <f t="shared" si="138"/>
        <v>2.6938599999999999</v>
      </c>
      <c r="BO295">
        <f t="shared" si="139"/>
        <v>0.65301599999999993</v>
      </c>
      <c r="BP295">
        <f t="shared" si="140"/>
        <v>0.65369199999999994</v>
      </c>
    </row>
    <row r="296" spans="1:68">
      <c r="A296">
        <v>54057</v>
      </c>
      <c r="B296" s="1">
        <v>9</v>
      </c>
      <c r="C296" s="1">
        <v>0</v>
      </c>
      <c r="D296" s="1">
        <v>1</v>
      </c>
      <c r="E296" s="1">
        <v>1</v>
      </c>
      <c r="F296" s="1">
        <v>0</v>
      </c>
      <c r="G296" s="1">
        <v>3</v>
      </c>
      <c r="H296" s="8">
        <v>40</v>
      </c>
      <c r="I296" t="s">
        <v>575</v>
      </c>
      <c r="J296" s="8">
        <v>83</v>
      </c>
      <c r="K296" s="1">
        <v>1</v>
      </c>
      <c r="L296" s="1">
        <v>1</v>
      </c>
      <c r="M296" s="1">
        <v>0</v>
      </c>
      <c r="N296" s="1">
        <v>0</v>
      </c>
      <c r="O296" s="1">
        <v>0</v>
      </c>
      <c r="P296" s="90">
        <v>6.7599999999999995E-4</v>
      </c>
      <c r="Q296" s="1">
        <v>0</v>
      </c>
      <c r="R296" s="1">
        <v>0</v>
      </c>
      <c r="S296" s="1">
        <v>0</v>
      </c>
      <c r="T296" s="1">
        <v>390</v>
      </c>
      <c r="U296" s="1">
        <v>22</v>
      </c>
      <c r="V296" s="1">
        <v>0</v>
      </c>
      <c r="W296" s="1">
        <v>222</v>
      </c>
      <c r="X296" s="1">
        <v>0</v>
      </c>
      <c r="Y296" s="1">
        <v>1143</v>
      </c>
      <c r="Z296" s="1">
        <v>4178</v>
      </c>
      <c r="AA296" s="1">
        <v>1</v>
      </c>
      <c r="AB296" s="1">
        <v>1</v>
      </c>
      <c r="AC296" s="1">
        <v>0</v>
      </c>
      <c r="AD296" s="1">
        <v>0</v>
      </c>
      <c r="AE296" s="1">
        <v>390</v>
      </c>
      <c r="AF296" s="1">
        <v>0</v>
      </c>
      <c r="AG296" s="1">
        <v>0</v>
      </c>
      <c r="AH296" s="1">
        <v>22</v>
      </c>
      <c r="AI296" s="1">
        <v>38</v>
      </c>
      <c r="AJ296" s="1">
        <v>634</v>
      </c>
      <c r="AK296" s="1">
        <v>4812</v>
      </c>
      <c r="AL296" s="1">
        <v>3669</v>
      </c>
      <c r="AM296" s="1">
        <v>4812</v>
      </c>
      <c r="AN296" s="1">
        <f t="shared" si="113"/>
        <v>634</v>
      </c>
      <c r="AO296" s="1">
        <f t="shared" si="114"/>
        <v>634</v>
      </c>
      <c r="AP296" s="1" t="str">
        <f t="shared" si="115"/>
        <v/>
      </c>
      <c r="AR296">
        <f t="shared" si="116"/>
        <v>0</v>
      </c>
      <c r="AS296">
        <f t="shared" si="117"/>
        <v>0</v>
      </c>
      <c r="AT296">
        <f t="shared" si="118"/>
        <v>0</v>
      </c>
      <c r="AU296">
        <f t="shared" si="119"/>
        <v>0.26363999999999999</v>
      </c>
      <c r="AV296">
        <f t="shared" si="120"/>
        <v>1.4872E-2</v>
      </c>
      <c r="AW296">
        <f t="shared" si="121"/>
        <v>0</v>
      </c>
      <c r="AX296">
        <f t="shared" si="122"/>
        <v>0.15007199999999998</v>
      </c>
      <c r="AY296">
        <f t="shared" si="123"/>
        <v>0</v>
      </c>
      <c r="AZ296">
        <f t="shared" si="124"/>
        <v>0.77266799999999991</v>
      </c>
      <c r="BA296">
        <f t="shared" si="125"/>
        <v>2.8243279999999999</v>
      </c>
      <c r="BB296">
        <f t="shared" si="126"/>
        <v>6.7599999999999995E-4</v>
      </c>
      <c r="BC296">
        <f t="shared" si="127"/>
        <v>6.7599999999999995E-4</v>
      </c>
      <c r="BD296">
        <f t="shared" si="128"/>
        <v>0</v>
      </c>
      <c r="BE296">
        <f t="shared" si="129"/>
        <v>0</v>
      </c>
      <c r="BF296">
        <f t="shared" si="130"/>
        <v>0.26363999999999999</v>
      </c>
      <c r="BG296">
        <f t="shared" si="131"/>
        <v>0</v>
      </c>
      <c r="BH296">
        <f t="shared" si="132"/>
        <v>0</v>
      </c>
      <c r="BI296">
        <f t="shared" si="133"/>
        <v>1.4872E-2</v>
      </c>
      <c r="BJ296">
        <f t="shared" si="134"/>
        <v>2.5687999999999999E-2</v>
      </c>
      <c r="BK296">
        <f t="shared" si="135"/>
        <v>0.42858399999999996</v>
      </c>
      <c r="BL296">
        <f t="shared" si="136"/>
        <v>3.2529119999999998</v>
      </c>
      <c r="BM296">
        <f t="shared" si="137"/>
        <v>2.4802439999999999</v>
      </c>
      <c r="BN296">
        <f t="shared" si="138"/>
        <v>3.2529119999999998</v>
      </c>
      <c r="BO296">
        <f t="shared" si="139"/>
        <v>0.42858399999999996</v>
      </c>
      <c r="BP296">
        <f t="shared" si="140"/>
        <v>0.42858399999999996</v>
      </c>
    </row>
    <row r="297" spans="1:68">
      <c r="A297">
        <v>54058</v>
      </c>
      <c r="B297" s="1">
        <v>1</v>
      </c>
      <c r="C297" s="1">
        <v>1</v>
      </c>
      <c r="D297" s="1">
        <v>0</v>
      </c>
      <c r="E297" s="1">
        <v>1</v>
      </c>
      <c r="F297" s="1">
        <v>0</v>
      </c>
      <c r="G297" s="1">
        <v>2</v>
      </c>
      <c r="H297" s="8">
        <v>6</v>
      </c>
      <c r="I297" t="s">
        <v>270</v>
      </c>
      <c r="J297" s="8">
        <v>20</v>
      </c>
      <c r="K297" s="1">
        <v>1</v>
      </c>
      <c r="L297" s="1">
        <v>2</v>
      </c>
      <c r="M297" s="1">
        <v>0</v>
      </c>
      <c r="N297" s="1">
        <v>0</v>
      </c>
      <c r="O297" s="1">
        <v>0</v>
      </c>
      <c r="P297" s="90">
        <v>3.2669999999999999E-3</v>
      </c>
      <c r="Q297" s="1">
        <v>0</v>
      </c>
      <c r="R297" s="1">
        <v>0</v>
      </c>
      <c r="S297" s="1">
        <v>0</v>
      </c>
      <c r="T297" s="1">
        <v>64</v>
      </c>
      <c r="U297" s="1">
        <v>0</v>
      </c>
      <c r="V297" s="1">
        <v>2280</v>
      </c>
      <c r="W297" s="1">
        <v>295</v>
      </c>
      <c r="X297" s="1">
        <v>0</v>
      </c>
      <c r="Y297" s="1">
        <v>2243</v>
      </c>
      <c r="Z297" s="1">
        <v>450</v>
      </c>
      <c r="AA297" s="1">
        <v>1</v>
      </c>
      <c r="AB297" s="1">
        <v>0</v>
      </c>
      <c r="AC297" s="1">
        <v>0</v>
      </c>
      <c r="AD297" s="1">
        <v>0</v>
      </c>
      <c r="AE297" s="1">
        <v>52</v>
      </c>
      <c r="AF297" s="1">
        <v>12</v>
      </c>
      <c r="AG297" s="1">
        <v>0</v>
      </c>
      <c r="AH297" s="1">
        <v>0</v>
      </c>
      <c r="AI297" s="1">
        <v>161</v>
      </c>
      <c r="AJ297" s="1">
        <v>2640</v>
      </c>
      <c r="AK297" s="1">
        <v>3090</v>
      </c>
      <c r="AL297" s="1">
        <v>846</v>
      </c>
      <c r="AM297" s="1">
        <v>3090</v>
      </c>
      <c r="AN297" s="1">
        <f t="shared" si="113"/>
        <v>2639</v>
      </c>
      <c r="AO297" s="1">
        <f t="shared" si="114"/>
        <v>2640</v>
      </c>
      <c r="AP297" s="1" t="str">
        <f t="shared" si="115"/>
        <v/>
      </c>
      <c r="AR297">
        <f t="shared" si="116"/>
        <v>0</v>
      </c>
      <c r="AS297">
        <f t="shared" si="117"/>
        <v>0</v>
      </c>
      <c r="AT297">
        <f t="shared" si="118"/>
        <v>0</v>
      </c>
      <c r="AU297">
        <f t="shared" si="119"/>
        <v>0.209088</v>
      </c>
      <c r="AV297">
        <f t="shared" si="120"/>
        <v>0</v>
      </c>
      <c r="AW297">
        <f t="shared" si="121"/>
        <v>7.44876</v>
      </c>
      <c r="AX297">
        <f t="shared" si="122"/>
        <v>0.96376499999999998</v>
      </c>
      <c r="AY297">
        <f t="shared" si="123"/>
        <v>0</v>
      </c>
      <c r="AZ297">
        <f t="shared" si="124"/>
        <v>7.3278809999999996</v>
      </c>
      <c r="BA297">
        <f t="shared" si="125"/>
        <v>1.4701500000000001</v>
      </c>
      <c r="BB297">
        <f t="shared" si="126"/>
        <v>3.2669999999999999E-3</v>
      </c>
      <c r="BC297">
        <f t="shared" si="127"/>
        <v>0</v>
      </c>
      <c r="BD297">
        <f t="shared" si="128"/>
        <v>0</v>
      </c>
      <c r="BE297">
        <f t="shared" si="129"/>
        <v>0</v>
      </c>
      <c r="BF297">
        <f t="shared" si="130"/>
        <v>0.16988400000000001</v>
      </c>
      <c r="BG297">
        <f t="shared" si="131"/>
        <v>3.9204000000000003E-2</v>
      </c>
      <c r="BH297">
        <f t="shared" si="132"/>
        <v>0</v>
      </c>
      <c r="BI297">
        <f t="shared" si="133"/>
        <v>0</v>
      </c>
      <c r="BJ297">
        <f t="shared" si="134"/>
        <v>0.52598699999999998</v>
      </c>
      <c r="BK297">
        <f t="shared" si="135"/>
        <v>8.6248799999999992</v>
      </c>
      <c r="BL297">
        <f t="shared" si="136"/>
        <v>10.09503</v>
      </c>
      <c r="BM297">
        <f t="shared" si="137"/>
        <v>2.7638819999999997</v>
      </c>
      <c r="BN297">
        <f t="shared" si="138"/>
        <v>10.09503</v>
      </c>
      <c r="BO297">
        <f t="shared" si="139"/>
        <v>8.621613</v>
      </c>
      <c r="BP297">
        <f t="shared" si="140"/>
        <v>8.6248799999999992</v>
      </c>
    </row>
    <row r="298" spans="1:68">
      <c r="A298">
        <v>54059</v>
      </c>
      <c r="B298" s="1">
        <v>1</v>
      </c>
      <c r="C298" s="1">
        <v>1</v>
      </c>
      <c r="D298" s="1">
        <v>0</v>
      </c>
      <c r="E298" s="1">
        <v>1</v>
      </c>
      <c r="F298" s="1">
        <v>0</v>
      </c>
      <c r="G298" s="1">
        <v>3</v>
      </c>
      <c r="H298" s="8">
        <v>6</v>
      </c>
      <c r="I298" t="s">
        <v>270</v>
      </c>
      <c r="J298" s="8">
        <v>20</v>
      </c>
      <c r="K298" s="1">
        <v>1</v>
      </c>
      <c r="L298" s="1">
        <v>2</v>
      </c>
      <c r="M298" s="1">
        <v>0</v>
      </c>
      <c r="N298" s="1">
        <v>0</v>
      </c>
      <c r="O298" s="1">
        <v>0</v>
      </c>
      <c r="P298" s="90">
        <v>6.7599999999999995E-4</v>
      </c>
      <c r="Q298" s="1">
        <v>1465</v>
      </c>
      <c r="R298" s="1">
        <v>0</v>
      </c>
      <c r="S298" s="1">
        <v>0</v>
      </c>
      <c r="T298" s="1">
        <v>539</v>
      </c>
      <c r="U298" s="1">
        <v>0</v>
      </c>
      <c r="V298" s="1">
        <v>3903</v>
      </c>
      <c r="W298" s="1">
        <v>1290</v>
      </c>
      <c r="X298" s="1">
        <v>0</v>
      </c>
      <c r="Y298" s="1">
        <v>4959</v>
      </c>
      <c r="Z298" s="1">
        <v>5370</v>
      </c>
      <c r="AA298" s="1">
        <v>1</v>
      </c>
      <c r="AB298" s="1">
        <v>0</v>
      </c>
      <c r="AC298" s="1">
        <v>1465</v>
      </c>
      <c r="AD298" s="1">
        <v>0</v>
      </c>
      <c r="AE298" s="1">
        <v>0</v>
      </c>
      <c r="AF298" s="1">
        <v>132</v>
      </c>
      <c r="AG298" s="1">
        <v>407</v>
      </c>
      <c r="AH298" s="1">
        <v>0</v>
      </c>
      <c r="AI298" s="1">
        <v>0</v>
      </c>
      <c r="AJ298" s="1">
        <v>7197</v>
      </c>
      <c r="AK298" s="1">
        <v>11102</v>
      </c>
      <c r="AL298" s="1">
        <v>7608</v>
      </c>
      <c r="AM298" s="1">
        <v>12567</v>
      </c>
      <c r="AN298" s="1">
        <f t="shared" si="113"/>
        <v>5732</v>
      </c>
      <c r="AO298" s="1">
        <f t="shared" si="114"/>
        <v>5732</v>
      </c>
      <c r="AP298" s="1" t="str">
        <f t="shared" si="115"/>
        <v/>
      </c>
      <c r="AR298">
        <f t="shared" si="116"/>
        <v>0.99033999999999989</v>
      </c>
      <c r="AS298">
        <f t="shared" si="117"/>
        <v>0</v>
      </c>
      <c r="AT298">
        <f t="shared" si="118"/>
        <v>0</v>
      </c>
      <c r="AU298">
        <f t="shared" si="119"/>
        <v>0.36436399999999997</v>
      </c>
      <c r="AV298">
        <f t="shared" si="120"/>
        <v>0</v>
      </c>
      <c r="AW298">
        <f t="shared" si="121"/>
        <v>2.6384279999999998</v>
      </c>
      <c r="AX298">
        <f t="shared" si="122"/>
        <v>0.87203999999999993</v>
      </c>
      <c r="AY298">
        <f t="shared" si="123"/>
        <v>0</v>
      </c>
      <c r="AZ298">
        <f t="shared" si="124"/>
        <v>3.3522839999999996</v>
      </c>
      <c r="BA298">
        <f t="shared" si="125"/>
        <v>3.6301199999999998</v>
      </c>
      <c r="BB298">
        <f t="shared" si="126"/>
        <v>6.7599999999999995E-4</v>
      </c>
      <c r="BC298">
        <f t="shared" si="127"/>
        <v>0</v>
      </c>
      <c r="BD298">
        <f t="shared" si="128"/>
        <v>0.99033999999999989</v>
      </c>
      <c r="BE298">
        <f t="shared" si="129"/>
        <v>0</v>
      </c>
      <c r="BF298">
        <f t="shared" si="130"/>
        <v>0</v>
      </c>
      <c r="BG298">
        <f t="shared" si="131"/>
        <v>8.9231999999999992E-2</v>
      </c>
      <c r="BH298">
        <f t="shared" si="132"/>
        <v>0.27513199999999999</v>
      </c>
      <c r="BI298">
        <f t="shared" si="133"/>
        <v>0</v>
      </c>
      <c r="BJ298">
        <f t="shared" si="134"/>
        <v>0</v>
      </c>
      <c r="BK298">
        <f t="shared" si="135"/>
        <v>4.8651719999999994</v>
      </c>
      <c r="BL298">
        <f t="shared" si="136"/>
        <v>7.5049519999999994</v>
      </c>
      <c r="BM298">
        <f t="shared" si="137"/>
        <v>5.143008</v>
      </c>
      <c r="BN298">
        <f t="shared" si="138"/>
        <v>8.4952919999999992</v>
      </c>
      <c r="BO298">
        <f t="shared" si="139"/>
        <v>3.8748319999999996</v>
      </c>
      <c r="BP298">
        <f t="shared" si="140"/>
        <v>3.8748319999999996</v>
      </c>
    </row>
    <row r="299" spans="1:68">
      <c r="A299">
        <v>54060</v>
      </c>
      <c r="B299" s="1">
        <v>9</v>
      </c>
      <c r="C299" s="1">
        <v>0</v>
      </c>
      <c r="D299" s="1">
        <v>1</v>
      </c>
      <c r="E299" s="1">
        <v>1</v>
      </c>
      <c r="F299" s="1">
        <v>0</v>
      </c>
      <c r="G299" s="1">
        <v>3</v>
      </c>
      <c r="H299" s="8">
        <v>88</v>
      </c>
      <c r="I299" t="s">
        <v>128</v>
      </c>
      <c r="J299" s="8">
        <v>66</v>
      </c>
      <c r="K299" s="1">
        <v>1</v>
      </c>
      <c r="L299" s="1">
        <v>1</v>
      </c>
      <c r="M299" s="1">
        <v>0</v>
      </c>
      <c r="N299" s="1">
        <v>0</v>
      </c>
      <c r="O299" s="1">
        <v>0</v>
      </c>
      <c r="P299" s="90">
        <v>6.7599999999999995E-4</v>
      </c>
      <c r="Q299" s="1">
        <v>348</v>
      </c>
      <c r="R299" s="1">
        <v>0</v>
      </c>
      <c r="S299" s="1">
        <v>0</v>
      </c>
      <c r="T299" s="1">
        <v>624</v>
      </c>
      <c r="U299" s="1">
        <v>0</v>
      </c>
      <c r="V299" s="1">
        <v>0</v>
      </c>
      <c r="W299" s="1">
        <v>330</v>
      </c>
      <c r="X299" s="1">
        <v>0</v>
      </c>
      <c r="Y299" s="1">
        <v>1486</v>
      </c>
      <c r="Z299" s="1">
        <v>7437</v>
      </c>
      <c r="AA299" s="1">
        <v>1</v>
      </c>
      <c r="AB299" s="1">
        <v>1</v>
      </c>
      <c r="AC299" s="1">
        <v>0</v>
      </c>
      <c r="AD299" s="1">
        <v>0</v>
      </c>
      <c r="AE299" s="1">
        <v>497</v>
      </c>
      <c r="AF299" s="1">
        <v>104</v>
      </c>
      <c r="AG299" s="1">
        <v>22</v>
      </c>
      <c r="AH299" s="1">
        <v>0</v>
      </c>
      <c r="AI299" s="1">
        <v>42</v>
      </c>
      <c r="AJ299" s="1">
        <v>1302</v>
      </c>
      <c r="AK299" s="1">
        <v>8392</v>
      </c>
      <c r="AL299" s="1">
        <v>7254</v>
      </c>
      <c r="AM299" s="1">
        <v>8740</v>
      </c>
      <c r="AN299" s="1">
        <f t="shared" si="113"/>
        <v>954</v>
      </c>
      <c r="AO299" s="1">
        <f t="shared" si="114"/>
        <v>954</v>
      </c>
      <c r="AP299" s="1" t="str">
        <f t="shared" si="115"/>
        <v/>
      </c>
      <c r="AR299">
        <f t="shared" si="116"/>
        <v>0.23524799999999998</v>
      </c>
      <c r="AS299">
        <f t="shared" si="117"/>
        <v>0</v>
      </c>
      <c r="AT299">
        <f t="shared" si="118"/>
        <v>0</v>
      </c>
      <c r="AU299">
        <f t="shared" si="119"/>
        <v>0.42182399999999998</v>
      </c>
      <c r="AV299">
        <f t="shared" si="120"/>
        <v>0</v>
      </c>
      <c r="AW299">
        <f t="shared" si="121"/>
        <v>0</v>
      </c>
      <c r="AX299">
        <f t="shared" si="122"/>
        <v>0.22307999999999997</v>
      </c>
      <c r="AY299">
        <f t="shared" si="123"/>
        <v>0</v>
      </c>
      <c r="AZ299">
        <f t="shared" si="124"/>
        <v>1.0045359999999999</v>
      </c>
      <c r="BA299">
        <f t="shared" si="125"/>
        <v>5.027412</v>
      </c>
      <c r="BB299">
        <f t="shared" si="126"/>
        <v>6.7599999999999995E-4</v>
      </c>
      <c r="BC299">
        <f t="shared" si="127"/>
        <v>6.7599999999999995E-4</v>
      </c>
      <c r="BD299">
        <f t="shared" si="128"/>
        <v>0</v>
      </c>
      <c r="BE299">
        <f t="shared" si="129"/>
        <v>0</v>
      </c>
      <c r="BF299">
        <f t="shared" si="130"/>
        <v>0.33597199999999999</v>
      </c>
      <c r="BG299">
        <f t="shared" si="131"/>
        <v>7.0303999999999991E-2</v>
      </c>
      <c r="BH299">
        <f t="shared" si="132"/>
        <v>1.4872E-2</v>
      </c>
      <c r="BI299">
        <f t="shared" si="133"/>
        <v>0</v>
      </c>
      <c r="BJ299">
        <f t="shared" si="134"/>
        <v>2.8391999999999997E-2</v>
      </c>
      <c r="BK299">
        <f t="shared" si="135"/>
        <v>0.88015199999999993</v>
      </c>
      <c r="BL299">
        <f t="shared" si="136"/>
        <v>5.6729919999999998</v>
      </c>
      <c r="BM299">
        <f t="shared" si="137"/>
        <v>4.9037039999999994</v>
      </c>
      <c r="BN299">
        <f t="shared" si="138"/>
        <v>5.9082399999999993</v>
      </c>
      <c r="BO299">
        <f t="shared" si="139"/>
        <v>0.64490399999999992</v>
      </c>
      <c r="BP299">
        <f t="shared" si="140"/>
        <v>0.64490399999999992</v>
      </c>
    </row>
    <row r="300" spans="1:68">
      <c r="A300">
        <v>54061</v>
      </c>
      <c r="B300" s="1">
        <v>9</v>
      </c>
      <c r="C300" s="1">
        <v>0</v>
      </c>
      <c r="D300" s="1">
        <v>1</v>
      </c>
      <c r="E300" s="1">
        <v>1</v>
      </c>
      <c r="F300" s="1">
        <v>0</v>
      </c>
      <c r="G300" s="1">
        <v>3</v>
      </c>
      <c r="H300" s="8">
        <v>40</v>
      </c>
      <c r="I300" t="s">
        <v>575</v>
      </c>
      <c r="J300" s="8">
        <v>83</v>
      </c>
      <c r="K300" s="1">
        <v>1</v>
      </c>
      <c r="L300" s="1">
        <v>1</v>
      </c>
      <c r="M300" s="1">
        <v>0</v>
      </c>
      <c r="N300" s="1">
        <v>0</v>
      </c>
      <c r="O300" s="1">
        <v>0</v>
      </c>
      <c r="P300" s="90">
        <v>6.7599999999999995E-4</v>
      </c>
      <c r="Q300" s="1">
        <v>629</v>
      </c>
      <c r="R300" s="1">
        <v>0</v>
      </c>
      <c r="S300" s="1">
        <v>0</v>
      </c>
      <c r="T300" s="1">
        <v>315</v>
      </c>
      <c r="U300" s="1">
        <v>13</v>
      </c>
      <c r="V300" s="1">
        <v>0</v>
      </c>
      <c r="W300" s="1">
        <v>138</v>
      </c>
      <c r="X300" s="1">
        <v>0</v>
      </c>
      <c r="Y300" s="1">
        <v>822</v>
      </c>
      <c r="Z300" s="1">
        <v>2130</v>
      </c>
      <c r="AA300" s="1">
        <v>1</v>
      </c>
      <c r="AB300" s="1">
        <v>1</v>
      </c>
      <c r="AC300" s="1">
        <v>227</v>
      </c>
      <c r="AD300" s="1">
        <v>0</v>
      </c>
      <c r="AE300" s="1">
        <v>285</v>
      </c>
      <c r="AF300" s="1">
        <v>11</v>
      </c>
      <c r="AG300" s="1">
        <v>18</v>
      </c>
      <c r="AH300" s="1">
        <v>13</v>
      </c>
      <c r="AI300" s="1">
        <v>42</v>
      </c>
      <c r="AJ300" s="1">
        <v>1096</v>
      </c>
      <c r="AK300" s="1">
        <v>2597</v>
      </c>
      <c r="AL300" s="1">
        <v>2404</v>
      </c>
      <c r="AM300" s="1">
        <v>3226</v>
      </c>
      <c r="AN300" s="1">
        <f t="shared" si="113"/>
        <v>466</v>
      </c>
      <c r="AO300" s="1">
        <f t="shared" si="114"/>
        <v>467</v>
      </c>
      <c r="AP300" s="1" t="str">
        <f t="shared" si="115"/>
        <v/>
      </c>
      <c r="AR300">
        <f t="shared" si="116"/>
        <v>0.42520399999999997</v>
      </c>
      <c r="AS300">
        <f t="shared" si="117"/>
        <v>0</v>
      </c>
      <c r="AT300">
        <f t="shared" si="118"/>
        <v>0</v>
      </c>
      <c r="AU300">
        <f t="shared" si="119"/>
        <v>0.21293999999999999</v>
      </c>
      <c r="AV300">
        <f t="shared" si="120"/>
        <v>8.7879999999999989E-3</v>
      </c>
      <c r="AW300">
        <f t="shared" si="121"/>
        <v>0</v>
      </c>
      <c r="AX300">
        <f t="shared" si="122"/>
        <v>9.3287999999999996E-2</v>
      </c>
      <c r="AY300">
        <f t="shared" si="123"/>
        <v>0</v>
      </c>
      <c r="AZ300">
        <f t="shared" si="124"/>
        <v>0.55567199999999994</v>
      </c>
      <c r="BA300">
        <f t="shared" si="125"/>
        <v>1.4398799999999998</v>
      </c>
      <c r="BB300">
        <f t="shared" si="126"/>
        <v>6.7599999999999995E-4</v>
      </c>
      <c r="BC300">
        <f t="shared" si="127"/>
        <v>6.7599999999999995E-4</v>
      </c>
      <c r="BD300">
        <f t="shared" si="128"/>
        <v>0.15345199999999998</v>
      </c>
      <c r="BE300">
        <f t="shared" si="129"/>
        <v>0</v>
      </c>
      <c r="BF300">
        <f t="shared" si="130"/>
        <v>0.19266</v>
      </c>
      <c r="BG300">
        <f t="shared" si="131"/>
        <v>7.4359999999999999E-3</v>
      </c>
      <c r="BH300">
        <f t="shared" si="132"/>
        <v>1.2167999999999998E-2</v>
      </c>
      <c r="BI300">
        <f t="shared" si="133"/>
        <v>8.7879999999999989E-3</v>
      </c>
      <c r="BJ300">
        <f t="shared" si="134"/>
        <v>2.8391999999999997E-2</v>
      </c>
      <c r="BK300">
        <f t="shared" si="135"/>
        <v>0.740896</v>
      </c>
      <c r="BL300">
        <f t="shared" si="136"/>
        <v>1.7555719999999999</v>
      </c>
      <c r="BM300">
        <f t="shared" si="137"/>
        <v>1.6251039999999999</v>
      </c>
      <c r="BN300">
        <f t="shared" si="138"/>
        <v>2.1807759999999998</v>
      </c>
      <c r="BO300">
        <f t="shared" si="139"/>
        <v>0.31501599999999996</v>
      </c>
      <c r="BP300">
        <f t="shared" si="140"/>
        <v>0.31569199999999997</v>
      </c>
    </row>
    <row r="301" spans="1:68">
      <c r="A301">
        <v>54062</v>
      </c>
      <c r="B301" s="1">
        <v>9</v>
      </c>
      <c r="C301" s="1">
        <v>0</v>
      </c>
      <c r="D301" s="1">
        <v>1</v>
      </c>
      <c r="E301" s="1">
        <v>1</v>
      </c>
      <c r="F301" s="1">
        <v>0</v>
      </c>
      <c r="G301" s="1">
        <v>3</v>
      </c>
      <c r="H301" s="8">
        <v>40</v>
      </c>
      <c r="I301" t="s">
        <v>575</v>
      </c>
      <c r="J301" s="8">
        <v>83</v>
      </c>
      <c r="K301" s="1">
        <v>1</v>
      </c>
      <c r="L301" s="1">
        <v>1</v>
      </c>
      <c r="M301" s="1">
        <v>0</v>
      </c>
      <c r="N301" s="1">
        <v>0</v>
      </c>
      <c r="O301" s="1">
        <v>0</v>
      </c>
      <c r="P301" s="90">
        <v>6.7599999999999995E-4</v>
      </c>
      <c r="Q301" s="1">
        <v>0</v>
      </c>
      <c r="R301" s="1">
        <v>0</v>
      </c>
      <c r="S301" s="1">
        <v>0</v>
      </c>
      <c r="T301" s="1">
        <v>82</v>
      </c>
      <c r="U301" s="1">
        <v>0</v>
      </c>
      <c r="V301" s="1">
        <v>0</v>
      </c>
      <c r="W301" s="1">
        <v>130</v>
      </c>
      <c r="X301" s="1">
        <v>0</v>
      </c>
      <c r="Y301" s="1">
        <v>238</v>
      </c>
      <c r="Z301" s="1">
        <v>384</v>
      </c>
      <c r="AA301" s="1">
        <v>1</v>
      </c>
      <c r="AB301" s="1">
        <v>1</v>
      </c>
      <c r="AC301" s="1">
        <v>0</v>
      </c>
      <c r="AD301" s="1">
        <v>0</v>
      </c>
      <c r="AE301" s="1">
        <v>45</v>
      </c>
      <c r="AF301" s="1">
        <v>36</v>
      </c>
      <c r="AG301" s="1">
        <v>0</v>
      </c>
      <c r="AH301" s="1">
        <v>0</v>
      </c>
      <c r="AI301" s="1">
        <v>21</v>
      </c>
      <c r="AJ301" s="1">
        <v>213</v>
      </c>
      <c r="AK301" s="1">
        <v>597</v>
      </c>
      <c r="AL301" s="1">
        <v>358</v>
      </c>
      <c r="AM301" s="1">
        <v>597</v>
      </c>
      <c r="AN301" s="1">
        <f t="shared" si="113"/>
        <v>212</v>
      </c>
      <c r="AO301" s="1">
        <f t="shared" si="114"/>
        <v>213</v>
      </c>
      <c r="AP301" s="1" t="str">
        <f t="shared" si="115"/>
        <v/>
      </c>
      <c r="AR301">
        <f t="shared" si="116"/>
        <v>0</v>
      </c>
      <c r="AS301">
        <f t="shared" si="117"/>
        <v>0</v>
      </c>
      <c r="AT301">
        <f t="shared" si="118"/>
        <v>0</v>
      </c>
      <c r="AU301">
        <f t="shared" si="119"/>
        <v>5.5431999999999995E-2</v>
      </c>
      <c r="AV301">
        <f t="shared" si="120"/>
        <v>0</v>
      </c>
      <c r="AW301">
        <f t="shared" si="121"/>
        <v>0</v>
      </c>
      <c r="AX301">
        <f t="shared" si="122"/>
        <v>8.788E-2</v>
      </c>
      <c r="AY301">
        <f t="shared" si="123"/>
        <v>0</v>
      </c>
      <c r="AZ301">
        <f t="shared" si="124"/>
        <v>0.16088799999999998</v>
      </c>
      <c r="BA301">
        <f t="shared" si="125"/>
        <v>0.25958399999999998</v>
      </c>
      <c r="BB301">
        <f t="shared" si="126"/>
        <v>6.7599999999999995E-4</v>
      </c>
      <c r="BC301">
        <f t="shared" si="127"/>
        <v>6.7599999999999995E-4</v>
      </c>
      <c r="BD301">
        <f t="shared" si="128"/>
        <v>0</v>
      </c>
      <c r="BE301">
        <f t="shared" si="129"/>
        <v>0</v>
      </c>
      <c r="BF301">
        <f t="shared" si="130"/>
        <v>3.0419999999999999E-2</v>
      </c>
      <c r="BG301">
        <f t="shared" si="131"/>
        <v>2.4335999999999997E-2</v>
      </c>
      <c r="BH301">
        <f t="shared" si="132"/>
        <v>0</v>
      </c>
      <c r="BI301">
        <f t="shared" si="133"/>
        <v>0</v>
      </c>
      <c r="BJ301">
        <f t="shared" si="134"/>
        <v>1.4195999999999999E-2</v>
      </c>
      <c r="BK301">
        <f t="shared" si="135"/>
        <v>0.14398799999999998</v>
      </c>
      <c r="BL301">
        <f t="shared" si="136"/>
        <v>0.40357199999999999</v>
      </c>
      <c r="BM301">
        <f t="shared" si="137"/>
        <v>0.24200799999999997</v>
      </c>
      <c r="BN301">
        <f t="shared" si="138"/>
        <v>0.40357199999999999</v>
      </c>
      <c r="BO301">
        <f t="shared" si="139"/>
        <v>0.14331199999999999</v>
      </c>
      <c r="BP301">
        <f t="shared" si="140"/>
        <v>0.14398799999999998</v>
      </c>
    </row>
    <row r="302" spans="1:68">
      <c r="A302">
        <v>54063</v>
      </c>
      <c r="B302" s="1">
        <v>1</v>
      </c>
      <c r="C302" s="1">
        <v>1</v>
      </c>
      <c r="D302" s="1">
        <v>0</v>
      </c>
      <c r="E302" s="1">
        <v>1</v>
      </c>
      <c r="F302" s="1">
        <v>0</v>
      </c>
      <c r="G302" s="1">
        <v>3</v>
      </c>
      <c r="H302" s="8">
        <v>21</v>
      </c>
      <c r="I302" t="s">
        <v>488</v>
      </c>
      <c r="J302" s="8">
        <v>2</v>
      </c>
      <c r="K302" s="1">
        <v>1</v>
      </c>
      <c r="L302" s="1">
        <v>1</v>
      </c>
      <c r="M302" s="1">
        <v>1</v>
      </c>
      <c r="N302" s="1">
        <v>0</v>
      </c>
      <c r="O302" s="1">
        <v>0</v>
      </c>
      <c r="P302" s="90">
        <v>6.7599999999999995E-4</v>
      </c>
      <c r="Q302" s="1">
        <v>3443</v>
      </c>
      <c r="R302" s="1">
        <v>300</v>
      </c>
      <c r="S302" s="1">
        <v>1</v>
      </c>
      <c r="T302" s="1">
        <v>1055</v>
      </c>
      <c r="U302" s="1">
        <v>0</v>
      </c>
      <c r="V302" s="1">
        <v>0</v>
      </c>
      <c r="W302" s="1">
        <v>4996</v>
      </c>
      <c r="X302" s="1">
        <v>24</v>
      </c>
      <c r="Y302" s="1">
        <v>248</v>
      </c>
      <c r="Z302" s="1">
        <v>22781</v>
      </c>
      <c r="AA302" s="1">
        <v>1</v>
      </c>
      <c r="AB302" s="1">
        <v>0</v>
      </c>
      <c r="AC302" s="1">
        <v>0</v>
      </c>
      <c r="AD302" s="1">
        <v>0</v>
      </c>
      <c r="AE302" s="1">
        <v>345</v>
      </c>
      <c r="AF302" s="1">
        <v>710</v>
      </c>
      <c r="AG302" s="1">
        <v>0</v>
      </c>
      <c r="AH302" s="1">
        <v>0</v>
      </c>
      <c r="AI302" s="1">
        <v>695</v>
      </c>
      <c r="AJ302" s="1">
        <v>9819</v>
      </c>
      <c r="AK302" s="1">
        <v>29157</v>
      </c>
      <c r="AL302" s="1">
        <v>32352</v>
      </c>
      <c r="AM302" s="1">
        <v>32600</v>
      </c>
      <c r="AN302" s="1">
        <f t="shared" si="113"/>
        <v>6376</v>
      </c>
      <c r="AO302" s="1">
        <f t="shared" si="114"/>
        <v>6376</v>
      </c>
      <c r="AP302" s="1" t="str">
        <f t="shared" si="115"/>
        <v/>
      </c>
      <c r="AR302">
        <f t="shared" si="116"/>
        <v>2.3274679999999996</v>
      </c>
      <c r="AS302">
        <f t="shared" si="117"/>
        <v>0.20279999999999998</v>
      </c>
      <c r="AT302">
        <f t="shared" si="118"/>
        <v>6.7599999999999995E-4</v>
      </c>
      <c r="AU302">
        <f t="shared" si="119"/>
        <v>0.71317999999999993</v>
      </c>
      <c r="AV302">
        <f t="shared" si="120"/>
        <v>0</v>
      </c>
      <c r="AW302">
        <f t="shared" si="121"/>
        <v>0</v>
      </c>
      <c r="AX302">
        <f t="shared" si="122"/>
        <v>3.3772959999999999</v>
      </c>
      <c r="AY302">
        <f t="shared" si="123"/>
        <v>1.6223999999999999E-2</v>
      </c>
      <c r="AZ302">
        <f t="shared" si="124"/>
        <v>0.16764799999999999</v>
      </c>
      <c r="BA302">
        <f t="shared" si="125"/>
        <v>15.399956</v>
      </c>
      <c r="BB302">
        <f t="shared" si="126"/>
        <v>6.7599999999999995E-4</v>
      </c>
      <c r="BC302">
        <f t="shared" si="127"/>
        <v>0</v>
      </c>
      <c r="BD302">
        <f t="shared" si="128"/>
        <v>0</v>
      </c>
      <c r="BE302">
        <f t="shared" si="129"/>
        <v>0</v>
      </c>
      <c r="BF302">
        <f t="shared" si="130"/>
        <v>0.23321999999999998</v>
      </c>
      <c r="BG302">
        <f t="shared" si="131"/>
        <v>0.47995999999999994</v>
      </c>
      <c r="BH302">
        <f t="shared" si="132"/>
        <v>0</v>
      </c>
      <c r="BI302">
        <f t="shared" si="133"/>
        <v>0</v>
      </c>
      <c r="BJ302">
        <f t="shared" si="134"/>
        <v>0.46981999999999996</v>
      </c>
      <c r="BK302">
        <f t="shared" si="135"/>
        <v>6.6376439999999999</v>
      </c>
      <c r="BL302">
        <f t="shared" si="136"/>
        <v>19.710131999999998</v>
      </c>
      <c r="BM302">
        <f t="shared" si="137"/>
        <v>21.869951999999998</v>
      </c>
      <c r="BN302">
        <f t="shared" si="138"/>
        <v>22.037599999999998</v>
      </c>
      <c r="BO302">
        <f t="shared" si="139"/>
        <v>4.3101759999999993</v>
      </c>
      <c r="BP302">
        <f t="shared" si="140"/>
        <v>4.3101759999999993</v>
      </c>
    </row>
    <row r="303" spans="1:68">
      <c r="A303">
        <v>54064</v>
      </c>
      <c r="B303" s="1">
        <v>1</v>
      </c>
      <c r="C303" s="1">
        <v>1</v>
      </c>
      <c r="D303" s="1">
        <v>0</v>
      </c>
      <c r="E303" s="1">
        <v>1</v>
      </c>
      <c r="F303" s="1">
        <v>0</v>
      </c>
      <c r="G303" s="1">
        <v>3</v>
      </c>
      <c r="H303" s="8">
        <v>1</v>
      </c>
      <c r="I303" t="s">
        <v>145</v>
      </c>
      <c r="J303" s="8">
        <v>28</v>
      </c>
      <c r="K303" s="1">
        <v>4</v>
      </c>
      <c r="L303" s="1">
        <v>2</v>
      </c>
      <c r="M303" s="1">
        <v>0</v>
      </c>
      <c r="N303" s="1">
        <v>0</v>
      </c>
      <c r="O303" s="1">
        <v>0</v>
      </c>
      <c r="P303" s="90">
        <v>6.7599999999999995E-4</v>
      </c>
      <c r="Q303" s="1">
        <v>0</v>
      </c>
      <c r="R303" s="1">
        <v>0</v>
      </c>
      <c r="S303" s="1">
        <v>0</v>
      </c>
      <c r="T303" s="1">
        <v>35</v>
      </c>
      <c r="U303" s="1">
        <v>0</v>
      </c>
      <c r="V303" s="1">
        <v>4006</v>
      </c>
      <c r="W303" s="1">
        <v>438</v>
      </c>
      <c r="X303" s="1">
        <v>0</v>
      </c>
      <c r="Y303" s="1">
        <v>3420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13</v>
      </c>
      <c r="AG303" s="1">
        <v>21</v>
      </c>
      <c r="AH303" s="1">
        <v>0</v>
      </c>
      <c r="AI303" s="1">
        <v>370</v>
      </c>
      <c r="AJ303" s="1">
        <v>4480</v>
      </c>
      <c r="AK303" s="1">
        <v>4480</v>
      </c>
      <c r="AL303" s="1">
        <v>1060</v>
      </c>
      <c r="AM303" s="1">
        <v>4480</v>
      </c>
      <c r="AN303" s="1">
        <f t="shared" si="113"/>
        <v>4479</v>
      </c>
      <c r="AO303" s="1">
        <f t="shared" si="114"/>
        <v>4480</v>
      </c>
      <c r="AP303" s="1" t="str">
        <f t="shared" si="115"/>
        <v/>
      </c>
      <c r="AR303">
        <f t="shared" si="116"/>
        <v>0</v>
      </c>
      <c r="AS303">
        <f t="shared" si="117"/>
        <v>0</v>
      </c>
      <c r="AT303">
        <f t="shared" si="118"/>
        <v>0</v>
      </c>
      <c r="AU303">
        <f t="shared" si="119"/>
        <v>2.3659999999999997E-2</v>
      </c>
      <c r="AV303">
        <f t="shared" si="120"/>
        <v>0</v>
      </c>
      <c r="AW303">
        <f t="shared" si="121"/>
        <v>2.708056</v>
      </c>
      <c r="AX303">
        <f t="shared" si="122"/>
        <v>0.29608799999999996</v>
      </c>
      <c r="AY303">
        <f t="shared" si="123"/>
        <v>0</v>
      </c>
      <c r="AZ303">
        <f t="shared" si="124"/>
        <v>2.3119199999999998</v>
      </c>
      <c r="BA303">
        <f t="shared" si="125"/>
        <v>0</v>
      </c>
      <c r="BB303">
        <f t="shared" si="126"/>
        <v>0</v>
      </c>
      <c r="BC303">
        <f t="shared" si="127"/>
        <v>0</v>
      </c>
      <c r="BD303">
        <f t="shared" si="128"/>
        <v>0</v>
      </c>
      <c r="BE303">
        <f t="shared" si="129"/>
        <v>0</v>
      </c>
      <c r="BF303">
        <f t="shared" si="130"/>
        <v>0</v>
      </c>
      <c r="BG303">
        <f t="shared" si="131"/>
        <v>8.7879999999999989E-3</v>
      </c>
      <c r="BH303">
        <f t="shared" si="132"/>
        <v>1.4195999999999999E-2</v>
      </c>
      <c r="BI303">
        <f t="shared" si="133"/>
        <v>0</v>
      </c>
      <c r="BJ303">
        <f t="shared" si="134"/>
        <v>0.25012000000000001</v>
      </c>
      <c r="BK303">
        <f t="shared" si="135"/>
        <v>3.0284799999999996</v>
      </c>
      <c r="BL303">
        <f t="shared" si="136"/>
        <v>3.0284799999999996</v>
      </c>
      <c r="BM303">
        <f t="shared" si="137"/>
        <v>0.71655999999999997</v>
      </c>
      <c r="BN303">
        <f t="shared" si="138"/>
        <v>3.0284799999999996</v>
      </c>
      <c r="BO303">
        <f t="shared" si="139"/>
        <v>3.0278039999999997</v>
      </c>
      <c r="BP303">
        <f t="shared" si="140"/>
        <v>3.0284799999999996</v>
      </c>
    </row>
    <row r="304" spans="1:68">
      <c r="A304">
        <v>54065</v>
      </c>
      <c r="B304" s="1">
        <v>9</v>
      </c>
      <c r="C304" s="1">
        <v>0</v>
      </c>
      <c r="D304" s="1">
        <v>1</v>
      </c>
      <c r="E304" s="1">
        <v>1</v>
      </c>
      <c r="F304" s="1">
        <v>0</v>
      </c>
      <c r="G304" s="1">
        <v>3</v>
      </c>
      <c r="H304" s="8">
        <v>99</v>
      </c>
      <c r="I304" t="s">
        <v>727</v>
      </c>
      <c r="J304" s="8">
        <v>99</v>
      </c>
      <c r="K304" s="1">
        <v>4</v>
      </c>
      <c r="L304" s="1">
        <v>2</v>
      </c>
      <c r="M304" s="1">
        <v>0</v>
      </c>
      <c r="N304" s="1">
        <v>0</v>
      </c>
      <c r="O304" s="1">
        <v>0</v>
      </c>
      <c r="P304" s="90">
        <v>6.7599999999999995E-4</v>
      </c>
      <c r="Q304" s="1">
        <v>0</v>
      </c>
      <c r="R304" s="1">
        <v>0</v>
      </c>
      <c r="S304" s="1">
        <v>0</v>
      </c>
      <c r="T304" s="1">
        <v>15</v>
      </c>
      <c r="U304" s="1">
        <v>0</v>
      </c>
      <c r="V304" s="1">
        <v>0</v>
      </c>
      <c r="W304" s="1">
        <v>95</v>
      </c>
      <c r="X304" s="1">
        <v>0</v>
      </c>
      <c r="Y304" s="1">
        <v>63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15</v>
      </c>
      <c r="AG304" s="1">
        <v>0</v>
      </c>
      <c r="AH304" s="1">
        <v>0</v>
      </c>
      <c r="AI304" s="1">
        <v>3</v>
      </c>
      <c r="AJ304" s="1">
        <v>111</v>
      </c>
      <c r="AK304" s="1">
        <v>111</v>
      </c>
      <c r="AL304" s="1">
        <v>47</v>
      </c>
      <c r="AM304" s="1">
        <v>111</v>
      </c>
      <c r="AN304" s="1">
        <f t="shared" si="113"/>
        <v>110</v>
      </c>
      <c r="AO304" s="1">
        <f t="shared" si="114"/>
        <v>111</v>
      </c>
      <c r="AP304" s="1" t="str">
        <f t="shared" si="115"/>
        <v/>
      </c>
      <c r="AR304">
        <f t="shared" si="116"/>
        <v>0</v>
      </c>
      <c r="AS304">
        <f t="shared" si="117"/>
        <v>0</v>
      </c>
      <c r="AT304">
        <f t="shared" si="118"/>
        <v>0</v>
      </c>
      <c r="AU304">
        <f t="shared" si="119"/>
        <v>1.014E-2</v>
      </c>
      <c r="AV304">
        <f t="shared" si="120"/>
        <v>0</v>
      </c>
      <c r="AW304">
        <f t="shared" si="121"/>
        <v>0</v>
      </c>
      <c r="AX304">
        <f t="shared" si="122"/>
        <v>6.4219999999999999E-2</v>
      </c>
      <c r="AY304">
        <f t="shared" si="123"/>
        <v>0</v>
      </c>
      <c r="AZ304">
        <f t="shared" si="124"/>
        <v>4.2587999999999994E-2</v>
      </c>
      <c r="BA304">
        <f t="shared" si="125"/>
        <v>0</v>
      </c>
      <c r="BB304">
        <f t="shared" si="126"/>
        <v>0</v>
      </c>
      <c r="BC304">
        <f t="shared" si="127"/>
        <v>0</v>
      </c>
      <c r="BD304">
        <f t="shared" si="128"/>
        <v>0</v>
      </c>
      <c r="BE304">
        <f t="shared" si="129"/>
        <v>0</v>
      </c>
      <c r="BF304">
        <f t="shared" si="130"/>
        <v>0</v>
      </c>
      <c r="BG304">
        <f t="shared" si="131"/>
        <v>1.014E-2</v>
      </c>
      <c r="BH304">
        <f t="shared" si="132"/>
        <v>0</v>
      </c>
      <c r="BI304">
        <f t="shared" si="133"/>
        <v>0</v>
      </c>
      <c r="BJ304">
        <f t="shared" si="134"/>
        <v>2.0279999999999999E-3</v>
      </c>
      <c r="BK304">
        <f t="shared" si="135"/>
        <v>7.5035999999999992E-2</v>
      </c>
      <c r="BL304">
        <f t="shared" si="136"/>
        <v>7.5035999999999992E-2</v>
      </c>
      <c r="BM304">
        <f t="shared" si="137"/>
        <v>3.1771999999999995E-2</v>
      </c>
      <c r="BN304">
        <f t="shared" si="138"/>
        <v>7.5035999999999992E-2</v>
      </c>
      <c r="BO304">
        <f t="shared" si="139"/>
        <v>7.4359999999999996E-2</v>
      </c>
      <c r="BP304">
        <f t="shared" si="140"/>
        <v>7.5035999999999992E-2</v>
      </c>
    </row>
    <row r="305" spans="1:68">
      <c r="A305">
        <v>54066</v>
      </c>
      <c r="B305" s="1">
        <v>9</v>
      </c>
      <c r="C305" s="1">
        <v>0</v>
      </c>
      <c r="D305" s="1">
        <v>1</v>
      </c>
      <c r="E305" s="1">
        <v>1</v>
      </c>
      <c r="F305" s="1">
        <v>0</v>
      </c>
      <c r="G305" s="1">
        <v>2</v>
      </c>
      <c r="H305" s="8">
        <v>40</v>
      </c>
      <c r="I305" t="s">
        <v>575</v>
      </c>
      <c r="J305" s="8">
        <v>83</v>
      </c>
      <c r="K305" s="1">
        <v>4</v>
      </c>
      <c r="L305" s="1">
        <v>1</v>
      </c>
      <c r="M305" s="1">
        <v>0</v>
      </c>
      <c r="N305" s="1">
        <v>0</v>
      </c>
      <c r="O305" s="1">
        <v>0</v>
      </c>
      <c r="P305" s="90">
        <v>3.2669999999999999E-3</v>
      </c>
      <c r="Q305" s="1">
        <v>16</v>
      </c>
      <c r="R305" s="1">
        <v>0</v>
      </c>
      <c r="S305" s="1">
        <v>0</v>
      </c>
      <c r="T305" s="1">
        <v>414</v>
      </c>
      <c r="U305" s="1">
        <v>0</v>
      </c>
      <c r="V305" s="1">
        <v>0</v>
      </c>
      <c r="W305" s="1">
        <v>124</v>
      </c>
      <c r="X305" s="1">
        <v>0</v>
      </c>
      <c r="Y305" s="1">
        <v>443</v>
      </c>
      <c r="Z305" s="1">
        <v>0</v>
      </c>
      <c r="AA305" s="1">
        <v>0</v>
      </c>
      <c r="AB305" s="1">
        <v>0</v>
      </c>
      <c r="AC305" s="1">
        <v>0</v>
      </c>
      <c r="AD305" s="1">
        <v>15</v>
      </c>
      <c r="AE305" s="1">
        <v>0</v>
      </c>
      <c r="AF305" s="1">
        <v>414</v>
      </c>
      <c r="AG305" s="1">
        <v>0</v>
      </c>
      <c r="AH305" s="1">
        <v>0</v>
      </c>
      <c r="AI305" s="1">
        <v>49</v>
      </c>
      <c r="AJ305" s="1">
        <v>554</v>
      </c>
      <c r="AK305" s="1">
        <v>539</v>
      </c>
      <c r="AL305" s="1">
        <v>111</v>
      </c>
      <c r="AM305" s="1">
        <v>554</v>
      </c>
      <c r="AN305" s="1">
        <f t="shared" si="113"/>
        <v>538</v>
      </c>
      <c r="AO305" s="1">
        <f t="shared" si="114"/>
        <v>538</v>
      </c>
      <c r="AP305" s="1" t="str">
        <f t="shared" si="115"/>
        <v/>
      </c>
      <c r="AR305">
        <f t="shared" si="116"/>
        <v>5.2271999999999999E-2</v>
      </c>
      <c r="AS305">
        <f t="shared" si="117"/>
        <v>0</v>
      </c>
      <c r="AT305">
        <f t="shared" si="118"/>
        <v>0</v>
      </c>
      <c r="AU305">
        <f t="shared" si="119"/>
        <v>1.352538</v>
      </c>
      <c r="AV305">
        <f t="shared" si="120"/>
        <v>0</v>
      </c>
      <c r="AW305">
        <f t="shared" si="121"/>
        <v>0</v>
      </c>
      <c r="AX305">
        <f t="shared" si="122"/>
        <v>0.40510799999999997</v>
      </c>
      <c r="AY305">
        <f t="shared" si="123"/>
        <v>0</v>
      </c>
      <c r="AZ305">
        <f t="shared" si="124"/>
        <v>1.447281</v>
      </c>
      <c r="BA305">
        <f t="shared" si="125"/>
        <v>0</v>
      </c>
      <c r="BB305">
        <f t="shared" si="126"/>
        <v>0</v>
      </c>
      <c r="BC305">
        <f t="shared" si="127"/>
        <v>0</v>
      </c>
      <c r="BD305">
        <f t="shared" si="128"/>
        <v>0</v>
      </c>
      <c r="BE305">
        <f t="shared" si="129"/>
        <v>4.9005E-2</v>
      </c>
      <c r="BF305">
        <f t="shared" si="130"/>
        <v>0</v>
      </c>
      <c r="BG305">
        <f t="shared" si="131"/>
        <v>1.352538</v>
      </c>
      <c r="BH305">
        <f t="shared" si="132"/>
        <v>0</v>
      </c>
      <c r="BI305">
        <f t="shared" si="133"/>
        <v>0</v>
      </c>
      <c r="BJ305">
        <f t="shared" si="134"/>
        <v>0.160083</v>
      </c>
      <c r="BK305">
        <f t="shared" si="135"/>
        <v>1.8099179999999999</v>
      </c>
      <c r="BL305">
        <f t="shared" si="136"/>
        <v>1.760913</v>
      </c>
      <c r="BM305">
        <f t="shared" si="137"/>
        <v>0.36263699999999999</v>
      </c>
      <c r="BN305">
        <f t="shared" si="138"/>
        <v>1.8099179999999999</v>
      </c>
      <c r="BO305">
        <f t="shared" si="139"/>
        <v>1.757646</v>
      </c>
      <c r="BP305">
        <f t="shared" si="140"/>
        <v>1.757646</v>
      </c>
    </row>
    <row r="306" spans="1:68">
      <c r="A306">
        <v>54067</v>
      </c>
      <c r="B306" s="1">
        <v>1</v>
      </c>
      <c r="C306" s="1">
        <v>1</v>
      </c>
      <c r="D306" s="1">
        <v>0</v>
      </c>
      <c r="E306" s="1">
        <v>1</v>
      </c>
      <c r="F306" s="1">
        <v>0</v>
      </c>
      <c r="G306" s="1">
        <v>2</v>
      </c>
      <c r="H306" s="8">
        <v>65</v>
      </c>
      <c r="I306" t="s">
        <v>357</v>
      </c>
      <c r="J306" s="8">
        <v>48</v>
      </c>
      <c r="K306" s="1">
        <v>4</v>
      </c>
      <c r="L306" s="1">
        <v>2</v>
      </c>
      <c r="M306" s="1">
        <v>1</v>
      </c>
      <c r="N306" s="1">
        <v>0</v>
      </c>
      <c r="O306" s="1">
        <v>0</v>
      </c>
      <c r="P306" s="90">
        <v>3.2669999999999999E-3</v>
      </c>
      <c r="Q306" s="1">
        <v>0</v>
      </c>
      <c r="R306" s="1">
        <v>0</v>
      </c>
      <c r="S306" s="1">
        <v>0</v>
      </c>
      <c r="T306" s="1">
        <v>2</v>
      </c>
      <c r="U306" s="1">
        <v>0</v>
      </c>
      <c r="V306" s="1">
        <v>0</v>
      </c>
      <c r="W306" s="1">
        <v>44</v>
      </c>
      <c r="X306" s="1">
        <v>0</v>
      </c>
      <c r="Y306" s="1">
        <v>21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2</v>
      </c>
      <c r="AG306" s="1">
        <v>0</v>
      </c>
      <c r="AH306" s="1">
        <v>0</v>
      </c>
      <c r="AI306" s="1">
        <v>0</v>
      </c>
      <c r="AJ306" s="1">
        <v>46</v>
      </c>
      <c r="AK306" s="1">
        <v>46</v>
      </c>
      <c r="AL306" s="1">
        <v>24</v>
      </c>
      <c r="AM306" s="1">
        <v>46</v>
      </c>
      <c r="AN306" s="1">
        <f t="shared" si="113"/>
        <v>46</v>
      </c>
      <c r="AO306" s="1">
        <f t="shared" si="114"/>
        <v>46</v>
      </c>
      <c r="AP306" s="1" t="str">
        <f t="shared" si="115"/>
        <v/>
      </c>
      <c r="AR306">
        <f t="shared" si="116"/>
        <v>0</v>
      </c>
      <c r="AS306">
        <f t="shared" si="117"/>
        <v>0</v>
      </c>
      <c r="AT306">
        <f t="shared" si="118"/>
        <v>0</v>
      </c>
      <c r="AU306">
        <f t="shared" si="119"/>
        <v>6.5339999999999999E-3</v>
      </c>
      <c r="AV306">
        <f t="shared" si="120"/>
        <v>0</v>
      </c>
      <c r="AW306">
        <f t="shared" si="121"/>
        <v>0</v>
      </c>
      <c r="AX306">
        <f t="shared" si="122"/>
        <v>0.14374799999999999</v>
      </c>
      <c r="AY306">
        <f t="shared" si="123"/>
        <v>0</v>
      </c>
      <c r="AZ306">
        <f t="shared" si="124"/>
        <v>6.8607000000000001E-2</v>
      </c>
      <c r="BA306">
        <f t="shared" si="125"/>
        <v>0</v>
      </c>
      <c r="BB306">
        <f t="shared" si="126"/>
        <v>0</v>
      </c>
      <c r="BC306">
        <f t="shared" si="127"/>
        <v>0</v>
      </c>
      <c r="BD306">
        <f t="shared" si="128"/>
        <v>0</v>
      </c>
      <c r="BE306">
        <f t="shared" si="129"/>
        <v>0</v>
      </c>
      <c r="BF306">
        <f t="shared" si="130"/>
        <v>0</v>
      </c>
      <c r="BG306">
        <f t="shared" si="131"/>
        <v>6.5339999999999999E-3</v>
      </c>
      <c r="BH306">
        <f t="shared" si="132"/>
        <v>0</v>
      </c>
      <c r="BI306">
        <f t="shared" si="133"/>
        <v>0</v>
      </c>
      <c r="BJ306">
        <f t="shared" si="134"/>
        <v>0</v>
      </c>
      <c r="BK306">
        <f t="shared" si="135"/>
        <v>0.150282</v>
      </c>
      <c r="BL306">
        <f t="shared" si="136"/>
        <v>0.150282</v>
      </c>
      <c r="BM306">
        <f t="shared" si="137"/>
        <v>7.8408000000000005E-2</v>
      </c>
      <c r="BN306">
        <f t="shared" si="138"/>
        <v>0.150282</v>
      </c>
      <c r="BO306">
        <f t="shared" si="139"/>
        <v>0.150282</v>
      </c>
      <c r="BP306">
        <f t="shared" si="140"/>
        <v>0.150282</v>
      </c>
    </row>
    <row r="307" spans="1:68">
      <c r="A307">
        <v>54068</v>
      </c>
      <c r="B307" s="1">
        <v>1</v>
      </c>
      <c r="C307" s="1">
        <v>1</v>
      </c>
      <c r="D307" s="1">
        <v>0</v>
      </c>
      <c r="E307" s="1">
        <v>1</v>
      </c>
      <c r="F307" s="1">
        <v>0</v>
      </c>
      <c r="G307" s="1">
        <v>3</v>
      </c>
      <c r="H307" s="8">
        <v>52</v>
      </c>
      <c r="I307" t="s">
        <v>680</v>
      </c>
      <c r="J307" s="8">
        <v>94</v>
      </c>
      <c r="K307" s="1">
        <v>4</v>
      </c>
      <c r="L307" s="1">
        <v>2</v>
      </c>
      <c r="M307" s="1">
        <v>0</v>
      </c>
      <c r="N307" s="1">
        <v>0</v>
      </c>
      <c r="O307" s="1">
        <v>0</v>
      </c>
      <c r="P307" s="90">
        <v>6.7599999999999995E-4</v>
      </c>
      <c r="Q307" s="1">
        <v>0</v>
      </c>
      <c r="R307" s="1">
        <v>0</v>
      </c>
      <c r="S307" s="1">
        <v>0</v>
      </c>
      <c r="T307" s="1">
        <v>16</v>
      </c>
      <c r="U307" s="1">
        <v>0</v>
      </c>
      <c r="V307" s="1">
        <v>0</v>
      </c>
      <c r="W307" s="1">
        <v>123</v>
      </c>
      <c r="X307" s="1">
        <v>0</v>
      </c>
      <c r="Y307" s="1">
        <v>90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16</v>
      </c>
      <c r="AH307" s="1">
        <v>0</v>
      </c>
      <c r="AI307" s="1">
        <v>96</v>
      </c>
      <c r="AJ307" s="1">
        <v>140</v>
      </c>
      <c r="AK307" s="1">
        <v>140</v>
      </c>
      <c r="AL307" s="1">
        <v>50</v>
      </c>
      <c r="AM307" s="1">
        <v>140</v>
      </c>
      <c r="AN307" s="1">
        <f t="shared" si="113"/>
        <v>139</v>
      </c>
      <c r="AO307" s="1">
        <f t="shared" si="114"/>
        <v>140</v>
      </c>
      <c r="AP307" s="1" t="str">
        <f t="shared" si="115"/>
        <v/>
      </c>
      <c r="AR307">
        <f t="shared" si="116"/>
        <v>0</v>
      </c>
      <c r="AS307">
        <f t="shared" si="117"/>
        <v>0</v>
      </c>
      <c r="AT307">
        <f t="shared" si="118"/>
        <v>0</v>
      </c>
      <c r="AU307">
        <f t="shared" si="119"/>
        <v>1.0815999999999999E-2</v>
      </c>
      <c r="AV307">
        <f t="shared" si="120"/>
        <v>0</v>
      </c>
      <c r="AW307">
        <f t="shared" si="121"/>
        <v>0</v>
      </c>
      <c r="AX307">
        <f t="shared" si="122"/>
        <v>8.3148E-2</v>
      </c>
      <c r="AY307">
        <f t="shared" si="123"/>
        <v>0</v>
      </c>
      <c r="AZ307">
        <f t="shared" si="124"/>
        <v>6.0839999999999998E-2</v>
      </c>
      <c r="BA307">
        <f t="shared" si="125"/>
        <v>0</v>
      </c>
      <c r="BB307">
        <f t="shared" si="126"/>
        <v>0</v>
      </c>
      <c r="BC307">
        <f t="shared" si="127"/>
        <v>0</v>
      </c>
      <c r="BD307">
        <f t="shared" si="128"/>
        <v>0</v>
      </c>
      <c r="BE307">
        <f t="shared" si="129"/>
        <v>0</v>
      </c>
      <c r="BF307">
        <f t="shared" si="130"/>
        <v>0</v>
      </c>
      <c r="BG307">
        <f t="shared" si="131"/>
        <v>0</v>
      </c>
      <c r="BH307">
        <f t="shared" si="132"/>
        <v>1.0815999999999999E-2</v>
      </c>
      <c r="BI307">
        <f t="shared" si="133"/>
        <v>0</v>
      </c>
      <c r="BJ307">
        <f t="shared" si="134"/>
        <v>6.4895999999999995E-2</v>
      </c>
      <c r="BK307">
        <f t="shared" si="135"/>
        <v>9.4639999999999988E-2</v>
      </c>
      <c r="BL307">
        <f t="shared" si="136"/>
        <v>9.4639999999999988E-2</v>
      </c>
      <c r="BM307">
        <f t="shared" si="137"/>
        <v>3.3799999999999997E-2</v>
      </c>
      <c r="BN307">
        <f t="shared" si="138"/>
        <v>9.4639999999999988E-2</v>
      </c>
      <c r="BO307">
        <f t="shared" si="139"/>
        <v>9.3963999999999992E-2</v>
      </c>
      <c r="BP307">
        <f t="shared" si="140"/>
        <v>9.4639999999999988E-2</v>
      </c>
    </row>
    <row r="308" spans="1:68">
      <c r="A308">
        <v>54069</v>
      </c>
      <c r="B308" s="1">
        <v>1</v>
      </c>
      <c r="C308" s="1">
        <v>1</v>
      </c>
      <c r="D308" s="1">
        <v>0</v>
      </c>
      <c r="E308" s="1">
        <v>1</v>
      </c>
      <c r="F308" s="1">
        <v>0</v>
      </c>
      <c r="G308" s="1">
        <v>2</v>
      </c>
      <c r="H308" s="8">
        <v>82</v>
      </c>
      <c r="I308" t="s">
        <v>192</v>
      </c>
      <c r="J308" s="8">
        <v>78</v>
      </c>
      <c r="K308" s="1">
        <v>4</v>
      </c>
      <c r="L308" s="1">
        <v>2</v>
      </c>
      <c r="M308" s="1">
        <v>1</v>
      </c>
      <c r="N308" s="1">
        <v>0</v>
      </c>
      <c r="O308" s="1">
        <v>0</v>
      </c>
      <c r="P308" s="90">
        <v>3.2669999999999999E-3</v>
      </c>
      <c r="Q308" s="1">
        <v>0</v>
      </c>
      <c r="R308" s="1">
        <v>0</v>
      </c>
      <c r="S308" s="1">
        <v>0</v>
      </c>
      <c r="T308" s="1">
        <v>7</v>
      </c>
      <c r="U308" s="1">
        <v>0</v>
      </c>
      <c r="V308" s="1">
        <v>0</v>
      </c>
      <c r="W308" s="1">
        <v>167</v>
      </c>
      <c r="X308" s="1">
        <v>0</v>
      </c>
      <c r="Y308" s="1">
        <v>7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7</v>
      </c>
      <c r="AG308" s="1">
        <v>0</v>
      </c>
      <c r="AH308" s="1">
        <v>0</v>
      </c>
      <c r="AI308" s="1">
        <v>3</v>
      </c>
      <c r="AJ308" s="1">
        <v>174</v>
      </c>
      <c r="AK308" s="1">
        <v>174</v>
      </c>
      <c r="AL308" s="1">
        <v>167</v>
      </c>
      <c r="AM308" s="1">
        <v>174</v>
      </c>
      <c r="AN308" s="1">
        <f t="shared" si="113"/>
        <v>174</v>
      </c>
      <c r="AO308" s="1">
        <f t="shared" si="114"/>
        <v>174</v>
      </c>
      <c r="AP308" s="1" t="str">
        <f t="shared" si="115"/>
        <v/>
      </c>
      <c r="AR308">
        <f t="shared" si="116"/>
        <v>0</v>
      </c>
      <c r="AS308">
        <f t="shared" si="117"/>
        <v>0</v>
      </c>
      <c r="AT308">
        <f t="shared" si="118"/>
        <v>0</v>
      </c>
      <c r="AU308">
        <f t="shared" si="119"/>
        <v>2.2869E-2</v>
      </c>
      <c r="AV308">
        <f t="shared" si="120"/>
        <v>0</v>
      </c>
      <c r="AW308">
        <f t="shared" si="121"/>
        <v>0</v>
      </c>
      <c r="AX308">
        <f t="shared" si="122"/>
        <v>0.54558899999999999</v>
      </c>
      <c r="AY308">
        <f t="shared" si="123"/>
        <v>0</v>
      </c>
      <c r="AZ308">
        <f t="shared" si="124"/>
        <v>2.2869E-2</v>
      </c>
      <c r="BA308">
        <f t="shared" si="125"/>
        <v>0</v>
      </c>
      <c r="BB308">
        <f t="shared" si="126"/>
        <v>0</v>
      </c>
      <c r="BC308">
        <f t="shared" si="127"/>
        <v>0</v>
      </c>
      <c r="BD308">
        <f t="shared" si="128"/>
        <v>0</v>
      </c>
      <c r="BE308">
        <f t="shared" si="129"/>
        <v>0</v>
      </c>
      <c r="BF308">
        <f t="shared" si="130"/>
        <v>0</v>
      </c>
      <c r="BG308">
        <f t="shared" si="131"/>
        <v>2.2869E-2</v>
      </c>
      <c r="BH308">
        <f t="shared" si="132"/>
        <v>0</v>
      </c>
      <c r="BI308">
        <f t="shared" si="133"/>
        <v>0</v>
      </c>
      <c r="BJ308">
        <f t="shared" si="134"/>
        <v>9.8010000000000007E-3</v>
      </c>
      <c r="BK308">
        <f t="shared" si="135"/>
        <v>0.56845800000000002</v>
      </c>
      <c r="BL308">
        <f t="shared" si="136"/>
        <v>0.56845800000000002</v>
      </c>
      <c r="BM308">
        <f t="shared" si="137"/>
        <v>0.54558899999999999</v>
      </c>
      <c r="BN308">
        <f t="shared" si="138"/>
        <v>0.56845800000000002</v>
      </c>
      <c r="BO308">
        <f t="shared" si="139"/>
        <v>0.56845800000000002</v>
      </c>
      <c r="BP308">
        <f t="shared" si="140"/>
        <v>0.56845800000000002</v>
      </c>
    </row>
    <row r="309" spans="1:68">
      <c r="A309">
        <v>54070</v>
      </c>
      <c r="B309" s="1">
        <v>9</v>
      </c>
      <c r="C309" s="1">
        <v>0</v>
      </c>
      <c r="D309" s="1">
        <v>1</v>
      </c>
      <c r="E309" s="1">
        <v>1</v>
      </c>
      <c r="F309" s="1">
        <v>0</v>
      </c>
      <c r="G309" s="1">
        <v>2</v>
      </c>
      <c r="H309" s="8">
        <v>40</v>
      </c>
      <c r="I309" t="s">
        <v>575</v>
      </c>
      <c r="J309" s="8">
        <v>83</v>
      </c>
      <c r="K309" s="1">
        <v>1</v>
      </c>
      <c r="L309" s="1">
        <v>1</v>
      </c>
      <c r="M309" s="1">
        <v>0</v>
      </c>
      <c r="N309" s="1">
        <v>0</v>
      </c>
      <c r="O309" s="1">
        <v>0</v>
      </c>
      <c r="P309" s="90">
        <v>3.2669999999999999E-3</v>
      </c>
      <c r="Q309" s="1">
        <v>0</v>
      </c>
      <c r="R309" s="1">
        <v>0</v>
      </c>
      <c r="S309" s="1">
        <v>0</v>
      </c>
      <c r="T309" s="1">
        <v>82</v>
      </c>
      <c r="U309" s="1">
        <v>9</v>
      </c>
      <c r="V309" s="1">
        <v>0</v>
      </c>
      <c r="W309" s="1">
        <v>182</v>
      </c>
      <c r="X309" s="1">
        <v>11</v>
      </c>
      <c r="Y309" s="1">
        <v>456</v>
      </c>
      <c r="Z309" s="1">
        <v>1165</v>
      </c>
      <c r="AA309" s="1">
        <v>1</v>
      </c>
      <c r="AB309" s="1">
        <v>1</v>
      </c>
      <c r="AC309" s="1">
        <v>0</v>
      </c>
      <c r="AD309" s="1">
        <v>0</v>
      </c>
      <c r="AE309" s="1">
        <v>63</v>
      </c>
      <c r="AF309" s="1">
        <v>19</v>
      </c>
      <c r="AG309" s="1">
        <v>0</v>
      </c>
      <c r="AH309" s="1">
        <v>3</v>
      </c>
      <c r="AI309" s="1">
        <v>21</v>
      </c>
      <c r="AJ309" s="1">
        <v>285</v>
      </c>
      <c r="AK309" s="1">
        <v>1451</v>
      </c>
      <c r="AL309" s="1">
        <v>995</v>
      </c>
      <c r="AM309" s="1">
        <v>1451</v>
      </c>
      <c r="AN309" s="1">
        <f t="shared" si="113"/>
        <v>284</v>
      </c>
      <c r="AO309" s="1">
        <f t="shared" si="114"/>
        <v>285</v>
      </c>
      <c r="AP309" s="1" t="str">
        <f t="shared" si="115"/>
        <v/>
      </c>
      <c r="AR309">
        <f t="shared" si="116"/>
        <v>0</v>
      </c>
      <c r="AS309">
        <f t="shared" si="117"/>
        <v>0</v>
      </c>
      <c r="AT309">
        <f t="shared" si="118"/>
        <v>0</v>
      </c>
      <c r="AU309">
        <f t="shared" si="119"/>
        <v>0.26789400000000002</v>
      </c>
      <c r="AV309">
        <f t="shared" si="120"/>
        <v>2.9402999999999999E-2</v>
      </c>
      <c r="AW309">
        <f t="shared" si="121"/>
        <v>0</v>
      </c>
      <c r="AX309">
        <f t="shared" si="122"/>
        <v>0.59459399999999996</v>
      </c>
      <c r="AY309">
        <f t="shared" si="123"/>
        <v>3.5936999999999997E-2</v>
      </c>
      <c r="AZ309">
        <f t="shared" si="124"/>
        <v>1.489752</v>
      </c>
      <c r="BA309">
        <f t="shared" si="125"/>
        <v>3.8060549999999997</v>
      </c>
      <c r="BB309">
        <f t="shared" si="126"/>
        <v>3.2669999999999999E-3</v>
      </c>
      <c r="BC309">
        <f t="shared" si="127"/>
        <v>3.2669999999999999E-3</v>
      </c>
      <c r="BD309">
        <f t="shared" si="128"/>
        <v>0</v>
      </c>
      <c r="BE309">
        <f t="shared" si="129"/>
        <v>0</v>
      </c>
      <c r="BF309">
        <f t="shared" si="130"/>
        <v>0.205821</v>
      </c>
      <c r="BG309">
        <f t="shared" si="131"/>
        <v>6.2072999999999996E-2</v>
      </c>
      <c r="BH309">
        <f t="shared" si="132"/>
        <v>0</v>
      </c>
      <c r="BI309">
        <f t="shared" si="133"/>
        <v>9.8010000000000007E-3</v>
      </c>
      <c r="BJ309">
        <f t="shared" si="134"/>
        <v>6.8607000000000001E-2</v>
      </c>
      <c r="BK309">
        <f t="shared" si="135"/>
        <v>0.93109500000000001</v>
      </c>
      <c r="BL309">
        <f t="shared" si="136"/>
        <v>4.7404169999999999</v>
      </c>
      <c r="BM309">
        <f t="shared" si="137"/>
        <v>3.2506650000000001</v>
      </c>
      <c r="BN309">
        <f t="shared" si="138"/>
        <v>4.7404169999999999</v>
      </c>
      <c r="BO309">
        <f t="shared" si="139"/>
        <v>0.92782799999999999</v>
      </c>
      <c r="BP309">
        <f t="shared" si="140"/>
        <v>0.93109500000000001</v>
      </c>
    </row>
    <row r="310" spans="1:68">
      <c r="A310">
        <v>54071</v>
      </c>
      <c r="B310" s="1">
        <v>9</v>
      </c>
      <c r="C310" s="1">
        <v>0</v>
      </c>
      <c r="D310" s="1">
        <v>1</v>
      </c>
      <c r="E310" s="1">
        <v>2</v>
      </c>
      <c r="F310" s="1">
        <v>1</v>
      </c>
      <c r="G310" s="1">
        <v>3</v>
      </c>
      <c r="H310" s="8">
        <v>98</v>
      </c>
      <c r="I310" t="s">
        <v>803</v>
      </c>
      <c r="J310" s="8">
        <v>98</v>
      </c>
      <c r="K310" s="1">
        <v>1</v>
      </c>
      <c r="L310" s="1">
        <v>2</v>
      </c>
      <c r="M310" s="1">
        <v>0</v>
      </c>
      <c r="N310" s="1">
        <v>0</v>
      </c>
      <c r="O310" s="1">
        <v>0</v>
      </c>
      <c r="P310" s="90">
        <v>6.7599999999999995E-4</v>
      </c>
      <c r="Q310" s="1">
        <v>3</v>
      </c>
      <c r="R310" s="1">
        <v>0</v>
      </c>
      <c r="S310" s="1">
        <v>0</v>
      </c>
      <c r="T310" s="1">
        <v>1</v>
      </c>
      <c r="U310" s="1">
        <v>0</v>
      </c>
      <c r="V310" s="1">
        <v>0</v>
      </c>
      <c r="W310" s="1">
        <v>141</v>
      </c>
      <c r="X310" s="1">
        <v>0</v>
      </c>
      <c r="Y310" s="1">
        <v>372</v>
      </c>
      <c r="Z310" s="1">
        <v>1409</v>
      </c>
      <c r="AA310" s="1">
        <v>1</v>
      </c>
      <c r="AB310" s="1">
        <v>1</v>
      </c>
      <c r="AC310" s="1">
        <v>0</v>
      </c>
      <c r="AD310" s="1">
        <v>0</v>
      </c>
      <c r="AE310" s="1">
        <v>1</v>
      </c>
      <c r="AF310" s="1">
        <v>0</v>
      </c>
      <c r="AG310" s="1">
        <v>0</v>
      </c>
      <c r="AH310" s="1">
        <v>0</v>
      </c>
      <c r="AI310" s="1">
        <v>33</v>
      </c>
      <c r="AJ310" s="1">
        <v>147</v>
      </c>
      <c r="AK310" s="1">
        <v>1552</v>
      </c>
      <c r="AL310" s="1">
        <v>1184</v>
      </c>
      <c r="AM310" s="1">
        <v>1555</v>
      </c>
      <c r="AN310" s="1">
        <f t="shared" si="113"/>
        <v>142</v>
      </c>
      <c r="AO310" s="1">
        <f t="shared" si="114"/>
        <v>144</v>
      </c>
      <c r="AP310" s="1" t="str">
        <f t="shared" si="115"/>
        <v/>
      </c>
      <c r="AR310">
        <f t="shared" si="116"/>
        <v>2.0279999999999999E-3</v>
      </c>
      <c r="AS310">
        <f t="shared" si="117"/>
        <v>0</v>
      </c>
      <c r="AT310">
        <f t="shared" si="118"/>
        <v>0</v>
      </c>
      <c r="AU310">
        <f t="shared" si="119"/>
        <v>6.7599999999999995E-4</v>
      </c>
      <c r="AV310">
        <f t="shared" si="120"/>
        <v>0</v>
      </c>
      <c r="AW310">
        <f t="shared" si="121"/>
        <v>0</v>
      </c>
      <c r="AX310">
        <f t="shared" si="122"/>
        <v>9.5315999999999998E-2</v>
      </c>
      <c r="AY310">
        <f t="shared" si="123"/>
        <v>0</v>
      </c>
      <c r="AZ310">
        <f t="shared" si="124"/>
        <v>0.25147199999999997</v>
      </c>
      <c r="BA310">
        <f t="shared" si="125"/>
        <v>0.95248399999999989</v>
      </c>
      <c r="BB310">
        <f t="shared" si="126"/>
        <v>6.7599999999999995E-4</v>
      </c>
      <c r="BC310">
        <f t="shared" si="127"/>
        <v>6.7599999999999995E-4</v>
      </c>
      <c r="BD310">
        <f t="shared" si="128"/>
        <v>0</v>
      </c>
      <c r="BE310">
        <f t="shared" si="129"/>
        <v>0</v>
      </c>
      <c r="BF310">
        <f t="shared" si="130"/>
        <v>6.7599999999999995E-4</v>
      </c>
      <c r="BG310">
        <f t="shared" si="131"/>
        <v>0</v>
      </c>
      <c r="BH310">
        <f t="shared" si="132"/>
        <v>0</v>
      </c>
      <c r="BI310">
        <f t="shared" si="133"/>
        <v>0</v>
      </c>
      <c r="BJ310">
        <f t="shared" si="134"/>
        <v>2.2307999999999998E-2</v>
      </c>
      <c r="BK310">
        <f t="shared" si="135"/>
        <v>9.9371999999999988E-2</v>
      </c>
      <c r="BL310">
        <f t="shared" si="136"/>
        <v>1.0491519999999999</v>
      </c>
      <c r="BM310">
        <f t="shared" si="137"/>
        <v>0.80038399999999998</v>
      </c>
      <c r="BN310">
        <f t="shared" si="138"/>
        <v>1.05118</v>
      </c>
      <c r="BO310">
        <f t="shared" si="139"/>
        <v>9.5991999999999994E-2</v>
      </c>
      <c r="BP310">
        <f t="shared" si="140"/>
        <v>9.7343999999999986E-2</v>
      </c>
    </row>
    <row r="311" spans="1:68">
      <c r="A311">
        <v>54072</v>
      </c>
      <c r="B311" s="1">
        <v>9</v>
      </c>
      <c r="C311" s="1">
        <v>0</v>
      </c>
      <c r="D311" s="1">
        <v>1</v>
      </c>
      <c r="E311" s="1">
        <v>1</v>
      </c>
      <c r="F311" s="1">
        <v>0</v>
      </c>
      <c r="G311" s="1">
        <v>2</v>
      </c>
      <c r="H311" s="8">
        <v>4</v>
      </c>
      <c r="I311" t="s">
        <v>356</v>
      </c>
      <c r="J311" s="8">
        <v>10</v>
      </c>
      <c r="K311" s="1">
        <v>1</v>
      </c>
      <c r="L311" s="1">
        <v>2</v>
      </c>
      <c r="M311" s="1">
        <v>0</v>
      </c>
      <c r="N311" s="1">
        <v>0</v>
      </c>
      <c r="O311" s="1">
        <v>0</v>
      </c>
      <c r="P311" s="90">
        <v>3.2669999999999999E-3</v>
      </c>
      <c r="Q311" s="1">
        <v>883</v>
      </c>
      <c r="R311" s="1">
        <v>0</v>
      </c>
      <c r="S311" s="1">
        <v>0</v>
      </c>
      <c r="T311" s="1">
        <v>24</v>
      </c>
      <c r="U311" s="1">
        <v>0</v>
      </c>
      <c r="V311" s="1">
        <v>0</v>
      </c>
      <c r="W311" s="1">
        <v>468</v>
      </c>
      <c r="X311" s="1">
        <v>0</v>
      </c>
      <c r="Y311" s="1">
        <v>1152</v>
      </c>
      <c r="Z311" s="1">
        <v>5625</v>
      </c>
      <c r="AA311" s="1">
        <v>1</v>
      </c>
      <c r="AB311" s="1">
        <v>1</v>
      </c>
      <c r="AC311" s="1">
        <v>0</v>
      </c>
      <c r="AD311" s="1">
        <v>0</v>
      </c>
      <c r="AE311" s="1">
        <v>0</v>
      </c>
      <c r="AF311" s="1">
        <v>24</v>
      </c>
      <c r="AG311" s="1">
        <v>0</v>
      </c>
      <c r="AH311" s="1">
        <v>0</v>
      </c>
      <c r="AI311" s="1">
        <v>138</v>
      </c>
      <c r="AJ311" s="1">
        <v>1375</v>
      </c>
      <c r="AK311" s="1">
        <v>6117</v>
      </c>
      <c r="AL311" s="1">
        <v>5847</v>
      </c>
      <c r="AM311" s="1">
        <v>7000</v>
      </c>
      <c r="AN311" s="1">
        <f t="shared" si="113"/>
        <v>492</v>
      </c>
      <c r="AO311" s="1">
        <f t="shared" si="114"/>
        <v>492</v>
      </c>
      <c r="AP311" s="1" t="str">
        <f t="shared" si="115"/>
        <v/>
      </c>
      <c r="AR311">
        <f t="shared" si="116"/>
        <v>2.8847610000000001</v>
      </c>
      <c r="AS311">
        <f t="shared" si="117"/>
        <v>0</v>
      </c>
      <c r="AT311">
        <f t="shared" si="118"/>
        <v>0</v>
      </c>
      <c r="AU311">
        <f t="shared" si="119"/>
        <v>7.8408000000000005E-2</v>
      </c>
      <c r="AV311">
        <f t="shared" si="120"/>
        <v>0</v>
      </c>
      <c r="AW311">
        <f t="shared" si="121"/>
        <v>0</v>
      </c>
      <c r="AX311">
        <f t="shared" si="122"/>
        <v>1.528956</v>
      </c>
      <c r="AY311">
        <f t="shared" si="123"/>
        <v>0</v>
      </c>
      <c r="AZ311">
        <f t="shared" si="124"/>
        <v>3.7635839999999998</v>
      </c>
      <c r="BA311">
        <f t="shared" si="125"/>
        <v>18.376874999999998</v>
      </c>
      <c r="BB311">
        <f t="shared" si="126"/>
        <v>3.2669999999999999E-3</v>
      </c>
      <c r="BC311">
        <f t="shared" si="127"/>
        <v>3.2669999999999999E-3</v>
      </c>
      <c r="BD311">
        <f t="shared" si="128"/>
        <v>0</v>
      </c>
      <c r="BE311">
        <f t="shared" si="129"/>
        <v>0</v>
      </c>
      <c r="BF311">
        <f t="shared" si="130"/>
        <v>0</v>
      </c>
      <c r="BG311">
        <f t="shared" si="131"/>
        <v>7.8408000000000005E-2</v>
      </c>
      <c r="BH311">
        <f t="shared" si="132"/>
        <v>0</v>
      </c>
      <c r="BI311">
        <f t="shared" si="133"/>
        <v>0</v>
      </c>
      <c r="BJ311">
        <f t="shared" si="134"/>
        <v>0.45084599999999997</v>
      </c>
      <c r="BK311">
        <f t="shared" si="135"/>
        <v>4.4921249999999997</v>
      </c>
      <c r="BL311">
        <f t="shared" si="136"/>
        <v>19.984238999999999</v>
      </c>
      <c r="BM311">
        <f t="shared" si="137"/>
        <v>19.102149000000001</v>
      </c>
      <c r="BN311">
        <f t="shared" si="138"/>
        <v>22.869</v>
      </c>
      <c r="BO311">
        <f t="shared" si="139"/>
        <v>1.607364</v>
      </c>
      <c r="BP311">
        <f t="shared" si="140"/>
        <v>1.607364</v>
      </c>
    </row>
    <row r="312" spans="1:68">
      <c r="A312">
        <v>54073</v>
      </c>
      <c r="B312" s="1">
        <v>9</v>
      </c>
      <c r="C312" s="1">
        <v>0</v>
      </c>
      <c r="D312" s="1">
        <v>1</v>
      </c>
      <c r="E312" s="1">
        <v>1</v>
      </c>
      <c r="F312" s="1">
        <v>0</v>
      </c>
      <c r="G312" s="1">
        <v>1</v>
      </c>
      <c r="H312" s="8">
        <v>51</v>
      </c>
      <c r="I312" t="s">
        <v>663</v>
      </c>
      <c r="J312" s="8">
        <v>91</v>
      </c>
      <c r="K312" s="1">
        <v>4</v>
      </c>
      <c r="L312" s="1">
        <v>1</v>
      </c>
      <c r="M312" s="1">
        <v>0</v>
      </c>
      <c r="N312" s="1">
        <v>0</v>
      </c>
      <c r="O312" s="1">
        <v>0</v>
      </c>
      <c r="P312" s="90">
        <v>3.2669999999999999E-3</v>
      </c>
      <c r="Q312" s="1">
        <v>104</v>
      </c>
      <c r="R312" s="1">
        <v>0</v>
      </c>
      <c r="S312" s="1">
        <v>0</v>
      </c>
      <c r="T312" s="1">
        <v>86</v>
      </c>
      <c r="U312" s="1">
        <v>0</v>
      </c>
      <c r="V312" s="1">
        <v>0</v>
      </c>
      <c r="W312" s="1">
        <v>53</v>
      </c>
      <c r="X312" s="1">
        <v>0</v>
      </c>
      <c r="Y312" s="1">
        <v>97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86</v>
      </c>
      <c r="AF312" s="1">
        <v>0</v>
      </c>
      <c r="AG312" s="1">
        <v>0</v>
      </c>
      <c r="AH312" s="1">
        <v>0</v>
      </c>
      <c r="AI312" s="1">
        <v>39</v>
      </c>
      <c r="AJ312" s="1">
        <v>243</v>
      </c>
      <c r="AK312" s="1">
        <v>139</v>
      </c>
      <c r="AL312" s="1">
        <v>146</v>
      </c>
      <c r="AM312" s="1">
        <v>243</v>
      </c>
      <c r="AN312" s="1">
        <f t="shared" si="113"/>
        <v>139</v>
      </c>
      <c r="AO312" s="1">
        <f t="shared" si="114"/>
        <v>139</v>
      </c>
      <c r="AP312" s="1" t="str">
        <f t="shared" si="115"/>
        <v/>
      </c>
      <c r="AR312">
        <f t="shared" si="116"/>
        <v>0.33976800000000001</v>
      </c>
      <c r="AS312">
        <f t="shared" si="117"/>
        <v>0</v>
      </c>
      <c r="AT312">
        <f t="shared" si="118"/>
        <v>0</v>
      </c>
      <c r="AU312">
        <f t="shared" si="119"/>
        <v>0.28096199999999999</v>
      </c>
      <c r="AV312">
        <f t="shared" si="120"/>
        <v>0</v>
      </c>
      <c r="AW312">
        <f t="shared" si="121"/>
        <v>0</v>
      </c>
      <c r="AX312">
        <f t="shared" si="122"/>
        <v>0.173151</v>
      </c>
      <c r="AY312">
        <f t="shared" si="123"/>
        <v>0</v>
      </c>
      <c r="AZ312">
        <f t="shared" si="124"/>
        <v>0.31689899999999999</v>
      </c>
      <c r="BA312">
        <f t="shared" si="125"/>
        <v>0</v>
      </c>
      <c r="BB312">
        <f t="shared" si="126"/>
        <v>0</v>
      </c>
      <c r="BC312">
        <f t="shared" si="127"/>
        <v>0</v>
      </c>
      <c r="BD312">
        <f t="shared" si="128"/>
        <v>0</v>
      </c>
      <c r="BE312">
        <f t="shared" si="129"/>
        <v>0</v>
      </c>
      <c r="BF312">
        <f t="shared" si="130"/>
        <v>0.28096199999999999</v>
      </c>
      <c r="BG312">
        <f t="shared" si="131"/>
        <v>0</v>
      </c>
      <c r="BH312">
        <f t="shared" si="132"/>
        <v>0</v>
      </c>
      <c r="BI312">
        <f t="shared" si="133"/>
        <v>0</v>
      </c>
      <c r="BJ312">
        <f t="shared" si="134"/>
        <v>0.127413</v>
      </c>
      <c r="BK312">
        <f t="shared" si="135"/>
        <v>0.79388099999999995</v>
      </c>
      <c r="BL312">
        <f t="shared" si="136"/>
        <v>0.45411299999999999</v>
      </c>
      <c r="BM312">
        <f t="shared" si="137"/>
        <v>0.47698200000000002</v>
      </c>
      <c r="BN312">
        <f t="shared" si="138"/>
        <v>0.79388099999999995</v>
      </c>
      <c r="BO312">
        <f t="shared" si="139"/>
        <v>0.45411299999999999</v>
      </c>
      <c r="BP312">
        <f t="shared" si="140"/>
        <v>0.45411299999999999</v>
      </c>
    </row>
    <row r="313" spans="1:68">
      <c r="A313">
        <v>54074</v>
      </c>
      <c r="B313" s="1">
        <v>1</v>
      </c>
      <c r="C313" s="1">
        <v>1</v>
      </c>
      <c r="D313" s="1">
        <v>0</v>
      </c>
      <c r="E313" s="1">
        <v>1</v>
      </c>
      <c r="F313" s="1">
        <v>0</v>
      </c>
      <c r="G313" s="1">
        <v>4</v>
      </c>
      <c r="H313" s="8">
        <v>4</v>
      </c>
      <c r="I313" t="s">
        <v>356</v>
      </c>
      <c r="J313" s="8">
        <v>10</v>
      </c>
      <c r="K313" s="1">
        <v>4</v>
      </c>
      <c r="L313" s="1">
        <v>1</v>
      </c>
      <c r="M313" s="1">
        <v>0</v>
      </c>
      <c r="N313" s="1">
        <v>0</v>
      </c>
      <c r="O313" s="1">
        <v>0</v>
      </c>
      <c r="P313" s="90">
        <v>1.4289999999999999E-3</v>
      </c>
      <c r="Q313" s="1">
        <v>30</v>
      </c>
      <c r="R313" s="1">
        <v>0</v>
      </c>
      <c r="S313" s="1">
        <v>0</v>
      </c>
      <c r="T313" s="1">
        <v>5</v>
      </c>
      <c r="U313" s="1">
        <v>0</v>
      </c>
      <c r="V313" s="1">
        <v>0</v>
      </c>
      <c r="W313" s="1">
        <v>297</v>
      </c>
      <c r="X313" s="1">
        <v>0</v>
      </c>
      <c r="Y313" s="1">
        <v>237</v>
      </c>
      <c r="Z313" s="1">
        <v>0</v>
      </c>
      <c r="AA313" s="1">
        <v>0</v>
      </c>
      <c r="AB313" s="1">
        <v>0</v>
      </c>
      <c r="AC313" s="1">
        <v>30</v>
      </c>
      <c r="AD313" s="1">
        <v>0</v>
      </c>
      <c r="AE313" s="1">
        <v>0</v>
      </c>
      <c r="AF313" s="1">
        <v>5</v>
      </c>
      <c r="AG313" s="1">
        <v>0</v>
      </c>
      <c r="AH313" s="1">
        <v>0</v>
      </c>
      <c r="AI313" s="1">
        <v>279</v>
      </c>
      <c r="AJ313" s="1">
        <v>332</v>
      </c>
      <c r="AK313" s="1">
        <v>302</v>
      </c>
      <c r="AL313" s="1">
        <v>95</v>
      </c>
      <c r="AM313" s="1">
        <v>332</v>
      </c>
      <c r="AN313" s="1">
        <f t="shared" si="113"/>
        <v>302</v>
      </c>
      <c r="AO313" s="1">
        <f t="shared" si="114"/>
        <v>302</v>
      </c>
      <c r="AP313" s="1" t="str">
        <f t="shared" si="115"/>
        <v/>
      </c>
      <c r="AR313">
        <f t="shared" si="116"/>
        <v>4.2869999999999998E-2</v>
      </c>
      <c r="AS313">
        <f t="shared" si="117"/>
        <v>0</v>
      </c>
      <c r="AT313">
        <f t="shared" si="118"/>
        <v>0</v>
      </c>
      <c r="AU313">
        <f t="shared" si="119"/>
        <v>7.1449999999999994E-3</v>
      </c>
      <c r="AV313">
        <f t="shared" si="120"/>
        <v>0</v>
      </c>
      <c r="AW313">
        <f t="shared" si="121"/>
        <v>0</v>
      </c>
      <c r="AX313">
        <f t="shared" si="122"/>
        <v>0.42441299999999998</v>
      </c>
      <c r="AY313">
        <f t="shared" si="123"/>
        <v>0</v>
      </c>
      <c r="AZ313">
        <f t="shared" si="124"/>
        <v>0.338673</v>
      </c>
      <c r="BA313">
        <f t="shared" si="125"/>
        <v>0</v>
      </c>
      <c r="BB313">
        <f t="shared" si="126"/>
        <v>0</v>
      </c>
      <c r="BC313">
        <f t="shared" si="127"/>
        <v>0</v>
      </c>
      <c r="BD313">
        <f t="shared" si="128"/>
        <v>4.2869999999999998E-2</v>
      </c>
      <c r="BE313">
        <f t="shared" si="129"/>
        <v>0</v>
      </c>
      <c r="BF313">
        <f t="shared" si="130"/>
        <v>0</v>
      </c>
      <c r="BG313">
        <f t="shared" si="131"/>
        <v>7.1449999999999994E-3</v>
      </c>
      <c r="BH313">
        <f t="shared" si="132"/>
        <v>0</v>
      </c>
      <c r="BI313">
        <f t="shared" si="133"/>
        <v>0</v>
      </c>
      <c r="BJ313">
        <f t="shared" si="134"/>
        <v>0.39869099999999996</v>
      </c>
      <c r="BK313">
        <f t="shared" si="135"/>
        <v>0.47442799999999996</v>
      </c>
      <c r="BL313">
        <f t="shared" si="136"/>
        <v>0.431558</v>
      </c>
      <c r="BM313">
        <f t="shared" si="137"/>
        <v>0.13575499999999999</v>
      </c>
      <c r="BN313">
        <f t="shared" si="138"/>
        <v>0.47442799999999996</v>
      </c>
      <c r="BO313">
        <f t="shared" si="139"/>
        <v>0.431558</v>
      </c>
      <c r="BP313">
        <f t="shared" si="140"/>
        <v>0.431558</v>
      </c>
    </row>
    <row r="314" spans="1:68">
      <c r="A314">
        <v>54075</v>
      </c>
      <c r="B314" s="1">
        <v>1</v>
      </c>
      <c r="C314" s="1">
        <v>1</v>
      </c>
      <c r="D314" s="1">
        <v>0</v>
      </c>
      <c r="E314" s="1">
        <v>1</v>
      </c>
      <c r="F314" s="1">
        <v>0</v>
      </c>
      <c r="G314" s="1">
        <v>2</v>
      </c>
      <c r="H314" s="8">
        <v>67</v>
      </c>
      <c r="I314" t="s">
        <v>258</v>
      </c>
      <c r="J314" s="8">
        <v>70</v>
      </c>
      <c r="K314" s="1">
        <v>1</v>
      </c>
      <c r="L314" s="1">
        <v>1</v>
      </c>
      <c r="M314" s="1">
        <v>0</v>
      </c>
      <c r="N314" s="1">
        <v>0</v>
      </c>
      <c r="O314" s="1">
        <v>0</v>
      </c>
      <c r="P314" s="90">
        <v>3.2669999999999999E-3</v>
      </c>
      <c r="Q314" s="1">
        <v>0</v>
      </c>
      <c r="R314" s="1">
        <v>0</v>
      </c>
      <c r="S314" s="1">
        <v>0</v>
      </c>
      <c r="T314" s="1">
        <v>212</v>
      </c>
      <c r="U314" s="1">
        <v>4</v>
      </c>
      <c r="V314" s="1">
        <v>0</v>
      </c>
      <c r="W314" s="1">
        <v>585</v>
      </c>
      <c r="X314" s="1">
        <v>0</v>
      </c>
      <c r="Y314" s="1">
        <v>1275</v>
      </c>
      <c r="Z314" s="1">
        <v>4000</v>
      </c>
      <c r="AA314" s="1">
        <v>1</v>
      </c>
      <c r="AB314" s="1">
        <v>0</v>
      </c>
      <c r="AC314" s="1">
        <v>0</v>
      </c>
      <c r="AD314" s="1">
        <v>0</v>
      </c>
      <c r="AE314" s="1">
        <v>105</v>
      </c>
      <c r="AF314" s="1">
        <v>6</v>
      </c>
      <c r="AG314" s="1">
        <v>99</v>
      </c>
      <c r="AH314" s="1">
        <v>4</v>
      </c>
      <c r="AI314" s="1">
        <v>142</v>
      </c>
      <c r="AJ314" s="1">
        <v>801</v>
      </c>
      <c r="AK314" s="1">
        <v>4802</v>
      </c>
      <c r="AL314" s="1">
        <v>3527</v>
      </c>
      <c r="AM314" s="1">
        <v>4802</v>
      </c>
      <c r="AN314" s="1">
        <f t="shared" si="113"/>
        <v>801</v>
      </c>
      <c r="AO314" s="1">
        <f t="shared" si="114"/>
        <v>801</v>
      </c>
      <c r="AP314" s="1" t="str">
        <f t="shared" si="115"/>
        <v/>
      </c>
      <c r="AR314">
        <f t="shared" si="116"/>
        <v>0</v>
      </c>
      <c r="AS314">
        <f t="shared" si="117"/>
        <v>0</v>
      </c>
      <c r="AT314">
        <f t="shared" si="118"/>
        <v>0</v>
      </c>
      <c r="AU314">
        <f t="shared" si="119"/>
        <v>0.692604</v>
      </c>
      <c r="AV314">
        <f t="shared" si="120"/>
        <v>1.3068E-2</v>
      </c>
      <c r="AW314">
        <f t="shared" si="121"/>
        <v>0</v>
      </c>
      <c r="AX314">
        <f t="shared" si="122"/>
        <v>1.911195</v>
      </c>
      <c r="AY314">
        <f t="shared" si="123"/>
        <v>0</v>
      </c>
      <c r="AZ314">
        <f t="shared" si="124"/>
        <v>4.1654249999999999</v>
      </c>
      <c r="BA314">
        <f t="shared" si="125"/>
        <v>13.068</v>
      </c>
      <c r="BB314">
        <f t="shared" si="126"/>
        <v>3.2669999999999999E-3</v>
      </c>
      <c r="BC314">
        <f t="shared" si="127"/>
        <v>0</v>
      </c>
      <c r="BD314">
        <f t="shared" si="128"/>
        <v>0</v>
      </c>
      <c r="BE314">
        <f t="shared" si="129"/>
        <v>0</v>
      </c>
      <c r="BF314">
        <f t="shared" si="130"/>
        <v>0.34303499999999998</v>
      </c>
      <c r="BG314">
        <f t="shared" si="131"/>
        <v>1.9602000000000001E-2</v>
      </c>
      <c r="BH314">
        <f t="shared" si="132"/>
        <v>0.32343299999999997</v>
      </c>
      <c r="BI314">
        <f t="shared" si="133"/>
        <v>1.3068E-2</v>
      </c>
      <c r="BJ314">
        <f t="shared" si="134"/>
        <v>0.46391399999999999</v>
      </c>
      <c r="BK314">
        <f t="shared" si="135"/>
        <v>2.6168670000000001</v>
      </c>
      <c r="BL314">
        <f t="shared" si="136"/>
        <v>15.688134</v>
      </c>
      <c r="BM314">
        <f t="shared" si="137"/>
        <v>11.522708999999999</v>
      </c>
      <c r="BN314">
        <f t="shared" si="138"/>
        <v>15.688134</v>
      </c>
      <c r="BO314">
        <f t="shared" si="139"/>
        <v>2.6168670000000001</v>
      </c>
      <c r="BP314">
        <f t="shared" si="140"/>
        <v>2.6168670000000001</v>
      </c>
    </row>
    <row r="315" spans="1:68">
      <c r="A315">
        <v>54076</v>
      </c>
      <c r="B315" s="1">
        <v>1</v>
      </c>
      <c r="C315" s="1">
        <v>1</v>
      </c>
      <c r="D315" s="1">
        <v>0</v>
      </c>
      <c r="E315" s="1">
        <v>1</v>
      </c>
      <c r="F315" s="1">
        <v>0</v>
      </c>
      <c r="G315" s="1">
        <v>4</v>
      </c>
      <c r="H315" s="8">
        <v>61</v>
      </c>
      <c r="I315" t="s">
        <v>571</v>
      </c>
      <c r="J315" s="8">
        <v>45</v>
      </c>
      <c r="K315" s="1">
        <v>1</v>
      </c>
      <c r="L315" s="1">
        <v>1</v>
      </c>
      <c r="M315" s="1">
        <v>0</v>
      </c>
      <c r="N315" s="1">
        <v>0</v>
      </c>
      <c r="O315" s="1">
        <v>0</v>
      </c>
      <c r="P315" s="90">
        <v>1.4289999999999999E-3</v>
      </c>
      <c r="Q315" s="1">
        <v>0</v>
      </c>
      <c r="R315" s="1">
        <v>0</v>
      </c>
      <c r="S315" s="1">
        <v>0</v>
      </c>
      <c r="T315" s="1">
        <v>3</v>
      </c>
      <c r="U315" s="1">
        <v>0</v>
      </c>
      <c r="V315" s="1">
        <v>0</v>
      </c>
      <c r="W315" s="1">
        <v>131</v>
      </c>
      <c r="X315" s="1">
        <v>0</v>
      </c>
      <c r="Y315" s="1">
        <v>192</v>
      </c>
      <c r="Z315" s="1">
        <v>500</v>
      </c>
      <c r="AA315" s="1">
        <v>1</v>
      </c>
      <c r="AB315" s="1">
        <v>0</v>
      </c>
      <c r="AC315" s="1">
        <v>0</v>
      </c>
      <c r="AD315" s="1">
        <v>0</v>
      </c>
      <c r="AE315" s="1">
        <v>0</v>
      </c>
      <c r="AF315" s="1">
        <v>3</v>
      </c>
      <c r="AG315" s="1">
        <v>0</v>
      </c>
      <c r="AH315" s="1">
        <v>0</v>
      </c>
      <c r="AI315" s="1">
        <v>3</v>
      </c>
      <c r="AJ315" s="1">
        <v>135</v>
      </c>
      <c r="AK315" s="1">
        <v>635</v>
      </c>
      <c r="AL315" s="1">
        <v>442</v>
      </c>
      <c r="AM315" s="1">
        <v>635</v>
      </c>
      <c r="AN315" s="1">
        <f t="shared" si="113"/>
        <v>134</v>
      </c>
      <c r="AO315" s="1">
        <f t="shared" si="114"/>
        <v>135</v>
      </c>
      <c r="AP315" s="1" t="str">
        <f t="shared" si="115"/>
        <v/>
      </c>
      <c r="AR315">
        <f t="shared" si="116"/>
        <v>0</v>
      </c>
      <c r="AS315">
        <f t="shared" si="117"/>
        <v>0</v>
      </c>
      <c r="AT315">
        <f t="shared" si="118"/>
        <v>0</v>
      </c>
      <c r="AU315">
        <f t="shared" si="119"/>
        <v>4.287E-3</v>
      </c>
      <c r="AV315">
        <f t="shared" si="120"/>
        <v>0</v>
      </c>
      <c r="AW315">
        <f t="shared" si="121"/>
        <v>0</v>
      </c>
      <c r="AX315">
        <f t="shared" si="122"/>
        <v>0.187199</v>
      </c>
      <c r="AY315">
        <f t="shared" si="123"/>
        <v>0</v>
      </c>
      <c r="AZ315">
        <f t="shared" si="124"/>
        <v>0.274368</v>
      </c>
      <c r="BA315">
        <f t="shared" si="125"/>
        <v>0.71449999999999991</v>
      </c>
      <c r="BB315">
        <f t="shared" si="126"/>
        <v>1.4289999999999999E-3</v>
      </c>
      <c r="BC315">
        <f t="shared" si="127"/>
        <v>0</v>
      </c>
      <c r="BD315">
        <f t="shared" si="128"/>
        <v>0</v>
      </c>
      <c r="BE315">
        <f t="shared" si="129"/>
        <v>0</v>
      </c>
      <c r="BF315">
        <f t="shared" si="130"/>
        <v>0</v>
      </c>
      <c r="BG315">
        <f t="shared" si="131"/>
        <v>4.287E-3</v>
      </c>
      <c r="BH315">
        <f t="shared" si="132"/>
        <v>0</v>
      </c>
      <c r="BI315">
        <f t="shared" si="133"/>
        <v>0</v>
      </c>
      <c r="BJ315">
        <f t="shared" si="134"/>
        <v>4.287E-3</v>
      </c>
      <c r="BK315">
        <f t="shared" si="135"/>
        <v>0.192915</v>
      </c>
      <c r="BL315">
        <f t="shared" si="136"/>
        <v>0.90741499999999997</v>
      </c>
      <c r="BM315">
        <f t="shared" si="137"/>
        <v>0.63161800000000001</v>
      </c>
      <c r="BN315">
        <f t="shared" si="138"/>
        <v>0.90741499999999997</v>
      </c>
      <c r="BO315">
        <f t="shared" si="139"/>
        <v>0.19148599999999999</v>
      </c>
      <c r="BP315">
        <f t="shared" si="140"/>
        <v>0.192915</v>
      </c>
    </row>
    <row r="316" spans="1:68">
      <c r="A316">
        <v>54077</v>
      </c>
      <c r="B316" s="1">
        <v>1</v>
      </c>
      <c r="C316" s="1">
        <v>1</v>
      </c>
      <c r="D316" s="1">
        <v>0</v>
      </c>
      <c r="E316" s="1">
        <v>1</v>
      </c>
      <c r="F316" s="1">
        <v>0</v>
      </c>
      <c r="G316" s="1">
        <v>3</v>
      </c>
      <c r="H316" s="8">
        <v>67</v>
      </c>
      <c r="I316" t="s">
        <v>258</v>
      </c>
      <c r="J316" s="8">
        <v>70</v>
      </c>
      <c r="K316" s="1">
        <v>1</v>
      </c>
      <c r="L316" s="1">
        <v>2</v>
      </c>
      <c r="M316" s="1">
        <v>1</v>
      </c>
      <c r="N316" s="1">
        <v>0</v>
      </c>
      <c r="O316" s="1">
        <v>0</v>
      </c>
      <c r="P316" s="90">
        <v>6.7599999999999995E-4</v>
      </c>
      <c r="Q316" s="1">
        <v>345</v>
      </c>
      <c r="R316" s="1">
        <v>0</v>
      </c>
      <c r="S316" s="1">
        <v>0</v>
      </c>
      <c r="T316" s="1">
        <v>110</v>
      </c>
      <c r="U316" s="1">
        <v>0</v>
      </c>
      <c r="V316" s="1">
        <v>0</v>
      </c>
      <c r="W316" s="1">
        <v>465</v>
      </c>
      <c r="X316" s="1">
        <v>22</v>
      </c>
      <c r="Y316" s="1">
        <v>1639</v>
      </c>
      <c r="Z316" s="1">
        <v>9750</v>
      </c>
      <c r="AA316" s="1">
        <v>1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87</v>
      </c>
      <c r="AJ316" s="1">
        <v>944</v>
      </c>
      <c r="AK316" s="1">
        <v>10348</v>
      </c>
      <c r="AL316" s="1">
        <v>9054</v>
      </c>
      <c r="AM316" s="1">
        <v>10693</v>
      </c>
      <c r="AN316" s="1">
        <f t="shared" si="113"/>
        <v>597</v>
      </c>
      <c r="AO316" s="1">
        <f t="shared" si="114"/>
        <v>599</v>
      </c>
      <c r="AP316" s="1" t="str">
        <f t="shared" si="115"/>
        <v/>
      </c>
      <c r="AR316">
        <f t="shared" si="116"/>
        <v>0.23321999999999998</v>
      </c>
      <c r="AS316">
        <f t="shared" si="117"/>
        <v>0</v>
      </c>
      <c r="AT316">
        <f t="shared" si="118"/>
        <v>0</v>
      </c>
      <c r="AU316">
        <f t="shared" si="119"/>
        <v>7.4359999999999996E-2</v>
      </c>
      <c r="AV316">
        <f t="shared" si="120"/>
        <v>0</v>
      </c>
      <c r="AW316">
        <f t="shared" si="121"/>
        <v>0</v>
      </c>
      <c r="AX316">
        <f t="shared" si="122"/>
        <v>0.31433999999999995</v>
      </c>
      <c r="AY316">
        <f t="shared" si="123"/>
        <v>1.4872E-2</v>
      </c>
      <c r="AZ316">
        <f t="shared" si="124"/>
        <v>1.1079639999999999</v>
      </c>
      <c r="BA316">
        <f t="shared" si="125"/>
        <v>6.5909999999999993</v>
      </c>
      <c r="BB316">
        <f t="shared" si="126"/>
        <v>6.7599999999999995E-4</v>
      </c>
      <c r="BC316">
        <f t="shared" si="127"/>
        <v>0</v>
      </c>
      <c r="BD316">
        <f t="shared" si="128"/>
        <v>0</v>
      </c>
      <c r="BE316">
        <f t="shared" si="129"/>
        <v>0</v>
      </c>
      <c r="BF316">
        <f t="shared" si="130"/>
        <v>0</v>
      </c>
      <c r="BG316">
        <f t="shared" si="131"/>
        <v>0</v>
      </c>
      <c r="BH316">
        <f t="shared" si="132"/>
        <v>0</v>
      </c>
      <c r="BI316">
        <f t="shared" si="133"/>
        <v>0</v>
      </c>
      <c r="BJ316">
        <f t="shared" si="134"/>
        <v>5.8811999999999996E-2</v>
      </c>
      <c r="BK316">
        <f t="shared" si="135"/>
        <v>0.63814399999999993</v>
      </c>
      <c r="BL316">
        <f t="shared" si="136"/>
        <v>6.9952479999999992</v>
      </c>
      <c r="BM316">
        <f t="shared" si="137"/>
        <v>6.1205039999999995</v>
      </c>
      <c r="BN316">
        <f t="shared" si="138"/>
        <v>7.2284679999999994</v>
      </c>
      <c r="BO316">
        <f t="shared" si="139"/>
        <v>0.40357199999999999</v>
      </c>
      <c r="BP316">
        <f t="shared" si="140"/>
        <v>0.40492399999999995</v>
      </c>
    </row>
    <row r="317" spans="1:68">
      <c r="A317">
        <v>54078</v>
      </c>
      <c r="B317" s="1">
        <v>9</v>
      </c>
      <c r="C317" s="1">
        <v>0</v>
      </c>
      <c r="D317" s="1">
        <v>1</v>
      </c>
      <c r="E317" s="1">
        <v>1</v>
      </c>
      <c r="F317" s="1">
        <v>0</v>
      </c>
      <c r="G317" s="1">
        <v>3</v>
      </c>
      <c r="H317" s="8">
        <v>70</v>
      </c>
      <c r="I317" t="s">
        <v>361</v>
      </c>
      <c r="J317" s="8">
        <v>62</v>
      </c>
      <c r="K317" s="1">
        <v>4</v>
      </c>
      <c r="L317" s="1">
        <v>2</v>
      </c>
      <c r="M317" s="1">
        <v>0</v>
      </c>
      <c r="N317" s="1">
        <v>0</v>
      </c>
      <c r="O317" s="1">
        <v>0</v>
      </c>
      <c r="P317" s="90">
        <v>6.7599999999999995E-4</v>
      </c>
      <c r="Q317" s="1">
        <v>13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94</v>
      </c>
      <c r="X317" s="1">
        <v>0</v>
      </c>
      <c r="Y317" s="1">
        <v>49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7</v>
      </c>
      <c r="AJ317" s="1">
        <v>108</v>
      </c>
      <c r="AK317" s="1">
        <v>94</v>
      </c>
      <c r="AL317" s="1">
        <v>58</v>
      </c>
      <c r="AM317" s="1">
        <v>107</v>
      </c>
      <c r="AN317" s="1">
        <f t="shared" si="113"/>
        <v>94</v>
      </c>
      <c r="AO317" s="1">
        <f t="shared" si="114"/>
        <v>95</v>
      </c>
      <c r="AP317" s="1" t="str">
        <f t="shared" si="115"/>
        <v/>
      </c>
      <c r="AR317">
        <f t="shared" si="116"/>
        <v>8.7879999999999989E-3</v>
      </c>
      <c r="AS317">
        <f t="shared" si="117"/>
        <v>0</v>
      </c>
      <c r="AT317">
        <f t="shared" si="118"/>
        <v>0</v>
      </c>
      <c r="AU317">
        <f t="shared" si="119"/>
        <v>0</v>
      </c>
      <c r="AV317">
        <f t="shared" si="120"/>
        <v>0</v>
      </c>
      <c r="AW317">
        <f t="shared" si="121"/>
        <v>0</v>
      </c>
      <c r="AX317">
        <f t="shared" si="122"/>
        <v>6.3543999999999989E-2</v>
      </c>
      <c r="AY317">
        <f t="shared" si="123"/>
        <v>0</v>
      </c>
      <c r="AZ317">
        <f t="shared" si="124"/>
        <v>3.3124000000000001E-2</v>
      </c>
      <c r="BA317">
        <f t="shared" si="125"/>
        <v>0</v>
      </c>
      <c r="BB317">
        <f t="shared" si="126"/>
        <v>0</v>
      </c>
      <c r="BC317">
        <f t="shared" si="127"/>
        <v>0</v>
      </c>
      <c r="BD317">
        <f t="shared" si="128"/>
        <v>0</v>
      </c>
      <c r="BE317">
        <f t="shared" si="129"/>
        <v>0</v>
      </c>
      <c r="BF317">
        <f t="shared" si="130"/>
        <v>0</v>
      </c>
      <c r="BG317">
        <f t="shared" si="131"/>
        <v>0</v>
      </c>
      <c r="BH317">
        <f t="shared" si="132"/>
        <v>0</v>
      </c>
      <c r="BI317">
        <f t="shared" si="133"/>
        <v>0</v>
      </c>
      <c r="BJ317">
        <f t="shared" si="134"/>
        <v>4.7320000000000001E-3</v>
      </c>
      <c r="BK317">
        <f t="shared" si="135"/>
        <v>7.300799999999999E-2</v>
      </c>
      <c r="BL317">
        <f t="shared" si="136"/>
        <v>6.3543999999999989E-2</v>
      </c>
      <c r="BM317">
        <f t="shared" si="137"/>
        <v>3.9208E-2</v>
      </c>
      <c r="BN317">
        <f t="shared" si="138"/>
        <v>7.2331999999999994E-2</v>
      </c>
      <c r="BO317">
        <f t="shared" si="139"/>
        <v>6.3543999999999989E-2</v>
      </c>
      <c r="BP317">
        <f t="shared" si="140"/>
        <v>6.4219999999999999E-2</v>
      </c>
    </row>
    <row r="318" spans="1:68">
      <c r="A318">
        <v>54079</v>
      </c>
      <c r="B318" s="1">
        <v>9</v>
      </c>
      <c r="C318" s="1">
        <v>0</v>
      </c>
      <c r="D318" s="1">
        <v>1</v>
      </c>
      <c r="E318" s="1">
        <v>1</v>
      </c>
      <c r="F318" s="1">
        <v>0</v>
      </c>
      <c r="G318" s="1">
        <v>3</v>
      </c>
      <c r="H318" s="8">
        <v>40</v>
      </c>
      <c r="I318" t="s">
        <v>575</v>
      </c>
      <c r="J318" s="8">
        <v>83</v>
      </c>
      <c r="K318" s="1">
        <v>4</v>
      </c>
      <c r="L318" s="1">
        <v>2</v>
      </c>
      <c r="M318" s="1">
        <v>1</v>
      </c>
      <c r="N318" s="1">
        <v>0</v>
      </c>
      <c r="O318" s="1">
        <v>0</v>
      </c>
      <c r="P318" s="90">
        <v>6.7599999999999995E-4</v>
      </c>
      <c r="Q318" s="1">
        <v>1395</v>
      </c>
      <c r="R318" s="1">
        <v>0</v>
      </c>
      <c r="S318" s="1">
        <v>0</v>
      </c>
      <c r="T318" s="1">
        <v>8</v>
      </c>
      <c r="U318" s="1">
        <v>0</v>
      </c>
      <c r="V318" s="1">
        <v>0</v>
      </c>
      <c r="W318" s="1">
        <v>242</v>
      </c>
      <c r="X318" s="1">
        <v>0</v>
      </c>
      <c r="Y318" s="1">
        <v>13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8</v>
      </c>
      <c r="AG318" s="1">
        <v>0</v>
      </c>
      <c r="AH318" s="1">
        <v>0</v>
      </c>
      <c r="AI318" s="1">
        <v>202</v>
      </c>
      <c r="AJ318" s="1">
        <v>1645</v>
      </c>
      <c r="AK318" s="1">
        <v>250</v>
      </c>
      <c r="AL318" s="1">
        <v>1632</v>
      </c>
      <c r="AM318" s="1">
        <v>1645</v>
      </c>
      <c r="AN318" s="1">
        <f t="shared" si="113"/>
        <v>250</v>
      </c>
      <c r="AO318" s="1">
        <f t="shared" si="114"/>
        <v>250</v>
      </c>
      <c r="AP318" s="1" t="str">
        <f t="shared" si="115"/>
        <v/>
      </c>
      <c r="AR318">
        <f t="shared" si="116"/>
        <v>0.94301999999999997</v>
      </c>
      <c r="AS318">
        <f t="shared" si="117"/>
        <v>0</v>
      </c>
      <c r="AT318">
        <f t="shared" si="118"/>
        <v>0</v>
      </c>
      <c r="AU318">
        <f t="shared" si="119"/>
        <v>5.4079999999999996E-3</v>
      </c>
      <c r="AV318">
        <f t="shared" si="120"/>
        <v>0</v>
      </c>
      <c r="AW318">
        <f t="shared" si="121"/>
        <v>0</v>
      </c>
      <c r="AX318">
        <f t="shared" si="122"/>
        <v>0.16359199999999999</v>
      </c>
      <c r="AY318">
        <f t="shared" si="123"/>
        <v>0</v>
      </c>
      <c r="AZ318">
        <f t="shared" si="124"/>
        <v>8.7879999999999989E-3</v>
      </c>
      <c r="BA318">
        <f t="shared" si="125"/>
        <v>0</v>
      </c>
      <c r="BB318">
        <f t="shared" si="126"/>
        <v>0</v>
      </c>
      <c r="BC318">
        <f t="shared" si="127"/>
        <v>0</v>
      </c>
      <c r="BD318">
        <f t="shared" si="128"/>
        <v>0</v>
      </c>
      <c r="BE318">
        <f t="shared" si="129"/>
        <v>0</v>
      </c>
      <c r="BF318">
        <f t="shared" si="130"/>
        <v>0</v>
      </c>
      <c r="BG318">
        <f t="shared" si="131"/>
        <v>5.4079999999999996E-3</v>
      </c>
      <c r="BH318">
        <f t="shared" si="132"/>
        <v>0</v>
      </c>
      <c r="BI318">
        <f t="shared" si="133"/>
        <v>0</v>
      </c>
      <c r="BJ318">
        <f t="shared" si="134"/>
        <v>0.13655199999999998</v>
      </c>
      <c r="BK318">
        <f t="shared" si="135"/>
        <v>1.11202</v>
      </c>
      <c r="BL318">
        <f t="shared" si="136"/>
        <v>0.16899999999999998</v>
      </c>
      <c r="BM318">
        <f t="shared" si="137"/>
        <v>1.103232</v>
      </c>
      <c r="BN318">
        <f t="shared" si="138"/>
        <v>1.11202</v>
      </c>
      <c r="BO318">
        <f t="shared" si="139"/>
        <v>0.16899999999999998</v>
      </c>
      <c r="BP318">
        <f t="shared" si="140"/>
        <v>0.16899999999999998</v>
      </c>
    </row>
    <row r="319" spans="1:68">
      <c r="A319">
        <v>54080</v>
      </c>
      <c r="B319" s="1">
        <v>1</v>
      </c>
      <c r="C319" s="1">
        <v>1</v>
      </c>
      <c r="D319" s="1">
        <v>0</v>
      </c>
      <c r="E319" s="1">
        <v>1</v>
      </c>
      <c r="F319" s="1">
        <v>0</v>
      </c>
      <c r="G319" s="1">
        <v>2</v>
      </c>
      <c r="H319" s="8">
        <v>1</v>
      </c>
      <c r="I319" t="s">
        <v>145</v>
      </c>
      <c r="J319" s="8">
        <v>28</v>
      </c>
      <c r="K319" s="1">
        <v>4</v>
      </c>
      <c r="L319" s="1">
        <v>2</v>
      </c>
      <c r="M319" s="1">
        <v>1</v>
      </c>
      <c r="N319" s="1">
        <v>0</v>
      </c>
      <c r="O319" s="1">
        <v>0</v>
      </c>
      <c r="P319" s="90">
        <v>3.2669999999999999E-3</v>
      </c>
      <c r="Q319" s="1">
        <v>161</v>
      </c>
      <c r="R319" s="1">
        <v>0</v>
      </c>
      <c r="S319" s="1">
        <v>0</v>
      </c>
      <c r="T319" s="1">
        <v>7</v>
      </c>
      <c r="U319" s="1">
        <v>72</v>
      </c>
      <c r="V319" s="1">
        <v>2625</v>
      </c>
      <c r="W319" s="1">
        <v>189</v>
      </c>
      <c r="X319" s="1">
        <v>262</v>
      </c>
      <c r="Y319" s="1">
        <v>154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7</v>
      </c>
      <c r="AG319" s="1">
        <v>0</v>
      </c>
      <c r="AH319" s="1">
        <v>72</v>
      </c>
      <c r="AI319" s="1">
        <v>0</v>
      </c>
      <c r="AJ319" s="1">
        <v>3318</v>
      </c>
      <c r="AK319" s="1">
        <v>3157</v>
      </c>
      <c r="AL319" s="1">
        <v>3164</v>
      </c>
      <c r="AM319" s="1">
        <v>3318</v>
      </c>
      <c r="AN319" s="1">
        <f t="shared" si="113"/>
        <v>3155</v>
      </c>
      <c r="AO319" s="1">
        <f t="shared" si="114"/>
        <v>3157</v>
      </c>
      <c r="AP319" s="1" t="str">
        <f t="shared" si="115"/>
        <v/>
      </c>
      <c r="AR319">
        <f t="shared" si="116"/>
        <v>0.52598699999999998</v>
      </c>
      <c r="AS319">
        <f t="shared" si="117"/>
        <v>0</v>
      </c>
      <c r="AT319">
        <f t="shared" si="118"/>
        <v>0</v>
      </c>
      <c r="AU319">
        <f t="shared" si="119"/>
        <v>2.2869E-2</v>
      </c>
      <c r="AV319">
        <f t="shared" si="120"/>
        <v>0.23522399999999999</v>
      </c>
      <c r="AW319">
        <f t="shared" si="121"/>
        <v>8.5758749999999999</v>
      </c>
      <c r="AX319">
        <f t="shared" si="122"/>
        <v>0.61746299999999998</v>
      </c>
      <c r="AY319">
        <f t="shared" si="123"/>
        <v>0.85595399999999999</v>
      </c>
      <c r="AZ319">
        <f t="shared" si="124"/>
        <v>0.50311799999999995</v>
      </c>
      <c r="BA319">
        <f t="shared" si="125"/>
        <v>0</v>
      </c>
      <c r="BB319">
        <f t="shared" si="126"/>
        <v>0</v>
      </c>
      <c r="BC319">
        <f t="shared" si="127"/>
        <v>0</v>
      </c>
      <c r="BD319">
        <f t="shared" si="128"/>
        <v>0</v>
      </c>
      <c r="BE319">
        <f t="shared" si="129"/>
        <v>0</v>
      </c>
      <c r="BF319">
        <f t="shared" si="130"/>
        <v>0</v>
      </c>
      <c r="BG319">
        <f t="shared" si="131"/>
        <v>2.2869E-2</v>
      </c>
      <c r="BH319">
        <f t="shared" si="132"/>
        <v>0</v>
      </c>
      <c r="BI319">
        <f t="shared" si="133"/>
        <v>0.23522399999999999</v>
      </c>
      <c r="BJ319">
        <f t="shared" si="134"/>
        <v>0</v>
      </c>
      <c r="BK319">
        <f t="shared" si="135"/>
        <v>10.839905999999999</v>
      </c>
      <c r="BL319">
        <f t="shared" si="136"/>
        <v>10.313919</v>
      </c>
      <c r="BM319">
        <f t="shared" si="137"/>
        <v>10.336788</v>
      </c>
      <c r="BN319">
        <f t="shared" si="138"/>
        <v>10.839905999999999</v>
      </c>
      <c r="BO319">
        <f t="shared" si="139"/>
        <v>10.307385</v>
      </c>
      <c r="BP319">
        <f t="shared" si="140"/>
        <v>10.313919</v>
      </c>
    </row>
    <row r="320" spans="1:68">
      <c r="A320">
        <v>54081</v>
      </c>
      <c r="B320" s="1">
        <v>1</v>
      </c>
      <c r="C320" s="1">
        <v>1</v>
      </c>
      <c r="D320" s="1">
        <v>0</v>
      </c>
      <c r="E320" s="1">
        <v>1</v>
      </c>
      <c r="F320" s="1">
        <v>0</v>
      </c>
      <c r="G320" s="1">
        <v>2</v>
      </c>
      <c r="H320" s="8">
        <v>60</v>
      </c>
      <c r="I320" t="s">
        <v>570</v>
      </c>
      <c r="J320" s="8">
        <v>35</v>
      </c>
      <c r="K320" s="1">
        <v>1</v>
      </c>
      <c r="L320" s="1">
        <v>2</v>
      </c>
      <c r="M320" s="1">
        <v>0</v>
      </c>
      <c r="N320" s="1">
        <v>0</v>
      </c>
      <c r="O320" s="1">
        <v>0</v>
      </c>
      <c r="P320" s="90">
        <v>3.2669999999999999E-3</v>
      </c>
      <c r="Q320" s="1">
        <v>0</v>
      </c>
      <c r="R320" s="1">
        <v>0</v>
      </c>
      <c r="S320" s="1">
        <v>0</v>
      </c>
      <c r="T320" s="1">
        <v>26</v>
      </c>
      <c r="U320" s="1">
        <v>4</v>
      </c>
      <c r="V320" s="1">
        <v>0</v>
      </c>
      <c r="W320" s="1">
        <v>38</v>
      </c>
      <c r="X320" s="1">
        <v>157</v>
      </c>
      <c r="Y320" s="1">
        <v>354</v>
      </c>
      <c r="Z320" s="1">
        <v>900</v>
      </c>
      <c r="AA320" s="1">
        <v>1</v>
      </c>
      <c r="AB320" s="1">
        <v>0</v>
      </c>
      <c r="AC320" s="1">
        <v>0</v>
      </c>
      <c r="AD320" s="1">
        <v>0</v>
      </c>
      <c r="AE320" s="1">
        <v>0</v>
      </c>
      <c r="AF320" s="1">
        <v>26</v>
      </c>
      <c r="AG320" s="1">
        <v>0</v>
      </c>
      <c r="AH320" s="1">
        <v>0</v>
      </c>
      <c r="AI320" s="1">
        <v>38</v>
      </c>
      <c r="AJ320" s="1">
        <v>226</v>
      </c>
      <c r="AK320" s="1">
        <v>1126</v>
      </c>
      <c r="AL320" s="1">
        <v>772</v>
      </c>
      <c r="AM320" s="1">
        <v>1126</v>
      </c>
      <c r="AN320" s="1">
        <f t="shared" si="113"/>
        <v>225</v>
      </c>
      <c r="AO320" s="1">
        <f t="shared" si="114"/>
        <v>226</v>
      </c>
      <c r="AP320" s="1" t="str">
        <f t="shared" si="115"/>
        <v/>
      </c>
      <c r="AR320">
        <f t="shared" si="116"/>
        <v>0</v>
      </c>
      <c r="AS320">
        <f t="shared" si="117"/>
        <v>0</v>
      </c>
      <c r="AT320">
        <f t="shared" si="118"/>
        <v>0</v>
      </c>
      <c r="AU320">
        <f t="shared" si="119"/>
        <v>8.4942000000000004E-2</v>
      </c>
      <c r="AV320">
        <f t="shared" si="120"/>
        <v>1.3068E-2</v>
      </c>
      <c r="AW320">
        <f t="shared" si="121"/>
        <v>0</v>
      </c>
      <c r="AX320">
        <f t="shared" si="122"/>
        <v>0.12414599999999999</v>
      </c>
      <c r="AY320">
        <f t="shared" si="123"/>
        <v>0.51291900000000001</v>
      </c>
      <c r="AZ320">
        <f t="shared" si="124"/>
        <v>1.1565179999999999</v>
      </c>
      <c r="BA320">
        <f t="shared" si="125"/>
        <v>2.9403000000000001</v>
      </c>
      <c r="BB320">
        <f t="shared" si="126"/>
        <v>3.2669999999999999E-3</v>
      </c>
      <c r="BC320">
        <f t="shared" si="127"/>
        <v>0</v>
      </c>
      <c r="BD320">
        <f t="shared" si="128"/>
        <v>0</v>
      </c>
      <c r="BE320">
        <f t="shared" si="129"/>
        <v>0</v>
      </c>
      <c r="BF320">
        <f t="shared" si="130"/>
        <v>0</v>
      </c>
      <c r="BG320">
        <f t="shared" si="131"/>
        <v>8.4942000000000004E-2</v>
      </c>
      <c r="BH320">
        <f t="shared" si="132"/>
        <v>0</v>
      </c>
      <c r="BI320">
        <f t="shared" si="133"/>
        <v>0</v>
      </c>
      <c r="BJ320">
        <f t="shared" si="134"/>
        <v>0.12414599999999999</v>
      </c>
      <c r="BK320">
        <f t="shared" si="135"/>
        <v>0.73834199999999994</v>
      </c>
      <c r="BL320">
        <f t="shared" si="136"/>
        <v>3.678642</v>
      </c>
      <c r="BM320">
        <f t="shared" si="137"/>
        <v>2.5221239999999998</v>
      </c>
      <c r="BN320">
        <f t="shared" si="138"/>
        <v>3.678642</v>
      </c>
      <c r="BO320">
        <f t="shared" si="139"/>
        <v>0.73507500000000003</v>
      </c>
      <c r="BP320">
        <f t="shared" si="140"/>
        <v>0.73834199999999994</v>
      </c>
    </row>
    <row r="321" spans="1:68">
      <c r="A321">
        <v>54082</v>
      </c>
      <c r="B321" s="1">
        <v>1</v>
      </c>
      <c r="C321" s="1">
        <v>1</v>
      </c>
      <c r="D321" s="1">
        <v>0</v>
      </c>
      <c r="E321" s="1">
        <v>1</v>
      </c>
      <c r="F321" s="1">
        <v>0</v>
      </c>
      <c r="G321" s="1">
        <v>2</v>
      </c>
      <c r="H321" s="8">
        <v>67</v>
      </c>
      <c r="I321" t="s">
        <v>258</v>
      </c>
      <c r="J321" s="8">
        <v>70</v>
      </c>
      <c r="K321" s="1">
        <v>4</v>
      </c>
      <c r="L321" s="1">
        <v>1</v>
      </c>
      <c r="M321" s="1">
        <v>0</v>
      </c>
      <c r="N321" s="1">
        <v>0</v>
      </c>
      <c r="O321" s="1">
        <v>0</v>
      </c>
      <c r="P321" s="90">
        <v>3.2669999999999999E-3</v>
      </c>
      <c r="Q321" s="1">
        <v>675</v>
      </c>
      <c r="R321" s="1">
        <v>0</v>
      </c>
      <c r="S321" s="1">
        <v>0</v>
      </c>
      <c r="T321" s="1">
        <v>38</v>
      </c>
      <c r="U321" s="1">
        <v>0</v>
      </c>
      <c r="V321" s="1">
        <v>0</v>
      </c>
      <c r="W321" s="1">
        <v>122</v>
      </c>
      <c r="X321" s="1">
        <v>0</v>
      </c>
      <c r="Y321" s="1">
        <v>159</v>
      </c>
      <c r="Z321" s="1">
        <v>0</v>
      </c>
      <c r="AA321" s="1">
        <v>0</v>
      </c>
      <c r="AB321" s="1">
        <v>0</v>
      </c>
      <c r="AC321" s="1">
        <v>675</v>
      </c>
      <c r="AD321" s="1">
        <v>0</v>
      </c>
      <c r="AE321" s="1">
        <v>0</v>
      </c>
      <c r="AF321" s="1">
        <v>4</v>
      </c>
      <c r="AG321" s="1">
        <v>34</v>
      </c>
      <c r="AH321" s="1">
        <v>0</v>
      </c>
      <c r="AI321" s="1">
        <v>31</v>
      </c>
      <c r="AJ321" s="1">
        <v>835</v>
      </c>
      <c r="AK321" s="1">
        <v>160</v>
      </c>
      <c r="AL321" s="1">
        <v>675</v>
      </c>
      <c r="AM321" s="1">
        <v>835</v>
      </c>
      <c r="AN321" s="1">
        <f t="shared" si="113"/>
        <v>160</v>
      </c>
      <c r="AO321" s="1">
        <f t="shared" si="114"/>
        <v>160</v>
      </c>
      <c r="AP321" s="1" t="str">
        <f t="shared" si="115"/>
        <v/>
      </c>
      <c r="AR321">
        <f t="shared" si="116"/>
        <v>2.205225</v>
      </c>
      <c r="AS321">
        <f t="shared" si="117"/>
        <v>0</v>
      </c>
      <c r="AT321">
        <f t="shared" si="118"/>
        <v>0</v>
      </c>
      <c r="AU321">
        <f t="shared" si="119"/>
        <v>0.12414599999999999</v>
      </c>
      <c r="AV321">
        <f t="shared" si="120"/>
        <v>0</v>
      </c>
      <c r="AW321">
        <f t="shared" si="121"/>
        <v>0</v>
      </c>
      <c r="AX321">
        <f t="shared" si="122"/>
        <v>0.39857399999999998</v>
      </c>
      <c r="AY321">
        <f t="shared" si="123"/>
        <v>0</v>
      </c>
      <c r="AZ321">
        <f t="shared" si="124"/>
        <v>0.51945299999999994</v>
      </c>
      <c r="BA321">
        <f t="shared" si="125"/>
        <v>0</v>
      </c>
      <c r="BB321">
        <f t="shared" si="126"/>
        <v>0</v>
      </c>
      <c r="BC321">
        <f t="shared" si="127"/>
        <v>0</v>
      </c>
      <c r="BD321">
        <f t="shared" si="128"/>
        <v>2.205225</v>
      </c>
      <c r="BE321">
        <f t="shared" si="129"/>
        <v>0</v>
      </c>
      <c r="BF321">
        <f t="shared" si="130"/>
        <v>0</v>
      </c>
      <c r="BG321">
        <f t="shared" si="131"/>
        <v>1.3068E-2</v>
      </c>
      <c r="BH321">
        <f t="shared" si="132"/>
        <v>0.111078</v>
      </c>
      <c r="BI321">
        <f t="shared" si="133"/>
        <v>0</v>
      </c>
      <c r="BJ321">
        <f t="shared" si="134"/>
        <v>0.10127699999999999</v>
      </c>
      <c r="BK321">
        <f t="shared" si="135"/>
        <v>2.7279450000000001</v>
      </c>
      <c r="BL321">
        <f t="shared" si="136"/>
        <v>0.52271999999999996</v>
      </c>
      <c r="BM321">
        <f t="shared" si="137"/>
        <v>2.205225</v>
      </c>
      <c r="BN321">
        <f t="shared" si="138"/>
        <v>2.7279450000000001</v>
      </c>
      <c r="BO321">
        <f t="shared" si="139"/>
        <v>0.52271999999999996</v>
      </c>
      <c r="BP321">
        <f t="shared" si="140"/>
        <v>0.52271999999999996</v>
      </c>
    </row>
    <row r="322" spans="1:68">
      <c r="A322">
        <v>54083</v>
      </c>
      <c r="B322" s="1">
        <v>9</v>
      </c>
      <c r="C322" s="1">
        <v>0</v>
      </c>
      <c r="D322" s="1">
        <v>1</v>
      </c>
      <c r="E322" s="1">
        <v>1</v>
      </c>
      <c r="F322" s="1">
        <v>0</v>
      </c>
      <c r="G322" s="1">
        <v>4</v>
      </c>
      <c r="H322" s="8">
        <v>4</v>
      </c>
      <c r="I322" t="s">
        <v>356</v>
      </c>
      <c r="J322" s="8">
        <v>10</v>
      </c>
      <c r="K322" s="1">
        <v>1</v>
      </c>
      <c r="L322" s="1">
        <v>2</v>
      </c>
      <c r="M322" s="1">
        <v>0</v>
      </c>
      <c r="N322" s="1">
        <v>0</v>
      </c>
      <c r="O322" s="1">
        <v>0</v>
      </c>
      <c r="P322" s="90">
        <v>1.4289999999999999E-3</v>
      </c>
      <c r="Q322" s="1">
        <v>487</v>
      </c>
      <c r="R322" s="1">
        <v>0</v>
      </c>
      <c r="S322" s="1">
        <v>0</v>
      </c>
      <c r="T322" s="1">
        <v>37</v>
      </c>
      <c r="U322" s="1">
        <v>0</v>
      </c>
      <c r="V322" s="1">
        <v>0</v>
      </c>
      <c r="W322" s="1">
        <v>147</v>
      </c>
      <c r="X322" s="1">
        <v>0</v>
      </c>
      <c r="Y322" s="1">
        <v>585</v>
      </c>
      <c r="Z322" s="1">
        <v>2300</v>
      </c>
      <c r="AA322" s="1">
        <v>1</v>
      </c>
      <c r="AB322" s="1">
        <v>1</v>
      </c>
      <c r="AC322" s="1">
        <v>0</v>
      </c>
      <c r="AD322" s="1">
        <v>0</v>
      </c>
      <c r="AE322" s="1">
        <v>0</v>
      </c>
      <c r="AF322" s="1">
        <v>37</v>
      </c>
      <c r="AG322" s="1">
        <v>0</v>
      </c>
      <c r="AH322" s="1">
        <v>0</v>
      </c>
      <c r="AI322" s="1">
        <v>19</v>
      </c>
      <c r="AJ322" s="1">
        <v>672</v>
      </c>
      <c r="AK322" s="1">
        <v>2484</v>
      </c>
      <c r="AL322" s="1">
        <v>2387</v>
      </c>
      <c r="AM322" s="1">
        <v>2971</v>
      </c>
      <c r="AN322" s="1">
        <f t="shared" si="113"/>
        <v>184</v>
      </c>
      <c r="AO322" s="1">
        <f t="shared" si="114"/>
        <v>185</v>
      </c>
      <c r="AP322" s="1" t="str">
        <f t="shared" si="115"/>
        <v/>
      </c>
      <c r="AR322">
        <f t="shared" si="116"/>
        <v>0.69592299999999996</v>
      </c>
      <c r="AS322">
        <f t="shared" si="117"/>
        <v>0</v>
      </c>
      <c r="AT322">
        <f t="shared" si="118"/>
        <v>0</v>
      </c>
      <c r="AU322">
        <f t="shared" si="119"/>
        <v>5.2872999999999996E-2</v>
      </c>
      <c r="AV322">
        <f t="shared" si="120"/>
        <v>0</v>
      </c>
      <c r="AW322">
        <f t="shared" si="121"/>
        <v>0</v>
      </c>
      <c r="AX322">
        <f t="shared" si="122"/>
        <v>0.210063</v>
      </c>
      <c r="AY322">
        <f t="shared" si="123"/>
        <v>0</v>
      </c>
      <c r="AZ322">
        <f t="shared" si="124"/>
        <v>0.83596499999999996</v>
      </c>
      <c r="BA322">
        <f t="shared" si="125"/>
        <v>3.2866999999999997</v>
      </c>
      <c r="BB322">
        <f t="shared" si="126"/>
        <v>1.4289999999999999E-3</v>
      </c>
      <c r="BC322">
        <f t="shared" si="127"/>
        <v>1.4289999999999999E-3</v>
      </c>
      <c r="BD322">
        <f t="shared" si="128"/>
        <v>0</v>
      </c>
      <c r="BE322">
        <f t="shared" si="129"/>
        <v>0</v>
      </c>
      <c r="BF322">
        <f t="shared" si="130"/>
        <v>0</v>
      </c>
      <c r="BG322">
        <f t="shared" si="131"/>
        <v>5.2872999999999996E-2</v>
      </c>
      <c r="BH322">
        <f t="shared" si="132"/>
        <v>0</v>
      </c>
      <c r="BI322">
        <f t="shared" si="133"/>
        <v>0</v>
      </c>
      <c r="BJ322">
        <f t="shared" si="134"/>
        <v>2.7150999999999998E-2</v>
      </c>
      <c r="BK322">
        <f t="shared" si="135"/>
        <v>0.96028799999999992</v>
      </c>
      <c r="BL322">
        <f t="shared" si="136"/>
        <v>3.549636</v>
      </c>
      <c r="BM322">
        <f t="shared" si="137"/>
        <v>3.4110229999999997</v>
      </c>
      <c r="BN322">
        <f t="shared" si="138"/>
        <v>4.2455590000000001</v>
      </c>
      <c r="BO322">
        <f t="shared" si="139"/>
        <v>0.262936</v>
      </c>
      <c r="BP322">
        <f t="shared" si="140"/>
        <v>0.26436499999999996</v>
      </c>
    </row>
    <row r="323" spans="1:68">
      <c r="A323">
        <v>54084</v>
      </c>
      <c r="B323" s="1">
        <v>1</v>
      </c>
      <c r="C323" s="1">
        <v>1</v>
      </c>
      <c r="D323" s="1">
        <v>0</v>
      </c>
      <c r="E323" s="1">
        <v>1</v>
      </c>
      <c r="F323" s="1">
        <v>0</v>
      </c>
      <c r="G323" s="1">
        <v>3</v>
      </c>
      <c r="H323" s="8">
        <v>99</v>
      </c>
      <c r="I323" t="s">
        <v>727</v>
      </c>
      <c r="J323" s="8">
        <v>99</v>
      </c>
      <c r="K323" s="1">
        <v>1</v>
      </c>
      <c r="L323" s="1">
        <v>2</v>
      </c>
      <c r="M323" s="1">
        <v>0</v>
      </c>
      <c r="N323" s="1">
        <v>0</v>
      </c>
      <c r="O323" s="1">
        <v>0</v>
      </c>
      <c r="P323" s="90">
        <v>6.7599999999999995E-4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38</v>
      </c>
      <c r="X323" s="1">
        <v>0</v>
      </c>
      <c r="Y323" s="1">
        <v>24</v>
      </c>
      <c r="Z323" s="1">
        <v>120</v>
      </c>
      <c r="AA323" s="1">
        <v>1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38</v>
      </c>
      <c r="AK323" s="1">
        <v>158</v>
      </c>
      <c r="AL323" s="1">
        <v>133</v>
      </c>
      <c r="AM323" s="1">
        <v>158</v>
      </c>
      <c r="AN323" s="1">
        <f t="shared" si="113"/>
        <v>38</v>
      </c>
      <c r="AO323" s="1">
        <f t="shared" si="114"/>
        <v>38</v>
      </c>
      <c r="AP323" s="1" t="str">
        <f t="shared" si="115"/>
        <v/>
      </c>
      <c r="AR323">
        <f t="shared" si="116"/>
        <v>0</v>
      </c>
      <c r="AS323">
        <f t="shared" si="117"/>
        <v>0</v>
      </c>
      <c r="AT323">
        <f t="shared" si="118"/>
        <v>0</v>
      </c>
      <c r="AU323">
        <f t="shared" si="119"/>
        <v>0</v>
      </c>
      <c r="AV323">
        <f t="shared" si="120"/>
        <v>0</v>
      </c>
      <c r="AW323">
        <f t="shared" si="121"/>
        <v>0</v>
      </c>
      <c r="AX323">
        <f t="shared" si="122"/>
        <v>2.5687999999999999E-2</v>
      </c>
      <c r="AY323">
        <f t="shared" si="123"/>
        <v>0</v>
      </c>
      <c r="AZ323">
        <f t="shared" si="124"/>
        <v>1.6223999999999999E-2</v>
      </c>
      <c r="BA323">
        <f t="shared" si="125"/>
        <v>8.1119999999999998E-2</v>
      </c>
      <c r="BB323">
        <f t="shared" si="126"/>
        <v>6.7599999999999995E-4</v>
      </c>
      <c r="BC323">
        <f t="shared" si="127"/>
        <v>0</v>
      </c>
      <c r="BD323">
        <f t="shared" si="128"/>
        <v>0</v>
      </c>
      <c r="BE323">
        <f t="shared" si="129"/>
        <v>0</v>
      </c>
      <c r="BF323">
        <f t="shared" si="130"/>
        <v>0</v>
      </c>
      <c r="BG323">
        <f t="shared" si="131"/>
        <v>0</v>
      </c>
      <c r="BH323">
        <f t="shared" si="132"/>
        <v>0</v>
      </c>
      <c r="BI323">
        <f t="shared" si="133"/>
        <v>0</v>
      </c>
      <c r="BJ323">
        <f t="shared" si="134"/>
        <v>0</v>
      </c>
      <c r="BK323">
        <f t="shared" si="135"/>
        <v>2.5687999999999999E-2</v>
      </c>
      <c r="BL323">
        <f t="shared" si="136"/>
        <v>0.10680799999999999</v>
      </c>
      <c r="BM323">
        <f t="shared" si="137"/>
        <v>8.9907999999999988E-2</v>
      </c>
      <c r="BN323">
        <f t="shared" si="138"/>
        <v>0.10680799999999999</v>
      </c>
      <c r="BO323">
        <f t="shared" si="139"/>
        <v>2.5687999999999999E-2</v>
      </c>
      <c r="BP323">
        <f t="shared" si="140"/>
        <v>2.5687999999999999E-2</v>
      </c>
    </row>
    <row r="324" spans="1:68">
      <c r="A324">
        <v>54085</v>
      </c>
      <c r="B324" s="1">
        <v>9</v>
      </c>
      <c r="C324" s="1">
        <v>0</v>
      </c>
      <c r="D324" s="1">
        <v>1</v>
      </c>
      <c r="E324" s="1">
        <v>1</v>
      </c>
      <c r="F324" s="1">
        <v>0</v>
      </c>
      <c r="G324" s="1">
        <v>3</v>
      </c>
      <c r="H324" s="8">
        <v>49</v>
      </c>
      <c r="I324" t="s">
        <v>662</v>
      </c>
      <c r="J324" s="8">
        <v>82</v>
      </c>
      <c r="K324" s="1">
        <v>1</v>
      </c>
      <c r="L324" s="1">
        <v>2</v>
      </c>
      <c r="M324" s="1">
        <v>0</v>
      </c>
      <c r="N324" s="1">
        <v>0</v>
      </c>
      <c r="O324" s="1">
        <v>0</v>
      </c>
      <c r="P324" s="90">
        <v>6.7599999999999995E-4</v>
      </c>
      <c r="Q324" s="1">
        <v>789</v>
      </c>
      <c r="R324" s="1">
        <v>0</v>
      </c>
      <c r="S324" s="1">
        <v>0</v>
      </c>
      <c r="T324" s="1">
        <v>117</v>
      </c>
      <c r="U324" s="1">
        <v>0</v>
      </c>
      <c r="V324" s="1">
        <v>0</v>
      </c>
      <c r="W324" s="1">
        <v>61</v>
      </c>
      <c r="X324" s="1">
        <v>12</v>
      </c>
      <c r="Y324" s="1">
        <v>574</v>
      </c>
      <c r="Z324" s="1">
        <v>2025</v>
      </c>
      <c r="AA324" s="1">
        <v>1</v>
      </c>
      <c r="AB324" s="1">
        <v>1</v>
      </c>
      <c r="AC324" s="1">
        <v>150</v>
      </c>
      <c r="AD324" s="1">
        <v>0</v>
      </c>
      <c r="AE324" s="1">
        <v>78</v>
      </c>
      <c r="AF324" s="1">
        <v>39</v>
      </c>
      <c r="AG324" s="1">
        <v>0</v>
      </c>
      <c r="AH324" s="1">
        <v>0</v>
      </c>
      <c r="AI324" s="1">
        <v>15</v>
      </c>
      <c r="AJ324" s="1">
        <v>981</v>
      </c>
      <c r="AK324" s="1">
        <v>2216</v>
      </c>
      <c r="AL324" s="1">
        <v>2431</v>
      </c>
      <c r="AM324" s="1">
        <v>3005</v>
      </c>
      <c r="AN324" s="1">
        <f t="shared" si="113"/>
        <v>190</v>
      </c>
      <c r="AO324" s="1">
        <f t="shared" si="114"/>
        <v>192</v>
      </c>
      <c r="AP324" s="1" t="str">
        <f t="shared" si="115"/>
        <v/>
      </c>
      <c r="AR324">
        <f t="shared" si="116"/>
        <v>0.53336399999999995</v>
      </c>
      <c r="AS324">
        <f t="shared" si="117"/>
        <v>0</v>
      </c>
      <c r="AT324">
        <f t="shared" si="118"/>
        <v>0</v>
      </c>
      <c r="AU324">
        <f t="shared" si="119"/>
        <v>7.9091999999999996E-2</v>
      </c>
      <c r="AV324">
        <f t="shared" si="120"/>
        <v>0</v>
      </c>
      <c r="AW324">
        <f t="shared" si="121"/>
        <v>0</v>
      </c>
      <c r="AX324">
        <f t="shared" si="122"/>
        <v>4.1235999999999995E-2</v>
      </c>
      <c r="AY324">
        <f t="shared" si="123"/>
        <v>8.1119999999999994E-3</v>
      </c>
      <c r="AZ324">
        <f t="shared" si="124"/>
        <v>0.38802399999999998</v>
      </c>
      <c r="BA324">
        <f t="shared" si="125"/>
        <v>1.3689</v>
      </c>
      <c r="BB324">
        <f t="shared" si="126"/>
        <v>6.7599999999999995E-4</v>
      </c>
      <c r="BC324">
        <f t="shared" si="127"/>
        <v>6.7599999999999995E-4</v>
      </c>
      <c r="BD324">
        <f t="shared" si="128"/>
        <v>0.10139999999999999</v>
      </c>
      <c r="BE324">
        <f t="shared" si="129"/>
        <v>0</v>
      </c>
      <c r="BF324">
        <f t="shared" si="130"/>
        <v>5.2727999999999997E-2</v>
      </c>
      <c r="BG324">
        <f t="shared" si="131"/>
        <v>2.6363999999999999E-2</v>
      </c>
      <c r="BH324">
        <f t="shared" si="132"/>
        <v>0</v>
      </c>
      <c r="BI324">
        <f t="shared" si="133"/>
        <v>0</v>
      </c>
      <c r="BJ324">
        <f t="shared" si="134"/>
        <v>1.014E-2</v>
      </c>
      <c r="BK324">
        <f t="shared" si="135"/>
        <v>0.66315599999999997</v>
      </c>
      <c r="BL324">
        <f t="shared" si="136"/>
        <v>1.4980159999999998</v>
      </c>
      <c r="BM324">
        <f t="shared" si="137"/>
        <v>1.6433559999999998</v>
      </c>
      <c r="BN324">
        <f t="shared" si="138"/>
        <v>2.03138</v>
      </c>
      <c r="BO324">
        <f t="shared" si="139"/>
        <v>0.12844</v>
      </c>
      <c r="BP324">
        <f t="shared" si="140"/>
        <v>0.12979199999999999</v>
      </c>
    </row>
    <row r="325" spans="1:68">
      <c r="A325">
        <v>54086</v>
      </c>
      <c r="B325" s="1">
        <v>9</v>
      </c>
      <c r="C325" s="1">
        <v>0</v>
      </c>
      <c r="D325" s="1">
        <v>1</v>
      </c>
      <c r="E325" s="1">
        <v>1</v>
      </c>
      <c r="F325" s="1">
        <v>0</v>
      </c>
      <c r="G325" s="1">
        <v>3</v>
      </c>
      <c r="H325" s="8">
        <v>40</v>
      </c>
      <c r="I325" t="s">
        <v>575</v>
      </c>
      <c r="J325" s="8">
        <v>83</v>
      </c>
      <c r="K325" s="1">
        <v>1</v>
      </c>
      <c r="L325" s="1">
        <v>1</v>
      </c>
      <c r="M325" s="1">
        <v>0</v>
      </c>
      <c r="N325" s="1">
        <v>0</v>
      </c>
      <c r="O325" s="1">
        <v>0</v>
      </c>
      <c r="P325" s="90">
        <v>6.7599999999999995E-4</v>
      </c>
      <c r="Q325" s="1">
        <v>641</v>
      </c>
      <c r="R325" s="1">
        <v>0</v>
      </c>
      <c r="S325" s="1">
        <v>0</v>
      </c>
      <c r="T325" s="1">
        <v>305</v>
      </c>
      <c r="U325" s="1">
        <v>0</v>
      </c>
      <c r="V325" s="1">
        <v>0</v>
      </c>
      <c r="W325" s="1">
        <v>235</v>
      </c>
      <c r="X325" s="1">
        <v>146</v>
      </c>
      <c r="Y325" s="1">
        <v>1218</v>
      </c>
      <c r="Z325" s="1">
        <v>3912</v>
      </c>
      <c r="AA325" s="1">
        <v>1</v>
      </c>
      <c r="AB325" s="1">
        <v>1</v>
      </c>
      <c r="AC325" s="1">
        <v>33</v>
      </c>
      <c r="AD325" s="1">
        <v>0</v>
      </c>
      <c r="AE325" s="1">
        <v>174</v>
      </c>
      <c r="AF325" s="1">
        <v>131</v>
      </c>
      <c r="AG325" s="1">
        <v>0</v>
      </c>
      <c r="AH325" s="1">
        <v>0</v>
      </c>
      <c r="AI325" s="1">
        <v>84</v>
      </c>
      <c r="AJ325" s="1">
        <v>1328</v>
      </c>
      <c r="AK325" s="1">
        <v>4599</v>
      </c>
      <c r="AL325" s="1">
        <v>4023</v>
      </c>
      <c r="AM325" s="1">
        <v>5240</v>
      </c>
      <c r="AN325" s="1">
        <f t="shared" si="113"/>
        <v>686</v>
      </c>
      <c r="AO325" s="1">
        <f t="shared" si="114"/>
        <v>687</v>
      </c>
      <c r="AP325" s="1" t="str">
        <f t="shared" si="115"/>
        <v/>
      </c>
      <c r="AR325">
        <f t="shared" si="116"/>
        <v>0.43331599999999998</v>
      </c>
      <c r="AS325">
        <f t="shared" si="117"/>
        <v>0</v>
      </c>
      <c r="AT325">
        <f t="shared" si="118"/>
        <v>0</v>
      </c>
      <c r="AU325">
        <f t="shared" si="119"/>
        <v>0.20617999999999997</v>
      </c>
      <c r="AV325">
        <f t="shared" si="120"/>
        <v>0</v>
      </c>
      <c r="AW325">
        <f t="shared" si="121"/>
        <v>0</v>
      </c>
      <c r="AX325">
        <f t="shared" si="122"/>
        <v>0.15886</v>
      </c>
      <c r="AY325">
        <f t="shared" si="123"/>
        <v>9.8695999999999992E-2</v>
      </c>
      <c r="AZ325">
        <f t="shared" si="124"/>
        <v>0.82336799999999999</v>
      </c>
      <c r="BA325">
        <f t="shared" si="125"/>
        <v>2.6445119999999998</v>
      </c>
      <c r="BB325">
        <f t="shared" si="126"/>
        <v>6.7599999999999995E-4</v>
      </c>
      <c r="BC325">
        <f t="shared" si="127"/>
        <v>6.7599999999999995E-4</v>
      </c>
      <c r="BD325">
        <f t="shared" si="128"/>
        <v>2.2307999999999998E-2</v>
      </c>
      <c r="BE325">
        <f t="shared" si="129"/>
        <v>0</v>
      </c>
      <c r="BF325">
        <f t="shared" si="130"/>
        <v>0.11762399999999999</v>
      </c>
      <c r="BG325">
        <f t="shared" si="131"/>
        <v>8.8555999999999996E-2</v>
      </c>
      <c r="BH325">
        <f t="shared" si="132"/>
        <v>0</v>
      </c>
      <c r="BI325">
        <f t="shared" si="133"/>
        <v>0</v>
      </c>
      <c r="BJ325">
        <f t="shared" si="134"/>
        <v>5.6783999999999994E-2</v>
      </c>
      <c r="BK325">
        <f t="shared" si="135"/>
        <v>0.89772799999999997</v>
      </c>
      <c r="BL325">
        <f t="shared" si="136"/>
        <v>3.1089239999999996</v>
      </c>
      <c r="BM325">
        <f t="shared" si="137"/>
        <v>2.7195479999999996</v>
      </c>
      <c r="BN325">
        <f t="shared" si="138"/>
        <v>3.5422399999999996</v>
      </c>
      <c r="BO325">
        <f t="shared" si="139"/>
        <v>0.46373599999999998</v>
      </c>
      <c r="BP325">
        <f t="shared" si="140"/>
        <v>0.46441199999999999</v>
      </c>
    </row>
    <row r="326" spans="1:68">
      <c r="A326">
        <v>54087</v>
      </c>
      <c r="B326" s="1">
        <v>9</v>
      </c>
      <c r="C326" s="1">
        <v>0</v>
      </c>
      <c r="D326" s="1">
        <v>1</v>
      </c>
      <c r="E326" s="1">
        <v>2</v>
      </c>
      <c r="F326" s="1">
        <v>1</v>
      </c>
      <c r="G326" s="1">
        <v>3</v>
      </c>
      <c r="H326" s="8">
        <v>98</v>
      </c>
      <c r="I326" t="s">
        <v>803</v>
      </c>
      <c r="J326" s="8">
        <v>98</v>
      </c>
      <c r="K326" s="1">
        <v>1</v>
      </c>
      <c r="L326" s="1">
        <v>1</v>
      </c>
      <c r="M326" s="1">
        <v>0</v>
      </c>
      <c r="N326" s="1">
        <v>0</v>
      </c>
      <c r="O326" s="1">
        <v>0</v>
      </c>
      <c r="P326" s="90">
        <v>6.7599999999999995E-4</v>
      </c>
      <c r="Q326" s="1">
        <v>0</v>
      </c>
      <c r="R326" s="1">
        <v>0</v>
      </c>
      <c r="S326" s="1">
        <v>0</v>
      </c>
      <c r="T326" s="1">
        <v>62</v>
      </c>
      <c r="U326" s="1">
        <v>0</v>
      </c>
      <c r="V326" s="1">
        <v>0</v>
      </c>
      <c r="W326" s="1">
        <v>244</v>
      </c>
      <c r="X326" s="1">
        <v>9</v>
      </c>
      <c r="Y326" s="1">
        <v>271</v>
      </c>
      <c r="Z326" s="1">
        <v>112</v>
      </c>
      <c r="AA326" s="1">
        <v>1</v>
      </c>
      <c r="AB326" s="1">
        <v>1</v>
      </c>
      <c r="AC326" s="1">
        <v>0</v>
      </c>
      <c r="AD326" s="1">
        <v>0</v>
      </c>
      <c r="AE326" s="1">
        <v>62</v>
      </c>
      <c r="AF326" s="1">
        <v>0</v>
      </c>
      <c r="AG326" s="1">
        <v>0</v>
      </c>
      <c r="AH326" s="1">
        <v>0</v>
      </c>
      <c r="AI326" s="1">
        <v>99</v>
      </c>
      <c r="AJ326" s="1">
        <v>315</v>
      </c>
      <c r="AK326" s="1">
        <v>428</v>
      </c>
      <c r="AL326" s="1">
        <v>156</v>
      </c>
      <c r="AM326" s="1">
        <v>428</v>
      </c>
      <c r="AN326" s="1">
        <f t="shared" si="113"/>
        <v>315</v>
      </c>
      <c r="AO326" s="1">
        <f t="shared" si="114"/>
        <v>315</v>
      </c>
      <c r="AP326" s="1" t="str">
        <f t="shared" si="115"/>
        <v/>
      </c>
      <c r="AR326">
        <f t="shared" si="116"/>
        <v>0</v>
      </c>
      <c r="AS326">
        <f t="shared" si="117"/>
        <v>0</v>
      </c>
      <c r="AT326">
        <f t="shared" si="118"/>
        <v>0</v>
      </c>
      <c r="AU326">
        <f t="shared" si="119"/>
        <v>4.1911999999999998E-2</v>
      </c>
      <c r="AV326">
        <f t="shared" si="120"/>
        <v>0</v>
      </c>
      <c r="AW326">
        <f t="shared" si="121"/>
        <v>0</v>
      </c>
      <c r="AX326">
        <f t="shared" si="122"/>
        <v>0.16494399999999998</v>
      </c>
      <c r="AY326">
        <f t="shared" si="123"/>
        <v>6.0839999999999991E-3</v>
      </c>
      <c r="AZ326">
        <f t="shared" si="124"/>
        <v>0.183196</v>
      </c>
      <c r="BA326">
        <f t="shared" si="125"/>
        <v>7.5712000000000002E-2</v>
      </c>
      <c r="BB326">
        <f t="shared" si="126"/>
        <v>6.7599999999999995E-4</v>
      </c>
      <c r="BC326">
        <f t="shared" si="127"/>
        <v>6.7599999999999995E-4</v>
      </c>
      <c r="BD326">
        <f t="shared" si="128"/>
        <v>0</v>
      </c>
      <c r="BE326">
        <f t="shared" si="129"/>
        <v>0</v>
      </c>
      <c r="BF326">
        <f t="shared" si="130"/>
        <v>4.1911999999999998E-2</v>
      </c>
      <c r="BG326">
        <f t="shared" si="131"/>
        <v>0</v>
      </c>
      <c r="BH326">
        <f t="shared" si="132"/>
        <v>0</v>
      </c>
      <c r="BI326">
        <f t="shared" si="133"/>
        <v>0</v>
      </c>
      <c r="BJ326">
        <f t="shared" si="134"/>
        <v>6.6923999999999997E-2</v>
      </c>
      <c r="BK326">
        <f t="shared" si="135"/>
        <v>0.21293999999999999</v>
      </c>
      <c r="BL326">
        <f t="shared" si="136"/>
        <v>0.28932799999999997</v>
      </c>
      <c r="BM326">
        <f t="shared" si="137"/>
        <v>0.10545599999999999</v>
      </c>
      <c r="BN326">
        <f t="shared" si="138"/>
        <v>0.28932799999999997</v>
      </c>
      <c r="BO326">
        <f t="shared" si="139"/>
        <v>0.21293999999999999</v>
      </c>
      <c r="BP326">
        <f t="shared" si="140"/>
        <v>0.21293999999999999</v>
      </c>
    </row>
    <row r="327" spans="1:68">
      <c r="A327">
        <v>54088</v>
      </c>
      <c r="B327" s="1">
        <v>1</v>
      </c>
      <c r="C327" s="1">
        <v>1</v>
      </c>
      <c r="D327" s="1">
        <v>0</v>
      </c>
      <c r="E327" s="1">
        <v>1</v>
      </c>
      <c r="F327" s="1">
        <v>0</v>
      </c>
      <c r="G327" s="1">
        <v>4</v>
      </c>
      <c r="H327" s="8">
        <v>52</v>
      </c>
      <c r="I327" t="s">
        <v>680</v>
      </c>
      <c r="J327" s="8">
        <v>94</v>
      </c>
      <c r="K327" s="1">
        <v>1</v>
      </c>
      <c r="L327" s="1">
        <v>2</v>
      </c>
      <c r="M327" s="1">
        <v>0</v>
      </c>
      <c r="N327" s="1">
        <v>0</v>
      </c>
      <c r="O327" s="1">
        <v>0</v>
      </c>
      <c r="P327" s="90">
        <v>1.4289999999999999E-3</v>
      </c>
      <c r="Q327" s="1">
        <v>0</v>
      </c>
      <c r="R327" s="1">
        <v>0</v>
      </c>
      <c r="S327" s="1">
        <v>0</v>
      </c>
      <c r="T327" s="1">
        <v>15</v>
      </c>
      <c r="U327" s="1">
        <v>1</v>
      </c>
      <c r="V327" s="1">
        <v>0</v>
      </c>
      <c r="W327" s="1">
        <v>346</v>
      </c>
      <c r="X327" s="1">
        <v>0</v>
      </c>
      <c r="Y327" s="1">
        <v>446</v>
      </c>
      <c r="Z327" s="1">
        <v>750</v>
      </c>
      <c r="AA327" s="1">
        <v>1</v>
      </c>
      <c r="AB327" s="1">
        <v>0</v>
      </c>
      <c r="AC327" s="1">
        <v>0</v>
      </c>
      <c r="AD327" s="1">
        <v>0</v>
      </c>
      <c r="AE327" s="1">
        <v>0</v>
      </c>
      <c r="AF327" s="1">
        <v>15</v>
      </c>
      <c r="AG327" s="1">
        <v>0</v>
      </c>
      <c r="AH327" s="1">
        <v>0</v>
      </c>
      <c r="AI327" s="1">
        <v>23</v>
      </c>
      <c r="AJ327" s="1">
        <v>363</v>
      </c>
      <c r="AK327" s="1">
        <v>1113</v>
      </c>
      <c r="AL327" s="1">
        <v>666</v>
      </c>
      <c r="AM327" s="1">
        <v>1113</v>
      </c>
      <c r="AN327" s="1">
        <f t="shared" si="113"/>
        <v>362</v>
      </c>
      <c r="AO327" s="1">
        <f t="shared" si="114"/>
        <v>363</v>
      </c>
      <c r="AP327" s="1" t="str">
        <f t="shared" si="115"/>
        <v/>
      </c>
      <c r="AR327">
        <f t="shared" si="116"/>
        <v>0</v>
      </c>
      <c r="AS327">
        <f t="shared" si="117"/>
        <v>0</v>
      </c>
      <c r="AT327">
        <f t="shared" si="118"/>
        <v>0</v>
      </c>
      <c r="AU327">
        <f t="shared" si="119"/>
        <v>2.1434999999999999E-2</v>
      </c>
      <c r="AV327">
        <f t="shared" si="120"/>
        <v>1.4289999999999999E-3</v>
      </c>
      <c r="AW327">
        <f t="shared" si="121"/>
        <v>0</v>
      </c>
      <c r="AX327">
        <f t="shared" si="122"/>
        <v>0.49443399999999998</v>
      </c>
      <c r="AY327">
        <f t="shared" si="123"/>
        <v>0</v>
      </c>
      <c r="AZ327">
        <f t="shared" si="124"/>
        <v>0.63733399999999996</v>
      </c>
      <c r="BA327">
        <f t="shared" si="125"/>
        <v>1.07175</v>
      </c>
      <c r="BB327">
        <f t="shared" si="126"/>
        <v>1.4289999999999999E-3</v>
      </c>
      <c r="BC327">
        <f t="shared" si="127"/>
        <v>0</v>
      </c>
      <c r="BD327">
        <f t="shared" si="128"/>
        <v>0</v>
      </c>
      <c r="BE327">
        <f t="shared" si="129"/>
        <v>0</v>
      </c>
      <c r="BF327">
        <f t="shared" si="130"/>
        <v>0</v>
      </c>
      <c r="BG327">
        <f t="shared" si="131"/>
        <v>2.1434999999999999E-2</v>
      </c>
      <c r="BH327">
        <f t="shared" si="132"/>
        <v>0</v>
      </c>
      <c r="BI327">
        <f t="shared" si="133"/>
        <v>0</v>
      </c>
      <c r="BJ327">
        <f t="shared" si="134"/>
        <v>3.2867E-2</v>
      </c>
      <c r="BK327">
        <f t="shared" si="135"/>
        <v>0.51872699999999994</v>
      </c>
      <c r="BL327">
        <f t="shared" si="136"/>
        <v>1.5904769999999999</v>
      </c>
      <c r="BM327">
        <f t="shared" si="137"/>
        <v>0.95171399999999995</v>
      </c>
      <c r="BN327">
        <f t="shared" si="138"/>
        <v>1.5904769999999999</v>
      </c>
      <c r="BO327">
        <f t="shared" si="139"/>
        <v>0.51729799999999992</v>
      </c>
      <c r="BP327">
        <f t="shared" si="140"/>
        <v>0.51872699999999994</v>
      </c>
    </row>
    <row r="328" spans="1:68">
      <c r="A328">
        <v>54089</v>
      </c>
      <c r="B328" s="1">
        <v>9</v>
      </c>
      <c r="C328" s="1">
        <v>0</v>
      </c>
      <c r="D328" s="1">
        <v>1</v>
      </c>
      <c r="E328" s="1">
        <v>1</v>
      </c>
      <c r="F328" s="1">
        <v>0</v>
      </c>
      <c r="G328" s="1">
        <v>3</v>
      </c>
      <c r="H328" s="8">
        <v>4</v>
      </c>
      <c r="I328" t="s">
        <v>356</v>
      </c>
      <c r="J328" s="8">
        <v>10</v>
      </c>
      <c r="K328" s="1">
        <v>1</v>
      </c>
      <c r="L328" s="1">
        <v>1</v>
      </c>
      <c r="M328" s="1">
        <v>0</v>
      </c>
      <c r="N328" s="1">
        <v>0</v>
      </c>
      <c r="O328" s="1">
        <v>0</v>
      </c>
      <c r="P328" s="90">
        <v>6.7599999999999995E-4</v>
      </c>
      <c r="Q328" s="1">
        <v>0</v>
      </c>
      <c r="R328" s="1">
        <v>0</v>
      </c>
      <c r="S328" s="1">
        <v>0</v>
      </c>
      <c r="T328" s="1">
        <v>113</v>
      </c>
      <c r="U328" s="1">
        <v>0</v>
      </c>
      <c r="V328" s="1">
        <v>0</v>
      </c>
      <c r="W328" s="1">
        <v>254</v>
      </c>
      <c r="X328" s="1">
        <v>7</v>
      </c>
      <c r="Y328" s="1">
        <v>841</v>
      </c>
      <c r="Z328" s="1">
        <v>3324</v>
      </c>
      <c r="AA328" s="1">
        <v>1</v>
      </c>
      <c r="AB328" s="1">
        <v>1</v>
      </c>
      <c r="AC328" s="1">
        <v>0</v>
      </c>
      <c r="AD328" s="1">
        <v>0</v>
      </c>
      <c r="AE328" s="1">
        <v>95</v>
      </c>
      <c r="AF328" s="1">
        <v>18</v>
      </c>
      <c r="AG328" s="1">
        <v>0</v>
      </c>
      <c r="AH328" s="1">
        <v>0</v>
      </c>
      <c r="AI328" s="1">
        <v>24</v>
      </c>
      <c r="AJ328" s="1">
        <v>375</v>
      </c>
      <c r="AK328" s="1">
        <v>3699</v>
      </c>
      <c r="AL328" s="1">
        <v>2858</v>
      </c>
      <c r="AM328" s="1">
        <v>3699</v>
      </c>
      <c r="AN328" s="1">
        <f t="shared" ref="AN328:AN388" si="141">SUM(R328:X328)</f>
        <v>374</v>
      </c>
      <c r="AO328" s="1">
        <f t="shared" ref="AO328:AO388" si="142">AJ328-Q328</f>
        <v>375</v>
      </c>
      <c r="AP328" s="1" t="str">
        <f t="shared" ref="AP328:AP388" si="143">IF(ISERROR((AO328/AN328)),"",IF(AND((AO328/AN328)&gt;1.05,AO328-AN328&gt;5),"Manual Calculations of Portable Physical Wealth do not match Assumed Calculations",""))</f>
        <v/>
      </c>
      <c r="AR328">
        <f t="shared" si="116"/>
        <v>0</v>
      </c>
      <c r="AS328">
        <f t="shared" si="117"/>
        <v>0</v>
      </c>
      <c r="AT328">
        <f t="shared" si="118"/>
        <v>0</v>
      </c>
      <c r="AU328">
        <f t="shared" si="119"/>
        <v>7.6387999999999998E-2</v>
      </c>
      <c r="AV328">
        <f t="shared" si="120"/>
        <v>0</v>
      </c>
      <c r="AW328">
        <f t="shared" si="121"/>
        <v>0</v>
      </c>
      <c r="AX328">
        <f t="shared" si="122"/>
        <v>0.171704</v>
      </c>
      <c r="AY328">
        <f t="shared" si="123"/>
        <v>4.7320000000000001E-3</v>
      </c>
      <c r="AZ328">
        <f t="shared" si="124"/>
        <v>0.56851599999999991</v>
      </c>
      <c r="BA328">
        <f t="shared" si="125"/>
        <v>2.2470239999999997</v>
      </c>
      <c r="BB328">
        <f t="shared" si="126"/>
        <v>6.7599999999999995E-4</v>
      </c>
      <c r="BC328">
        <f t="shared" si="127"/>
        <v>6.7599999999999995E-4</v>
      </c>
      <c r="BD328">
        <f t="shared" si="128"/>
        <v>0</v>
      </c>
      <c r="BE328">
        <f t="shared" si="129"/>
        <v>0</v>
      </c>
      <c r="BF328">
        <f t="shared" si="130"/>
        <v>6.4219999999999999E-2</v>
      </c>
      <c r="BG328">
        <f t="shared" si="131"/>
        <v>1.2167999999999998E-2</v>
      </c>
      <c r="BH328">
        <f t="shared" si="132"/>
        <v>0</v>
      </c>
      <c r="BI328">
        <f t="shared" si="133"/>
        <v>0</v>
      </c>
      <c r="BJ328">
        <f t="shared" si="134"/>
        <v>1.6223999999999999E-2</v>
      </c>
      <c r="BK328">
        <f t="shared" si="135"/>
        <v>0.2535</v>
      </c>
      <c r="BL328">
        <f t="shared" si="136"/>
        <v>2.500524</v>
      </c>
      <c r="BM328">
        <f t="shared" si="137"/>
        <v>1.9320079999999999</v>
      </c>
      <c r="BN328">
        <f t="shared" si="138"/>
        <v>2.500524</v>
      </c>
      <c r="BO328">
        <f t="shared" si="139"/>
        <v>0.25282399999999999</v>
      </c>
      <c r="BP328">
        <f t="shared" si="140"/>
        <v>0.2535</v>
      </c>
    </row>
    <row r="329" spans="1:68">
      <c r="A329">
        <v>54090</v>
      </c>
      <c r="B329" s="1">
        <v>1</v>
      </c>
      <c r="C329" s="1">
        <v>1</v>
      </c>
      <c r="D329" s="1">
        <v>0</v>
      </c>
      <c r="E329" s="1">
        <v>1</v>
      </c>
      <c r="F329" s="1">
        <v>0</v>
      </c>
      <c r="G329" s="1">
        <v>3</v>
      </c>
      <c r="H329" s="8">
        <v>1</v>
      </c>
      <c r="I329" t="s">
        <v>145</v>
      </c>
      <c r="J329" s="8">
        <v>28</v>
      </c>
      <c r="K329" s="1">
        <v>1</v>
      </c>
      <c r="L329" s="1">
        <v>2</v>
      </c>
      <c r="M329" s="1">
        <v>0</v>
      </c>
      <c r="N329" s="1">
        <v>0</v>
      </c>
      <c r="O329" s="1">
        <v>0</v>
      </c>
      <c r="P329" s="90">
        <v>6.7599999999999995E-4</v>
      </c>
      <c r="Q329" s="1">
        <v>0</v>
      </c>
      <c r="R329" s="1">
        <v>0</v>
      </c>
      <c r="S329" s="1">
        <v>0</v>
      </c>
      <c r="T329" s="1">
        <v>3</v>
      </c>
      <c r="U329" s="1">
        <v>0</v>
      </c>
      <c r="V329" s="1">
        <v>0</v>
      </c>
      <c r="W329" s="1">
        <v>50</v>
      </c>
      <c r="X329" s="1">
        <v>0</v>
      </c>
      <c r="Y329" s="1">
        <v>28</v>
      </c>
      <c r="Z329" s="1">
        <v>75</v>
      </c>
      <c r="AA329" s="1">
        <v>1</v>
      </c>
      <c r="AB329" s="1">
        <v>0</v>
      </c>
      <c r="AC329" s="1">
        <v>0</v>
      </c>
      <c r="AD329" s="1">
        <v>0</v>
      </c>
      <c r="AE329" s="1">
        <v>0</v>
      </c>
      <c r="AF329" s="1">
        <v>3</v>
      </c>
      <c r="AG329" s="1">
        <v>0</v>
      </c>
      <c r="AH329" s="1">
        <v>0</v>
      </c>
      <c r="AI329" s="1">
        <v>50</v>
      </c>
      <c r="AJ329" s="1">
        <v>53</v>
      </c>
      <c r="AK329" s="1">
        <v>128</v>
      </c>
      <c r="AL329" s="1">
        <v>99</v>
      </c>
      <c r="AM329" s="1">
        <v>128</v>
      </c>
      <c r="AN329" s="1">
        <f t="shared" si="141"/>
        <v>53</v>
      </c>
      <c r="AO329" s="1">
        <f t="shared" si="142"/>
        <v>53</v>
      </c>
      <c r="AP329" s="1" t="str">
        <f t="shared" si="143"/>
        <v/>
      </c>
      <c r="AR329">
        <f t="shared" ref="AR329:AR388" si="144">$P329*Q329</f>
        <v>0</v>
      </c>
      <c r="AS329">
        <f t="shared" ref="AS329:AS388" si="145">$P329*R329</f>
        <v>0</v>
      </c>
      <c r="AT329">
        <f t="shared" ref="AT329:AT388" si="146">$P329*S329</f>
        <v>0</v>
      </c>
      <c r="AU329">
        <f t="shared" ref="AU329:AU388" si="147">$P329*T329</f>
        <v>2.0279999999999999E-3</v>
      </c>
      <c r="AV329">
        <f t="shared" ref="AV329:AV388" si="148">$P329*U329</f>
        <v>0</v>
      </c>
      <c r="AW329">
        <f t="shared" ref="AW329:AW388" si="149">$P329*V329</f>
        <v>0</v>
      </c>
      <c r="AX329">
        <f t="shared" ref="AX329:AX388" si="150">$P329*W329</f>
        <v>3.3799999999999997E-2</v>
      </c>
      <c r="AY329">
        <f t="shared" ref="AY329:AY388" si="151">$P329*X329</f>
        <v>0</v>
      </c>
      <c r="AZ329">
        <f t="shared" ref="AZ329:AZ388" si="152">$P329*Y329</f>
        <v>1.8928E-2</v>
      </c>
      <c r="BA329">
        <f t="shared" ref="BA329:BA388" si="153">$P329*Z329</f>
        <v>5.0699999999999995E-2</v>
      </c>
      <c r="BB329">
        <f t="shared" ref="BB329:BB388" si="154">$P329*AA329</f>
        <v>6.7599999999999995E-4</v>
      </c>
      <c r="BC329">
        <f t="shared" ref="BC329:BC388" si="155">$P329*AB329</f>
        <v>0</v>
      </c>
      <c r="BD329">
        <f t="shared" ref="BD329:BD388" si="156">$P329*AC329</f>
        <v>0</v>
      </c>
      <c r="BE329">
        <f t="shared" ref="BE329:BE388" si="157">$P329*AD329</f>
        <v>0</v>
      </c>
      <c r="BF329">
        <f t="shared" ref="BF329:BF388" si="158">$P329*AE329</f>
        <v>0</v>
      </c>
      <c r="BG329">
        <f t="shared" ref="BG329:BG388" si="159">$P329*AF329</f>
        <v>2.0279999999999999E-3</v>
      </c>
      <c r="BH329">
        <f t="shared" ref="BH329:BH388" si="160">$P329*AG329</f>
        <v>0</v>
      </c>
      <c r="BI329">
        <f t="shared" ref="BI329:BI388" si="161">$P329*AH329</f>
        <v>0</v>
      </c>
      <c r="BJ329">
        <f t="shared" ref="BJ329:BJ388" si="162">$P329*AI329</f>
        <v>3.3799999999999997E-2</v>
      </c>
      <c r="BK329">
        <f t="shared" ref="BK329:BK388" si="163">$P329*AJ329</f>
        <v>3.5827999999999999E-2</v>
      </c>
      <c r="BL329">
        <f t="shared" ref="BL329:BL388" si="164">$P329*AK329</f>
        <v>8.6527999999999994E-2</v>
      </c>
      <c r="BM329">
        <f t="shared" ref="BM329:BM388" si="165">$P329*AL329</f>
        <v>6.6923999999999997E-2</v>
      </c>
      <c r="BN329">
        <f t="shared" ref="BN329:BN388" si="166">$P329*AM329</f>
        <v>8.6527999999999994E-2</v>
      </c>
      <c r="BO329">
        <f t="shared" ref="BO329:BO388" si="167">$P329*AN329</f>
        <v>3.5827999999999999E-2</v>
      </c>
      <c r="BP329">
        <f t="shared" ref="BP329:BP388" si="168">$P329*AO329</f>
        <v>3.5827999999999999E-2</v>
      </c>
    </row>
    <row r="330" spans="1:68">
      <c r="A330">
        <v>54091</v>
      </c>
      <c r="B330" s="1">
        <v>1</v>
      </c>
      <c r="C330" s="1">
        <v>1</v>
      </c>
      <c r="D330" s="1">
        <v>0</v>
      </c>
      <c r="E330" s="1">
        <v>1</v>
      </c>
      <c r="F330" s="1">
        <v>0</v>
      </c>
      <c r="G330" s="1">
        <v>2</v>
      </c>
      <c r="H330" s="8">
        <v>6</v>
      </c>
      <c r="I330" t="s">
        <v>270</v>
      </c>
      <c r="J330" s="8">
        <v>20</v>
      </c>
      <c r="K330" s="1">
        <v>1</v>
      </c>
      <c r="L330" s="1">
        <v>2</v>
      </c>
      <c r="M330" s="1">
        <v>0</v>
      </c>
      <c r="N330" s="1">
        <v>0</v>
      </c>
      <c r="O330" s="1">
        <v>0</v>
      </c>
      <c r="P330" s="90">
        <v>3.2669999999999999E-3</v>
      </c>
      <c r="Q330" s="1">
        <v>0</v>
      </c>
      <c r="R330" s="1">
        <v>150</v>
      </c>
      <c r="S330" s="1">
        <v>1</v>
      </c>
      <c r="T330" s="1">
        <v>10</v>
      </c>
      <c r="U330" s="1">
        <v>0</v>
      </c>
      <c r="V330" s="1">
        <v>299</v>
      </c>
      <c r="W330" s="1">
        <v>1437</v>
      </c>
      <c r="X330" s="1">
        <v>0</v>
      </c>
      <c r="Y330" s="1">
        <v>2238</v>
      </c>
      <c r="Z330" s="1">
        <v>5000</v>
      </c>
      <c r="AA330" s="1">
        <v>1</v>
      </c>
      <c r="AB330" s="1">
        <v>0</v>
      </c>
      <c r="AC330" s="1">
        <v>0</v>
      </c>
      <c r="AD330" s="1">
        <v>0</v>
      </c>
      <c r="AE330" s="1">
        <v>0</v>
      </c>
      <c r="AF330" s="1">
        <v>10</v>
      </c>
      <c r="AG330" s="1">
        <v>0</v>
      </c>
      <c r="AH330" s="1">
        <v>0</v>
      </c>
      <c r="AI330" s="1">
        <v>127</v>
      </c>
      <c r="AJ330" s="1">
        <v>1897</v>
      </c>
      <c r="AK330" s="1">
        <v>6897</v>
      </c>
      <c r="AL330" s="1">
        <v>4659</v>
      </c>
      <c r="AM330" s="1">
        <v>6897</v>
      </c>
      <c r="AN330" s="1">
        <f t="shared" si="141"/>
        <v>1897</v>
      </c>
      <c r="AO330" s="1">
        <f t="shared" si="142"/>
        <v>1897</v>
      </c>
      <c r="AP330" s="1" t="str">
        <f t="shared" si="143"/>
        <v/>
      </c>
      <c r="AR330">
        <f t="shared" si="144"/>
        <v>0</v>
      </c>
      <c r="AS330">
        <f t="shared" si="145"/>
        <v>0.49004999999999999</v>
      </c>
      <c r="AT330">
        <f t="shared" si="146"/>
        <v>3.2669999999999999E-3</v>
      </c>
      <c r="AU330">
        <f t="shared" si="147"/>
        <v>3.2669999999999998E-2</v>
      </c>
      <c r="AV330">
        <f t="shared" si="148"/>
        <v>0</v>
      </c>
      <c r="AW330">
        <f t="shared" si="149"/>
        <v>0.97683299999999995</v>
      </c>
      <c r="AX330">
        <f t="shared" si="150"/>
        <v>4.6946789999999998</v>
      </c>
      <c r="AY330">
        <f t="shared" si="151"/>
        <v>0</v>
      </c>
      <c r="AZ330">
        <f t="shared" si="152"/>
        <v>7.3115459999999999</v>
      </c>
      <c r="BA330">
        <f t="shared" si="153"/>
        <v>16.335000000000001</v>
      </c>
      <c r="BB330">
        <f t="shared" si="154"/>
        <v>3.2669999999999999E-3</v>
      </c>
      <c r="BC330">
        <f t="shared" si="155"/>
        <v>0</v>
      </c>
      <c r="BD330">
        <f t="shared" si="156"/>
        <v>0</v>
      </c>
      <c r="BE330">
        <f t="shared" si="157"/>
        <v>0</v>
      </c>
      <c r="BF330">
        <f t="shared" si="158"/>
        <v>0</v>
      </c>
      <c r="BG330">
        <f t="shared" si="159"/>
        <v>3.2669999999999998E-2</v>
      </c>
      <c r="BH330">
        <f t="shared" si="160"/>
        <v>0</v>
      </c>
      <c r="BI330">
        <f t="shared" si="161"/>
        <v>0</v>
      </c>
      <c r="BJ330">
        <f t="shared" si="162"/>
        <v>0.41490899999999997</v>
      </c>
      <c r="BK330">
        <f t="shared" si="163"/>
        <v>6.1974989999999996</v>
      </c>
      <c r="BL330">
        <f t="shared" si="164"/>
        <v>22.532498999999998</v>
      </c>
      <c r="BM330">
        <f t="shared" si="165"/>
        <v>15.220953</v>
      </c>
      <c r="BN330">
        <f t="shared" si="166"/>
        <v>22.532498999999998</v>
      </c>
      <c r="BO330">
        <f t="shared" si="167"/>
        <v>6.1974989999999996</v>
      </c>
      <c r="BP330">
        <f t="shared" si="168"/>
        <v>6.1974989999999996</v>
      </c>
    </row>
    <row r="331" spans="1:68">
      <c r="A331">
        <v>54092</v>
      </c>
      <c r="B331" s="1">
        <v>9</v>
      </c>
      <c r="C331" s="1">
        <v>0</v>
      </c>
      <c r="D331" s="1">
        <v>1</v>
      </c>
      <c r="E331" s="1">
        <v>1</v>
      </c>
      <c r="F331" s="1">
        <v>0</v>
      </c>
      <c r="G331" s="1">
        <v>3</v>
      </c>
      <c r="H331" s="8">
        <v>4</v>
      </c>
      <c r="I331" t="s">
        <v>356</v>
      </c>
      <c r="J331" s="8">
        <v>10</v>
      </c>
      <c r="K331" s="1">
        <v>1</v>
      </c>
      <c r="L331" s="1">
        <v>1</v>
      </c>
      <c r="M331" s="1">
        <v>0</v>
      </c>
      <c r="N331" s="1">
        <v>0</v>
      </c>
      <c r="O331" s="1">
        <v>0</v>
      </c>
      <c r="P331" s="90">
        <v>6.7599999999999995E-4</v>
      </c>
      <c r="Q331" s="1">
        <v>93</v>
      </c>
      <c r="R331" s="1">
        <v>0</v>
      </c>
      <c r="S331" s="1">
        <v>0</v>
      </c>
      <c r="T331" s="1">
        <v>166</v>
      </c>
      <c r="U331" s="1">
        <v>0</v>
      </c>
      <c r="V331" s="1">
        <v>0</v>
      </c>
      <c r="W331" s="1">
        <v>168</v>
      </c>
      <c r="X331" s="1">
        <v>0</v>
      </c>
      <c r="Y331" s="1">
        <v>771</v>
      </c>
      <c r="Z331" s="1">
        <v>2943</v>
      </c>
      <c r="AA331" s="1">
        <v>1</v>
      </c>
      <c r="AB331" s="1">
        <v>1</v>
      </c>
      <c r="AC331" s="1">
        <v>0</v>
      </c>
      <c r="AD331" s="1">
        <v>0</v>
      </c>
      <c r="AE331" s="1">
        <v>126</v>
      </c>
      <c r="AF331" s="1">
        <v>40</v>
      </c>
      <c r="AG331" s="1">
        <v>0</v>
      </c>
      <c r="AH331" s="1">
        <v>0</v>
      </c>
      <c r="AI331" s="1">
        <v>25</v>
      </c>
      <c r="AJ331" s="1">
        <v>428</v>
      </c>
      <c r="AK331" s="1">
        <v>3277</v>
      </c>
      <c r="AL331" s="1">
        <v>2600</v>
      </c>
      <c r="AM331" s="1">
        <v>3370</v>
      </c>
      <c r="AN331" s="1">
        <f t="shared" si="141"/>
        <v>334</v>
      </c>
      <c r="AO331" s="1">
        <f t="shared" si="142"/>
        <v>335</v>
      </c>
      <c r="AP331" s="1" t="str">
        <f t="shared" si="143"/>
        <v/>
      </c>
      <c r="AR331">
        <f t="shared" si="144"/>
        <v>6.2867999999999993E-2</v>
      </c>
      <c r="AS331">
        <f t="shared" si="145"/>
        <v>0</v>
      </c>
      <c r="AT331">
        <f t="shared" si="146"/>
        <v>0</v>
      </c>
      <c r="AU331">
        <f t="shared" si="147"/>
        <v>0.112216</v>
      </c>
      <c r="AV331">
        <f t="shared" si="148"/>
        <v>0</v>
      </c>
      <c r="AW331">
        <f t="shared" si="149"/>
        <v>0</v>
      </c>
      <c r="AX331">
        <f t="shared" si="150"/>
        <v>0.11356799999999999</v>
      </c>
      <c r="AY331">
        <f t="shared" si="151"/>
        <v>0</v>
      </c>
      <c r="AZ331">
        <f t="shared" si="152"/>
        <v>0.52119599999999999</v>
      </c>
      <c r="BA331">
        <f t="shared" si="153"/>
        <v>1.9894679999999998</v>
      </c>
      <c r="BB331">
        <f t="shared" si="154"/>
        <v>6.7599999999999995E-4</v>
      </c>
      <c r="BC331">
        <f t="shared" si="155"/>
        <v>6.7599999999999995E-4</v>
      </c>
      <c r="BD331">
        <f t="shared" si="156"/>
        <v>0</v>
      </c>
      <c r="BE331">
        <f t="shared" si="157"/>
        <v>0</v>
      </c>
      <c r="BF331">
        <f t="shared" si="158"/>
        <v>8.5175999999999988E-2</v>
      </c>
      <c r="BG331">
        <f t="shared" si="159"/>
        <v>2.7039999999999998E-2</v>
      </c>
      <c r="BH331">
        <f t="shared" si="160"/>
        <v>0</v>
      </c>
      <c r="BI331">
        <f t="shared" si="161"/>
        <v>0</v>
      </c>
      <c r="BJ331">
        <f t="shared" si="162"/>
        <v>1.6899999999999998E-2</v>
      </c>
      <c r="BK331">
        <f t="shared" si="163"/>
        <v>0.28932799999999997</v>
      </c>
      <c r="BL331">
        <f t="shared" si="164"/>
        <v>2.215252</v>
      </c>
      <c r="BM331">
        <f t="shared" si="165"/>
        <v>1.7575999999999998</v>
      </c>
      <c r="BN331">
        <f t="shared" si="166"/>
        <v>2.2781199999999999</v>
      </c>
      <c r="BO331">
        <f t="shared" si="167"/>
        <v>0.22578399999999998</v>
      </c>
      <c r="BP331">
        <f t="shared" si="168"/>
        <v>0.22645999999999999</v>
      </c>
    </row>
    <row r="332" spans="1:68">
      <c r="A332">
        <v>54093</v>
      </c>
      <c r="B332" s="1">
        <v>1</v>
      </c>
      <c r="C332" s="1">
        <v>1</v>
      </c>
      <c r="D332" s="1">
        <v>0</v>
      </c>
      <c r="E332" s="1">
        <v>1</v>
      </c>
      <c r="F332" s="1">
        <v>0</v>
      </c>
      <c r="G332" s="1">
        <v>2</v>
      </c>
      <c r="H332" s="8">
        <v>52</v>
      </c>
      <c r="I332" t="s">
        <v>680</v>
      </c>
      <c r="J332" s="8">
        <v>94</v>
      </c>
      <c r="K332" s="1">
        <v>4</v>
      </c>
      <c r="L332" s="1">
        <v>2</v>
      </c>
      <c r="M332" s="1">
        <v>1</v>
      </c>
      <c r="N332" s="1">
        <v>0</v>
      </c>
      <c r="O332" s="1">
        <v>0</v>
      </c>
      <c r="P332" s="90">
        <v>3.2669999999999999E-3</v>
      </c>
      <c r="Q332" s="1">
        <v>0</v>
      </c>
      <c r="R332" s="1">
        <v>307</v>
      </c>
      <c r="S332" s="1">
        <v>1</v>
      </c>
      <c r="T332" s="1">
        <v>9</v>
      </c>
      <c r="U332" s="1">
        <v>0</v>
      </c>
      <c r="V332" s="1">
        <v>0</v>
      </c>
      <c r="W332" s="1">
        <v>651</v>
      </c>
      <c r="X332" s="1">
        <v>0</v>
      </c>
      <c r="Y332" s="1">
        <v>1017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9</v>
      </c>
      <c r="AG332" s="1">
        <v>0</v>
      </c>
      <c r="AH332" s="1">
        <v>0</v>
      </c>
      <c r="AI332" s="1">
        <v>75</v>
      </c>
      <c r="AJ332" s="1">
        <v>968</v>
      </c>
      <c r="AK332" s="1">
        <v>968</v>
      </c>
      <c r="AL332" s="1">
        <v>-49</v>
      </c>
      <c r="AM332" s="1">
        <v>968</v>
      </c>
      <c r="AN332" s="1">
        <f t="shared" si="141"/>
        <v>968</v>
      </c>
      <c r="AO332" s="1">
        <f t="shared" si="142"/>
        <v>968</v>
      </c>
      <c r="AP332" s="1" t="str">
        <f t="shared" si="143"/>
        <v/>
      </c>
      <c r="AR332">
        <f t="shared" si="144"/>
        <v>0</v>
      </c>
      <c r="AS332">
        <f t="shared" si="145"/>
        <v>1.002969</v>
      </c>
      <c r="AT332">
        <f t="shared" si="146"/>
        <v>3.2669999999999999E-3</v>
      </c>
      <c r="AU332">
        <f t="shared" si="147"/>
        <v>2.9402999999999999E-2</v>
      </c>
      <c r="AV332">
        <f t="shared" si="148"/>
        <v>0</v>
      </c>
      <c r="AW332">
        <f t="shared" si="149"/>
        <v>0</v>
      </c>
      <c r="AX332">
        <f t="shared" si="150"/>
        <v>2.126817</v>
      </c>
      <c r="AY332">
        <f t="shared" si="151"/>
        <v>0</v>
      </c>
      <c r="AZ332">
        <f t="shared" si="152"/>
        <v>3.3225389999999999</v>
      </c>
      <c r="BA332">
        <f t="shared" si="153"/>
        <v>0</v>
      </c>
      <c r="BB332">
        <f t="shared" si="154"/>
        <v>0</v>
      </c>
      <c r="BC332">
        <f t="shared" si="155"/>
        <v>0</v>
      </c>
      <c r="BD332">
        <f t="shared" si="156"/>
        <v>0</v>
      </c>
      <c r="BE332">
        <f t="shared" si="157"/>
        <v>0</v>
      </c>
      <c r="BF332">
        <f t="shared" si="158"/>
        <v>0</v>
      </c>
      <c r="BG332">
        <f t="shared" si="159"/>
        <v>2.9402999999999999E-2</v>
      </c>
      <c r="BH332">
        <f t="shared" si="160"/>
        <v>0</v>
      </c>
      <c r="BI332">
        <f t="shared" si="161"/>
        <v>0</v>
      </c>
      <c r="BJ332">
        <f t="shared" si="162"/>
        <v>0.24502499999999999</v>
      </c>
      <c r="BK332">
        <f t="shared" si="163"/>
        <v>3.1624560000000002</v>
      </c>
      <c r="BL332">
        <f t="shared" si="164"/>
        <v>3.1624560000000002</v>
      </c>
      <c r="BM332">
        <f t="shared" si="165"/>
        <v>-0.160083</v>
      </c>
      <c r="BN332">
        <f t="shared" si="166"/>
        <v>3.1624560000000002</v>
      </c>
      <c r="BO332">
        <f t="shared" si="167"/>
        <v>3.1624560000000002</v>
      </c>
      <c r="BP332">
        <f t="shared" si="168"/>
        <v>3.1624560000000002</v>
      </c>
    </row>
    <row r="333" spans="1:68">
      <c r="A333">
        <v>54094</v>
      </c>
      <c r="B333" s="1">
        <v>9</v>
      </c>
      <c r="C333" s="1">
        <v>0</v>
      </c>
      <c r="D333" s="1">
        <v>1</v>
      </c>
      <c r="E333" s="1">
        <v>1</v>
      </c>
      <c r="F333" s="1">
        <v>0</v>
      </c>
      <c r="G333" s="1">
        <v>3</v>
      </c>
      <c r="H333" s="8">
        <v>86</v>
      </c>
      <c r="I333" t="s">
        <v>126</v>
      </c>
      <c r="J333" s="8">
        <v>64</v>
      </c>
      <c r="K333" s="1">
        <v>1</v>
      </c>
      <c r="L333" s="1">
        <v>2</v>
      </c>
      <c r="M333" s="1">
        <v>0</v>
      </c>
      <c r="N333" s="1">
        <v>0</v>
      </c>
      <c r="O333" s="1">
        <v>0</v>
      </c>
      <c r="P333" s="90">
        <v>6.7599999999999995E-4</v>
      </c>
      <c r="Q333" s="1">
        <v>0</v>
      </c>
      <c r="R333" s="1">
        <v>0</v>
      </c>
      <c r="S333" s="1">
        <v>0</v>
      </c>
      <c r="T333" s="1">
        <v>324</v>
      </c>
      <c r="U333" s="1">
        <v>1</v>
      </c>
      <c r="V333" s="1">
        <v>0</v>
      </c>
      <c r="W333" s="1">
        <v>159</v>
      </c>
      <c r="X333" s="1">
        <v>0</v>
      </c>
      <c r="Y333" s="1">
        <v>774</v>
      </c>
      <c r="Z333" s="1">
        <v>2030</v>
      </c>
      <c r="AA333" s="1">
        <v>1</v>
      </c>
      <c r="AB333" s="1">
        <v>1</v>
      </c>
      <c r="AC333" s="1">
        <v>0</v>
      </c>
      <c r="AD333" s="1">
        <v>0</v>
      </c>
      <c r="AE333" s="1">
        <v>231</v>
      </c>
      <c r="AF333" s="1">
        <v>92</v>
      </c>
      <c r="AG333" s="1">
        <v>0</v>
      </c>
      <c r="AH333" s="1">
        <v>0</v>
      </c>
      <c r="AI333" s="1">
        <v>30</v>
      </c>
      <c r="AJ333" s="1">
        <v>484</v>
      </c>
      <c r="AK333" s="1">
        <v>2514</v>
      </c>
      <c r="AL333" s="1">
        <v>1740</v>
      </c>
      <c r="AM333" s="1">
        <v>2514</v>
      </c>
      <c r="AN333" s="1">
        <f t="shared" si="141"/>
        <v>484</v>
      </c>
      <c r="AO333" s="1">
        <f t="shared" si="142"/>
        <v>484</v>
      </c>
      <c r="AP333" s="1" t="str">
        <f t="shared" si="143"/>
        <v/>
      </c>
      <c r="AR333">
        <f t="shared" si="144"/>
        <v>0</v>
      </c>
      <c r="AS333">
        <f t="shared" si="145"/>
        <v>0</v>
      </c>
      <c r="AT333">
        <f t="shared" si="146"/>
        <v>0</v>
      </c>
      <c r="AU333">
        <f t="shared" si="147"/>
        <v>0.219024</v>
      </c>
      <c r="AV333">
        <f t="shared" si="148"/>
        <v>6.7599999999999995E-4</v>
      </c>
      <c r="AW333">
        <f t="shared" si="149"/>
        <v>0</v>
      </c>
      <c r="AX333">
        <f t="shared" si="150"/>
        <v>0.107484</v>
      </c>
      <c r="AY333">
        <f t="shared" si="151"/>
        <v>0</v>
      </c>
      <c r="AZ333">
        <f t="shared" si="152"/>
        <v>0.52322399999999991</v>
      </c>
      <c r="BA333">
        <f t="shared" si="153"/>
        <v>1.3722799999999999</v>
      </c>
      <c r="BB333">
        <f t="shared" si="154"/>
        <v>6.7599999999999995E-4</v>
      </c>
      <c r="BC333">
        <f t="shared" si="155"/>
        <v>6.7599999999999995E-4</v>
      </c>
      <c r="BD333">
        <f t="shared" si="156"/>
        <v>0</v>
      </c>
      <c r="BE333">
        <f t="shared" si="157"/>
        <v>0</v>
      </c>
      <c r="BF333">
        <f t="shared" si="158"/>
        <v>0.15615599999999999</v>
      </c>
      <c r="BG333">
        <f t="shared" si="159"/>
        <v>6.2191999999999997E-2</v>
      </c>
      <c r="BH333">
        <f t="shared" si="160"/>
        <v>0</v>
      </c>
      <c r="BI333">
        <f t="shared" si="161"/>
        <v>0</v>
      </c>
      <c r="BJ333">
        <f t="shared" si="162"/>
        <v>2.0279999999999999E-2</v>
      </c>
      <c r="BK333">
        <f t="shared" si="163"/>
        <v>0.32718399999999997</v>
      </c>
      <c r="BL333">
        <f t="shared" si="164"/>
        <v>1.6994639999999999</v>
      </c>
      <c r="BM333">
        <f t="shared" si="165"/>
        <v>1.17624</v>
      </c>
      <c r="BN333">
        <f t="shared" si="166"/>
        <v>1.6994639999999999</v>
      </c>
      <c r="BO333">
        <f t="shared" si="167"/>
        <v>0.32718399999999997</v>
      </c>
      <c r="BP333">
        <f t="shared" si="168"/>
        <v>0.32718399999999997</v>
      </c>
    </row>
    <row r="334" spans="1:68">
      <c r="A334">
        <v>54095</v>
      </c>
      <c r="B334" s="1">
        <v>1</v>
      </c>
      <c r="C334" s="1">
        <v>1</v>
      </c>
      <c r="D334" s="1">
        <v>0</v>
      </c>
      <c r="E334" s="1">
        <v>1</v>
      </c>
      <c r="F334" s="1">
        <v>0</v>
      </c>
      <c r="G334" s="1">
        <v>3</v>
      </c>
      <c r="H334" s="8">
        <v>6</v>
      </c>
      <c r="I334" t="s">
        <v>270</v>
      </c>
      <c r="J334" s="8">
        <v>20</v>
      </c>
      <c r="K334" s="1">
        <v>1</v>
      </c>
      <c r="L334" s="1">
        <v>2</v>
      </c>
      <c r="M334" s="1">
        <v>1</v>
      </c>
      <c r="N334" s="1">
        <v>6</v>
      </c>
      <c r="O334" s="1">
        <v>0</v>
      </c>
      <c r="P334" s="90">
        <v>6.7599999999999995E-4</v>
      </c>
      <c r="Q334" s="1">
        <v>10</v>
      </c>
      <c r="R334" s="1">
        <v>0</v>
      </c>
      <c r="S334" s="1">
        <v>0</v>
      </c>
      <c r="T334" s="1">
        <v>283</v>
      </c>
      <c r="U334" s="1">
        <v>0</v>
      </c>
      <c r="V334" s="1">
        <v>0</v>
      </c>
      <c r="W334" s="1">
        <v>1965</v>
      </c>
      <c r="X334" s="1">
        <v>0</v>
      </c>
      <c r="Y334" s="1">
        <v>900</v>
      </c>
      <c r="Z334" s="1">
        <v>8156</v>
      </c>
      <c r="AA334" s="1">
        <v>1</v>
      </c>
      <c r="AB334" s="1">
        <v>0</v>
      </c>
      <c r="AC334" s="1">
        <v>10</v>
      </c>
      <c r="AD334" s="1">
        <v>0</v>
      </c>
      <c r="AE334" s="1">
        <v>39</v>
      </c>
      <c r="AF334" s="1">
        <v>245</v>
      </c>
      <c r="AG334" s="1">
        <v>0</v>
      </c>
      <c r="AH334" s="1">
        <v>0</v>
      </c>
      <c r="AI334" s="1">
        <v>83</v>
      </c>
      <c r="AJ334" s="1">
        <v>2259</v>
      </c>
      <c r="AK334" s="1">
        <v>10404</v>
      </c>
      <c r="AL334" s="1">
        <v>9514</v>
      </c>
      <c r="AM334" s="1">
        <v>10414</v>
      </c>
      <c r="AN334" s="1">
        <f t="shared" si="141"/>
        <v>2248</v>
      </c>
      <c r="AO334" s="1">
        <f t="shared" si="142"/>
        <v>2249</v>
      </c>
      <c r="AP334" s="1" t="str">
        <f t="shared" si="143"/>
        <v/>
      </c>
      <c r="AR334">
        <f t="shared" si="144"/>
        <v>6.7599999999999995E-3</v>
      </c>
      <c r="AS334">
        <f t="shared" si="145"/>
        <v>0</v>
      </c>
      <c r="AT334">
        <f t="shared" si="146"/>
        <v>0</v>
      </c>
      <c r="AU334">
        <f t="shared" si="147"/>
        <v>0.19130799999999998</v>
      </c>
      <c r="AV334">
        <f t="shared" si="148"/>
        <v>0</v>
      </c>
      <c r="AW334">
        <f t="shared" si="149"/>
        <v>0</v>
      </c>
      <c r="AX334">
        <f t="shared" si="150"/>
        <v>1.3283399999999999</v>
      </c>
      <c r="AY334">
        <f t="shared" si="151"/>
        <v>0</v>
      </c>
      <c r="AZ334">
        <f t="shared" si="152"/>
        <v>0.60839999999999994</v>
      </c>
      <c r="BA334">
        <f t="shared" si="153"/>
        <v>5.5134559999999997</v>
      </c>
      <c r="BB334">
        <f t="shared" si="154"/>
        <v>6.7599999999999995E-4</v>
      </c>
      <c r="BC334">
        <f t="shared" si="155"/>
        <v>0</v>
      </c>
      <c r="BD334">
        <f t="shared" si="156"/>
        <v>6.7599999999999995E-3</v>
      </c>
      <c r="BE334">
        <f t="shared" si="157"/>
        <v>0</v>
      </c>
      <c r="BF334">
        <f t="shared" si="158"/>
        <v>2.6363999999999999E-2</v>
      </c>
      <c r="BG334">
        <f t="shared" si="159"/>
        <v>0.16561999999999999</v>
      </c>
      <c r="BH334">
        <f t="shared" si="160"/>
        <v>0</v>
      </c>
      <c r="BI334">
        <f t="shared" si="161"/>
        <v>0</v>
      </c>
      <c r="BJ334">
        <f t="shared" si="162"/>
        <v>5.6107999999999998E-2</v>
      </c>
      <c r="BK334">
        <f t="shared" si="163"/>
        <v>1.5270839999999999</v>
      </c>
      <c r="BL334">
        <f t="shared" si="164"/>
        <v>7.0331039999999998</v>
      </c>
      <c r="BM334">
        <f t="shared" si="165"/>
        <v>6.4314639999999992</v>
      </c>
      <c r="BN334">
        <f t="shared" si="166"/>
        <v>7.0398639999999997</v>
      </c>
      <c r="BO334">
        <f t="shared" si="167"/>
        <v>1.5196479999999999</v>
      </c>
      <c r="BP334">
        <f t="shared" si="168"/>
        <v>1.5203239999999998</v>
      </c>
    </row>
    <row r="335" spans="1:68">
      <c r="A335">
        <v>54096</v>
      </c>
      <c r="B335" s="1">
        <v>1</v>
      </c>
      <c r="C335" s="1">
        <v>1</v>
      </c>
      <c r="D335" s="1">
        <v>0</v>
      </c>
      <c r="E335" s="1">
        <v>1</v>
      </c>
      <c r="F335" s="1">
        <v>0</v>
      </c>
      <c r="G335" s="1">
        <v>3</v>
      </c>
      <c r="H335" s="8">
        <v>4</v>
      </c>
      <c r="I335" t="s">
        <v>356</v>
      </c>
      <c r="J335" s="8">
        <v>10</v>
      </c>
      <c r="K335" s="1">
        <v>1</v>
      </c>
      <c r="L335" s="1">
        <v>1</v>
      </c>
      <c r="M335" s="1">
        <v>1</v>
      </c>
      <c r="N335" s="1">
        <v>0</v>
      </c>
      <c r="O335" s="1">
        <v>0</v>
      </c>
      <c r="P335" s="90">
        <v>6.7599999999999995E-4</v>
      </c>
      <c r="Q335" s="1">
        <v>116566</v>
      </c>
      <c r="R335" s="1">
        <v>0</v>
      </c>
      <c r="S335" s="1">
        <v>0</v>
      </c>
      <c r="T335" s="1">
        <v>1553</v>
      </c>
      <c r="U335" s="1">
        <v>0</v>
      </c>
      <c r="V335" s="1">
        <v>1698</v>
      </c>
      <c r="W335" s="1">
        <v>2519</v>
      </c>
      <c r="X335" s="1">
        <v>0</v>
      </c>
      <c r="Y335" s="1">
        <v>1468</v>
      </c>
      <c r="Z335" s="1">
        <v>32163</v>
      </c>
      <c r="AA335" s="1">
        <v>1</v>
      </c>
      <c r="AB335" s="1">
        <v>0</v>
      </c>
      <c r="AC335" s="1">
        <v>648</v>
      </c>
      <c r="AD335" s="1">
        <v>0</v>
      </c>
      <c r="AE335" s="1">
        <v>0</v>
      </c>
      <c r="AF335" s="1">
        <v>1553</v>
      </c>
      <c r="AG335" s="1">
        <v>0</v>
      </c>
      <c r="AH335" s="1">
        <v>0</v>
      </c>
      <c r="AI335" s="1">
        <v>426</v>
      </c>
      <c r="AJ335" s="1">
        <v>122337</v>
      </c>
      <c r="AK335" s="1">
        <v>37934</v>
      </c>
      <c r="AL335" s="1">
        <v>153032</v>
      </c>
      <c r="AM335" s="1">
        <v>154500</v>
      </c>
      <c r="AN335" s="1">
        <f t="shared" si="141"/>
        <v>5770</v>
      </c>
      <c r="AO335" s="1">
        <f t="shared" si="142"/>
        <v>5771</v>
      </c>
      <c r="AP335" s="1" t="str">
        <f t="shared" si="143"/>
        <v/>
      </c>
      <c r="AR335">
        <f t="shared" si="144"/>
        <v>78.798615999999996</v>
      </c>
      <c r="AS335">
        <f t="shared" si="145"/>
        <v>0</v>
      </c>
      <c r="AT335">
        <f t="shared" si="146"/>
        <v>0</v>
      </c>
      <c r="AU335">
        <f t="shared" si="147"/>
        <v>1.049828</v>
      </c>
      <c r="AV335">
        <f t="shared" si="148"/>
        <v>0</v>
      </c>
      <c r="AW335">
        <f t="shared" si="149"/>
        <v>1.147848</v>
      </c>
      <c r="AX335">
        <f t="shared" si="150"/>
        <v>1.7028439999999998</v>
      </c>
      <c r="AY335">
        <f t="shared" si="151"/>
        <v>0</v>
      </c>
      <c r="AZ335">
        <f t="shared" si="152"/>
        <v>0.99236799999999992</v>
      </c>
      <c r="BA335">
        <f t="shared" si="153"/>
        <v>21.742187999999999</v>
      </c>
      <c r="BB335">
        <f t="shared" si="154"/>
        <v>6.7599999999999995E-4</v>
      </c>
      <c r="BC335">
        <f t="shared" si="155"/>
        <v>0</v>
      </c>
      <c r="BD335">
        <f t="shared" si="156"/>
        <v>0.43804799999999999</v>
      </c>
      <c r="BE335">
        <f t="shared" si="157"/>
        <v>0</v>
      </c>
      <c r="BF335">
        <f t="shared" si="158"/>
        <v>0</v>
      </c>
      <c r="BG335">
        <f t="shared" si="159"/>
        <v>1.049828</v>
      </c>
      <c r="BH335">
        <f t="shared" si="160"/>
        <v>0</v>
      </c>
      <c r="BI335">
        <f t="shared" si="161"/>
        <v>0</v>
      </c>
      <c r="BJ335">
        <f t="shared" si="162"/>
        <v>0.28797599999999995</v>
      </c>
      <c r="BK335">
        <f t="shared" si="163"/>
        <v>82.699811999999994</v>
      </c>
      <c r="BL335">
        <f t="shared" si="164"/>
        <v>25.643383999999998</v>
      </c>
      <c r="BM335">
        <f t="shared" si="165"/>
        <v>103.44963199999999</v>
      </c>
      <c r="BN335">
        <f t="shared" si="166"/>
        <v>104.44199999999999</v>
      </c>
      <c r="BO335">
        <f t="shared" si="167"/>
        <v>3.9005199999999998</v>
      </c>
      <c r="BP335">
        <f t="shared" si="168"/>
        <v>3.9011959999999997</v>
      </c>
    </row>
    <row r="336" spans="1:68">
      <c r="A336">
        <v>54097</v>
      </c>
      <c r="B336" s="1">
        <v>9</v>
      </c>
      <c r="C336" s="1">
        <v>0</v>
      </c>
      <c r="D336" s="1">
        <v>1</v>
      </c>
      <c r="E336" s="1">
        <v>1</v>
      </c>
      <c r="F336" s="1">
        <v>0</v>
      </c>
      <c r="G336" s="1">
        <v>3</v>
      </c>
      <c r="H336" s="8">
        <v>42</v>
      </c>
      <c r="I336" t="s">
        <v>640</v>
      </c>
      <c r="J336" s="8">
        <v>82</v>
      </c>
      <c r="K336" s="1">
        <v>1</v>
      </c>
      <c r="L336" s="1">
        <v>2</v>
      </c>
      <c r="M336" s="1">
        <v>0</v>
      </c>
      <c r="N336" s="1">
        <v>0</v>
      </c>
      <c r="O336" s="1">
        <v>0</v>
      </c>
      <c r="P336" s="90">
        <v>6.7599999999999995E-4</v>
      </c>
      <c r="Q336" s="1">
        <v>181</v>
      </c>
      <c r="R336" s="1">
        <v>0</v>
      </c>
      <c r="S336" s="1">
        <v>0</v>
      </c>
      <c r="T336" s="1">
        <v>421</v>
      </c>
      <c r="U336" s="1">
        <v>0</v>
      </c>
      <c r="V336" s="1">
        <v>0</v>
      </c>
      <c r="W336" s="1">
        <v>332</v>
      </c>
      <c r="X336" s="1">
        <v>0</v>
      </c>
      <c r="Y336" s="1">
        <v>0</v>
      </c>
      <c r="Z336" s="1">
        <v>17752</v>
      </c>
      <c r="AA336" s="1">
        <v>1</v>
      </c>
      <c r="AB336" s="1">
        <v>1</v>
      </c>
      <c r="AC336" s="1">
        <v>181</v>
      </c>
      <c r="AD336" s="1">
        <v>0</v>
      </c>
      <c r="AE336" s="1">
        <v>279</v>
      </c>
      <c r="AF336" s="1">
        <v>141</v>
      </c>
      <c r="AG336" s="1">
        <v>0</v>
      </c>
      <c r="AH336" s="1">
        <v>0</v>
      </c>
      <c r="AI336" s="1">
        <v>42</v>
      </c>
      <c r="AJ336" s="1">
        <v>935</v>
      </c>
      <c r="AK336" s="1">
        <v>18506</v>
      </c>
      <c r="AL336" s="1">
        <v>18687</v>
      </c>
      <c r="AM336" s="1">
        <v>18687</v>
      </c>
      <c r="AN336" s="1">
        <f t="shared" si="141"/>
        <v>753</v>
      </c>
      <c r="AO336" s="1">
        <f t="shared" si="142"/>
        <v>754</v>
      </c>
      <c r="AP336" s="1" t="str">
        <f t="shared" si="143"/>
        <v/>
      </c>
      <c r="AR336">
        <f t="shared" si="144"/>
        <v>0.12235599999999999</v>
      </c>
      <c r="AS336">
        <f t="shared" si="145"/>
        <v>0</v>
      </c>
      <c r="AT336">
        <f t="shared" si="146"/>
        <v>0</v>
      </c>
      <c r="AU336">
        <f t="shared" si="147"/>
        <v>0.28459599999999996</v>
      </c>
      <c r="AV336">
        <f t="shared" si="148"/>
        <v>0</v>
      </c>
      <c r="AW336">
        <f t="shared" si="149"/>
        <v>0</v>
      </c>
      <c r="AX336">
        <f t="shared" si="150"/>
        <v>0.22443199999999999</v>
      </c>
      <c r="AY336">
        <f t="shared" si="151"/>
        <v>0</v>
      </c>
      <c r="AZ336">
        <f t="shared" si="152"/>
        <v>0</v>
      </c>
      <c r="BA336">
        <f t="shared" si="153"/>
        <v>12.000351999999999</v>
      </c>
      <c r="BB336">
        <f t="shared" si="154"/>
        <v>6.7599999999999995E-4</v>
      </c>
      <c r="BC336">
        <f t="shared" si="155"/>
        <v>6.7599999999999995E-4</v>
      </c>
      <c r="BD336">
        <f t="shared" si="156"/>
        <v>0.12235599999999999</v>
      </c>
      <c r="BE336">
        <f t="shared" si="157"/>
        <v>0</v>
      </c>
      <c r="BF336">
        <f t="shared" si="158"/>
        <v>0.18860399999999999</v>
      </c>
      <c r="BG336">
        <f t="shared" si="159"/>
        <v>9.5315999999999998E-2</v>
      </c>
      <c r="BH336">
        <f t="shared" si="160"/>
        <v>0</v>
      </c>
      <c r="BI336">
        <f t="shared" si="161"/>
        <v>0</v>
      </c>
      <c r="BJ336">
        <f t="shared" si="162"/>
        <v>2.8391999999999997E-2</v>
      </c>
      <c r="BK336">
        <f t="shared" si="163"/>
        <v>0.63205999999999996</v>
      </c>
      <c r="BL336">
        <f t="shared" si="164"/>
        <v>12.510055999999999</v>
      </c>
      <c r="BM336">
        <f t="shared" si="165"/>
        <v>12.632411999999999</v>
      </c>
      <c r="BN336">
        <f t="shared" si="166"/>
        <v>12.632411999999999</v>
      </c>
      <c r="BO336">
        <f t="shared" si="167"/>
        <v>0.50902799999999992</v>
      </c>
      <c r="BP336">
        <f t="shared" si="168"/>
        <v>0.50970399999999993</v>
      </c>
    </row>
    <row r="337" spans="1:68">
      <c r="A337">
        <v>54098</v>
      </c>
      <c r="B337" s="1">
        <v>1</v>
      </c>
      <c r="C337" s="1">
        <v>1</v>
      </c>
      <c r="D337" s="1">
        <v>0</v>
      </c>
      <c r="E337" s="1">
        <v>1</v>
      </c>
      <c r="F337" s="1">
        <v>0</v>
      </c>
      <c r="G337" s="1">
        <v>3</v>
      </c>
      <c r="H337" s="8">
        <v>1</v>
      </c>
      <c r="I337" t="s">
        <v>145</v>
      </c>
      <c r="J337" s="8">
        <v>28</v>
      </c>
      <c r="K337" s="1">
        <v>4</v>
      </c>
      <c r="L337" s="1">
        <v>2</v>
      </c>
      <c r="M337" s="1">
        <v>0</v>
      </c>
      <c r="N337" s="1">
        <v>0</v>
      </c>
      <c r="O337" s="1">
        <v>0</v>
      </c>
      <c r="P337" s="90">
        <v>6.7599999999999995E-4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73</v>
      </c>
      <c r="X337" s="1">
        <v>0</v>
      </c>
      <c r="Y337" s="1">
        <v>30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73</v>
      </c>
      <c r="AK337" s="1">
        <v>73</v>
      </c>
      <c r="AL337" s="1">
        <v>43</v>
      </c>
      <c r="AM337" s="1">
        <v>73</v>
      </c>
      <c r="AN337" s="1">
        <f t="shared" si="141"/>
        <v>73</v>
      </c>
      <c r="AO337" s="1">
        <f t="shared" si="142"/>
        <v>73</v>
      </c>
      <c r="AP337" s="1" t="str">
        <f t="shared" si="143"/>
        <v/>
      </c>
      <c r="AR337">
        <f t="shared" si="144"/>
        <v>0</v>
      </c>
      <c r="AS337">
        <f t="shared" si="145"/>
        <v>0</v>
      </c>
      <c r="AT337">
        <f t="shared" si="146"/>
        <v>0</v>
      </c>
      <c r="AU337">
        <f t="shared" si="147"/>
        <v>0</v>
      </c>
      <c r="AV337">
        <f t="shared" si="148"/>
        <v>0</v>
      </c>
      <c r="AW337">
        <f t="shared" si="149"/>
        <v>0</v>
      </c>
      <c r="AX337">
        <f t="shared" si="150"/>
        <v>4.9347999999999996E-2</v>
      </c>
      <c r="AY337">
        <f t="shared" si="151"/>
        <v>0</v>
      </c>
      <c r="AZ337">
        <f t="shared" si="152"/>
        <v>2.0279999999999999E-2</v>
      </c>
      <c r="BA337">
        <f t="shared" si="153"/>
        <v>0</v>
      </c>
      <c r="BB337">
        <f t="shared" si="154"/>
        <v>0</v>
      </c>
      <c r="BC337">
        <f t="shared" si="155"/>
        <v>0</v>
      </c>
      <c r="BD337">
        <f t="shared" si="156"/>
        <v>0</v>
      </c>
      <c r="BE337">
        <f t="shared" si="157"/>
        <v>0</v>
      </c>
      <c r="BF337">
        <f t="shared" si="158"/>
        <v>0</v>
      </c>
      <c r="BG337">
        <f t="shared" si="159"/>
        <v>0</v>
      </c>
      <c r="BH337">
        <f t="shared" si="160"/>
        <v>0</v>
      </c>
      <c r="BI337">
        <f t="shared" si="161"/>
        <v>0</v>
      </c>
      <c r="BJ337">
        <f t="shared" si="162"/>
        <v>0</v>
      </c>
      <c r="BK337">
        <f t="shared" si="163"/>
        <v>4.9347999999999996E-2</v>
      </c>
      <c r="BL337">
        <f t="shared" si="164"/>
        <v>4.9347999999999996E-2</v>
      </c>
      <c r="BM337">
        <f t="shared" si="165"/>
        <v>2.9067999999999997E-2</v>
      </c>
      <c r="BN337">
        <f t="shared" si="166"/>
        <v>4.9347999999999996E-2</v>
      </c>
      <c r="BO337">
        <f t="shared" si="167"/>
        <v>4.9347999999999996E-2</v>
      </c>
      <c r="BP337">
        <f t="shared" si="168"/>
        <v>4.9347999999999996E-2</v>
      </c>
    </row>
    <row r="338" spans="1:68">
      <c r="A338">
        <v>54099</v>
      </c>
      <c r="B338" s="1">
        <v>1</v>
      </c>
      <c r="C338" s="1">
        <v>1</v>
      </c>
      <c r="D338" s="1">
        <v>0</v>
      </c>
      <c r="E338" s="1">
        <v>1</v>
      </c>
      <c r="F338" s="1">
        <v>0</v>
      </c>
      <c r="G338" s="1">
        <v>2</v>
      </c>
      <c r="H338" s="8">
        <v>7</v>
      </c>
      <c r="I338" t="s">
        <v>487</v>
      </c>
      <c r="J338" s="8">
        <v>21</v>
      </c>
      <c r="K338" s="1">
        <v>1</v>
      </c>
      <c r="L338" s="1">
        <v>1</v>
      </c>
      <c r="M338" s="1">
        <v>1</v>
      </c>
      <c r="N338" s="1">
        <v>0</v>
      </c>
      <c r="O338" s="1">
        <v>0</v>
      </c>
      <c r="P338" s="90">
        <v>3.2669999999999999E-3</v>
      </c>
      <c r="Q338" s="1">
        <v>1500</v>
      </c>
      <c r="R338" s="1">
        <v>375</v>
      </c>
      <c r="S338" s="1">
        <v>1</v>
      </c>
      <c r="T338" s="1">
        <v>468</v>
      </c>
      <c r="U338" s="1">
        <v>0</v>
      </c>
      <c r="V338" s="1">
        <v>2922</v>
      </c>
      <c r="W338" s="1">
        <v>1673</v>
      </c>
      <c r="X338" s="1">
        <v>0</v>
      </c>
      <c r="Y338" s="1">
        <v>5754</v>
      </c>
      <c r="Z338" s="1">
        <v>6060</v>
      </c>
      <c r="AA338" s="1">
        <v>1</v>
      </c>
      <c r="AB338" s="1">
        <v>0</v>
      </c>
      <c r="AC338" s="1">
        <v>0</v>
      </c>
      <c r="AD338" s="1">
        <v>0</v>
      </c>
      <c r="AE338" s="1">
        <v>112</v>
      </c>
      <c r="AF338" s="1">
        <v>355</v>
      </c>
      <c r="AG338" s="1">
        <v>0</v>
      </c>
      <c r="AH338" s="1">
        <v>0</v>
      </c>
      <c r="AI338" s="1">
        <v>518</v>
      </c>
      <c r="AJ338" s="1">
        <v>6939</v>
      </c>
      <c r="AK338" s="1">
        <v>11499</v>
      </c>
      <c r="AL338" s="1">
        <v>7245</v>
      </c>
      <c r="AM338" s="1">
        <v>12999</v>
      </c>
      <c r="AN338" s="1">
        <f t="shared" si="141"/>
        <v>5439</v>
      </c>
      <c r="AO338" s="1">
        <f t="shared" si="142"/>
        <v>5439</v>
      </c>
      <c r="AP338" s="1" t="str">
        <f t="shared" si="143"/>
        <v/>
      </c>
      <c r="AR338">
        <f t="shared" si="144"/>
        <v>4.9005000000000001</v>
      </c>
      <c r="AS338">
        <f t="shared" si="145"/>
        <v>1.225125</v>
      </c>
      <c r="AT338">
        <f t="shared" si="146"/>
        <v>3.2669999999999999E-3</v>
      </c>
      <c r="AU338">
        <f t="shared" si="147"/>
        <v>1.528956</v>
      </c>
      <c r="AV338">
        <f t="shared" si="148"/>
        <v>0</v>
      </c>
      <c r="AW338">
        <f t="shared" si="149"/>
        <v>9.5461740000000006</v>
      </c>
      <c r="AX338">
        <f t="shared" si="150"/>
        <v>5.4656909999999996</v>
      </c>
      <c r="AY338">
        <f t="shared" si="151"/>
        <v>0</v>
      </c>
      <c r="AZ338">
        <f t="shared" si="152"/>
        <v>18.798317999999998</v>
      </c>
      <c r="BA338">
        <f t="shared" si="153"/>
        <v>19.798020000000001</v>
      </c>
      <c r="BB338">
        <f t="shared" si="154"/>
        <v>3.2669999999999999E-3</v>
      </c>
      <c r="BC338">
        <f t="shared" si="155"/>
        <v>0</v>
      </c>
      <c r="BD338">
        <f t="shared" si="156"/>
        <v>0</v>
      </c>
      <c r="BE338">
        <f t="shared" si="157"/>
        <v>0</v>
      </c>
      <c r="BF338">
        <f t="shared" si="158"/>
        <v>0.36590400000000001</v>
      </c>
      <c r="BG338">
        <f t="shared" si="159"/>
        <v>1.1597850000000001</v>
      </c>
      <c r="BH338">
        <f t="shared" si="160"/>
        <v>0</v>
      </c>
      <c r="BI338">
        <f t="shared" si="161"/>
        <v>0</v>
      </c>
      <c r="BJ338">
        <f t="shared" si="162"/>
        <v>1.6923059999999999</v>
      </c>
      <c r="BK338">
        <f t="shared" si="163"/>
        <v>22.669712999999998</v>
      </c>
      <c r="BL338">
        <f t="shared" si="164"/>
        <v>37.567233000000002</v>
      </c>
      <c r="BM338">
        <f t="shared" si="165"/>
        <v>23.669415000000001</v>
      </c>
      <c r="BN338">
        <f t="shared" si="166"/>
        <v>42.467733000000003</v>
      </c>
      <c r="BO338">
        <f t="shared" si="167"/>
        <v>17.769213000000001</v>
      </c>
      <c r="BP338">
        <f t="shared" si="168"/>
        <v>17.769213000000001</v>
      </c>
    </row>
    <row r="339" spans="1:68">
      <c r="A339">
        <v>54100</v>
      </c>
      <c r="B339" s="1">
        <v>1</v>
      </c>
      <c r="C339" s="1">
        <v>1</v>
      </c>
      <c r="D339" s="1">
        <v>0</v>
      </c>
      <c r="E339" s="1">
        <v>1</v>
      </c>
      <c r="F339" s="1">
        <v>0</v>
      </c>
      <c r="G339" s="1">
        <v>3</v>
      </c>
      <c r="H339" s="8">
        <v>74</v>
      </c>
      <c r="I339" t="s">
        <v>453</v>
      </c>
      <c r="J339" s="8">
        <v>55</v>
      </c>
      <c r="K339" s="1">
        <v>4</v>
      </c>
      <c r="L339" s="1">
        <v>1</v>
      </c>
      <c r="M339" s="1">
        <v>0</v>
      </c>
      <c r="N339" s="1">
        <v>0</v>
      </c>
      <c r="O339" s="1">
        <v>0</v>
      </c>
      <c r="P339" s="90">
        <v>6.7599999999999995E-4</v>
      </c>
      <c r="Q339" s="1">
        <v>0</v>
      </c>
      <c r="R339" s="1">
        <v>0</v>
      </c>
      <c r="S339" s="1">
        <v>0</v>
      </c>
      <c r="T339" s="1">
        <v>123</v>
      </c>
      <c r="U339" s="1">
        <v>0</v>
      </c>
      <c r="V339" s="1">
        <v>235</v>
      </c>
      <c r="W339" s="1">
        <v>395</v>
      </c>
      <c r="X339" s="1">
        <v>0</v>
      </c>
      <c r="Y339" s="1">
        <v>629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35</v>
      </c>
      <c r="AG339" s="1">
        <v>0</v>
      </c>
      <c r="AH339" s="1">
        <v>0</v>
      </c>
      <c r="AI339" s="1">
        <v>42</v>
      </c>
      <c r="AJ339" s="1">
        <v>753</v>
      </c>
      <c r="AK339" s="1">
        <v>753</v>
      </c>
      <c r="AL339" s="1">
        <v>124</v>
      </c>
      <c r="AM339" s="1">
        <v>753</v>
      </c>
      <c r="AN339" s="1">
        <f t="shared" si="141"/>
        <v>753</v>
      </c>
      <c r="AO339" s="1">
        <f t="shared" si="142"/>
        <v>753</v>
      </c>
      <c r="AP339" s="1" t="str">
        <f t="shared" si="143"/>
        <v/>
      </c>
      <c r="AR339">
        <f t="shared" si="144"/>
        <v>0</v>
      </c>
      <c r="AS339">
        <f t="shared" si="145"/>
        <v>0</v>
      </c>
      <c r="AT339">
        <f t="shared" si="146"/>
        <v>0</v>
      </c>
      <c r="AU339">
        <f t="shared" si="147"/>
        <v>8.3148E-2</v>
      </c>
      <c r="AV339">
        <f t="shared" si="148"/>
        <v>0</v>
      </c>
      <c r="AW339">
        <f t="shared" si="149"/>
        <v>0.15886</v>
      </c>
      <c r="AX339">
        <f t="shared" si="150"/>
        <v>0.26701999999999998</v>
      </c>
      <c r="AY339">
        <f t="shared" si="151"/>
        <v>0</v>
      </c>
      <c r="AZ339">
        <f t="shared" si="152"/>
        <v>0.42520399999999997</v>
      </c>
      <c r="BA339">
        <f t="shared" si="153"/>
        <v>0</v>
      </c>
      <c r="BB339">
        <f t="shared" si="154"/>
        <v>0</v>
      </c>
      <c r="BC339">
        <f t="shared" si="155"/>
        <v>0</v>
      </c>
      <c r="BD339">
        <f t="shared" si="156"/>
        <v>0</v>
      </c>
      <c r="BE339">
        <f t="shared" si="157"/>
        <v>0</v>
      </c>
      <c r="BF339">
        <f t="shared" si="158"/>
        <v>0</v>
      </c>
      <c r="BG339">
        <f t="shared" si="159"/>
        <v>2.3659999999999997E-2</v>
      </c>
      <c r="BH339">
        <f t="shared" si="160"/>
        <v>0</v>
      </c>
      <c r="BI339">
        <f t="shared" si="161"/>
        <v>0</v>
      </c>
      <c r="BJ339">
        <f t="shared" si="162"/>
        <v>2.8391999999999997E-2</v>
      </c>
      <c r="BK339">
        <f t="shared" si="163"/>
        <v>0.50902799999999992</v>
      </c>
      <c r="BL339">
        <f t="shared" si="164"/>
        <v>0.50902799999999992</v>
      </c>
      <c r="BM339">
        <f t="shared" si="165"/>
        <v>8.3823999999999996E-2</v>
      </c>
      <c r="BN339">
        <f t="shared" si="166"/>
        <v>0.50902799999999992</v>
      </c>
      <c r="BO339">
        <f t="shared" si="167"/>
        <v>0.50902799999999992</v>
      </c>
      <c r="BP339">
        <f t="shared" si="168"/>
        <v>0.50902799999999992</v>
      </c>
    </row>
    <row r="340" spans="1:68">
      <c r="A340">
        <v>55001</v>
      </c>
      <c r="B340" s="1">
        <v>9</v>
      </c>
      <c r="C340" s="1">
        <v>0</v>
      </c>
      <c r="D340" s="1">
        <v>1</v>
      </c>
      <c r="E340" s="1">
        <v>1</v>
      </c>
      <c r="F340" s="1">
        <v>0</v>
      </c>
      <c r="G340" s="1">
        <v>2</v>
      </c>
      <c r="H340" s="8">
        <v>40</v>
      </c>
      <c r="I340" t="s">
        <v>575</v>
      </c>
      <c r="J340" s="8">
        <v>83</v>
      </c>
      <c r="K340" s="1">
        <v>1</v>
      </c>
      <c r="L340" s="1">
        <v>2</v>
      </c>
      <c r="M340" s="1">
        <v>1</v>
      </c>
      <c r="N340" s="1">
        <v>5</v>
      </c>
      <c r="O340" s="1">
        <v>1</v>
      </c>
      <c r="P340" s="90">
        <v>5.1240000000000001E-3</v>
      </c>
      <c r="Q340" s="1">
        <v>24</v>
      </c>
      <c r="R340" s="1">
        <v>0</v>
      </c>
      <c r="S340" s="1">
        <v>0</v>
      </c>
      <c r="T340" s="1">
        <v>256</v>
      </c>
      <c r="U340" s="1">
        <v>0</v>
      </c>
      <c r="V340" s="1">
        <v>0</v>
      </c>
      <c r="W340" s="1">
        <v>156</v>
      </c>
      <c r="X340" s="1">
        <v>28</v>
      </c>
      <c r="Y340" s="1">
        <v>1167</v>
      </c>
      <c r="Z340" s="1">
        <v>1302</v>
      </c>
      <c r="AA340" s="1">
        <v>1</v>
      </c>
      <c r="AB340" s="1">
        <v>1</v>
      </c>
      <c r="AC340" s="1">
        <v>0</v>
      </c>
      <c r="AD340" s="1">
        <v>0</v>
      </c>
      <c r="AE340" s="1">
        <v>138</v>
      </c>
      <c r="AF340" s="1">
        <v>117</v>
      </c>
      <c r="AG340" s="1">
        <v>0</v>
      </c>
      <c r="AH340" s="1">
        <v>0</v>
      </c>
      <c r="AI340" s="1">
        <v>15</v>
      </c>
      <c r="AJ340" s="1">
        <v>465</v>
      </c>
      <c r="AK340" s="1">
        <v>1744</v>
      </c>
      <c r="AL340" s="1">
        <v>601</v>
      </c>
      <c r="AM340" s="1">
        <v>1768</v>
      </c>
      <c r="AN340" s="1">
        <f t="shared" si="141"/>
        <v>440</v>
      </c>
      <c r="AO340" s="1">
        <f t="shared" si="142"/>
        <v>441</v>
      </c>
      <c r="AP340" s="1" t="str">
        <f t="shared" si="143"/>
        <v/>
      </c>
      <c r="AR340">
        <f t="shared" si="144"/>
        <v>0.122976</v>
      </c>
      <c r="AS340">
        <f t="shared" si="145"/>
        <v>0</v>
      </c>
      <c r="AT340">
        <f t="shared" si="146"/>
        <v>0</v>
      </c>
      <c r="AU340">
        <f t="shared" si="147"/>
        <v>1.311744</v>
      </c>
      <c r="AV340">
        <f t="shared" si="148"/>
        <v>0</v>
      </c>
      <c r="AW340">
        <f t="shared" si="149"/>
        <v>0</v>
      </c>
      <c r="AX340">
        <f t="shared" si="150"/>
        <v>0.79934400000000005</v>
      </c>
      <c r="AY340">
        <f t="shared" si="151"/>
        <v>0.14347199999999999</v>
      </c>
      <c r="AZ340">
        <f t="shared" si="152"/>
        <v>5.9797080000000005</v>
      </c>
      <c r="BA340">
        <f t="shared" si="153"/>
        <v>6.6714479999999998</v>
      </c>
      <c r="BB340">
        <f t="shared" si="154"/>
        <v>5.1240000000000001E-3</v>
      </c>
      <c r="BC340">
        <f t="shared" si="155"/>
        <v>5.1240000000000001E-3</v>
      </c>
      <c r="BD340">
        <f t="shared" si="156"/>
        <v>0</v>
      </c>
      <c r="BE340">
        <f t="shared" si="157"/>
        <v>0</v>
      </c>
      <c r="BF340">
        <f t="shared" si="158"/>
        <v>0.70711199999999996</v>
      </c>
      <c r="BG340">
        <f t="shared" si="159"/>
        <v>0.59950800000000004</v>
      </c>
      <c r="BH340">
        <f t="shared" si="160"/>
        <v>0</v>
      </c>
      <c r="BI340">
        <f t="shared" si="161"/>
        <v>0</v>
      </c>
      <c r="BJ340">
        <f t="shared" si="162"/>
        <v>7.6859999999999998E-2</v>
      </c>
      <c r="BK340">
        <f t="shared" si="163"/>
        <v>2.38266</v>
      </c>
      <c r="BL340">
        <f t="shared" si="164"/>
        <v>8.9362560000000002</v>
      </c>
      <c r="BM340">
        <f t="shared" si="165"/>
        <v>3.0795240000000002</v>
      </c>
      <c r="BN340">
        <f t="shared" si="166"/>
        <v>9.0592319999999997</v>
      </c>
      <c r="BO340">
        <f t="shared" si="167"/>
        <v>2.2545600000000001</v>
      </c>
      <c r="BP340">
        <f t="shared" si="168"/>
        <v>2.259684</v>
      </c>
    </row>
    <row r="341" spans="1:68">
      <c r="A341">
        <v>55002</v>
      </c>
      <c r="B341" s="1">
        <v>9</v>
      </c>
      <c r="C341" s="1">
        <v>0</v>
      </c>
      <c r="D341" s="1">
        <v>1</v>
      </c>
      <c r="E341" s="1">
        <v>1</v>
      </c>
      <c r="F341" s="1">
        <v>0</v>
      </c>
      <c r="G341" s="1">
        <v>2</v>
      </c>
      <c r="H341" s="8">
        <v>40</v>
      </c>
      <c r="I341" t="s">
        <v>575</v>
      </c>
      <c r="J341" s="8">
        <v>83</v>
      </c>
      <c r="K341" s="1">
        <v>1</v>
      </c>
      <c r="L341" s="1">
        <v>2</v>
      </c>
      <c r="M341" s="1">
        <v>1</v>
      </c>
      <c r="N341" s="1">
        <v>0</v>
      </c>
      <c r="O341" s="1">
        <v>0</v>
      </c>
      <c r="P341" s="90">
        <v>5.1240000000000001E-3</v>
      </c>
      <c r="Q341" s="1">
        <v>498</v>
      </c>
      <c r="R341" s="1">
        <v>0</v>
      </c>
      <c r="S341" s="1">
        <v>0</v>
      </c>
      <c r="T341" s="1">
        <v>347</v>
      </c>
      <c r="U341" s="1">
        <v>56</v>
      </c>
      <c r="V341" s="1">
        <v>0</v>
      </c>
      <c r="W341" s="1">
        <v>309</v>
      </c>
      <c r="X341" s="1">
        <v>2</v>
      </c>
      <c r="Y341" s="1">
        <v>596</v>
      </c>
      <c r="Z341" s="1">
        <v>850</v>
      </c>
      <c r="AA341" s="1">
        <v>1</v>
      </c>
      <c r="AB341" s="1">
        <v>1</v>
      </c>
      <c r="AC341" s="1">
        <v>0</v>
      </c>
      <c r="AD341" s="1">
        <v>0</v>
      </c>
      <c r="AE341" s="1">
        <v>236</v>
      </c>
      <c r="AF341" s="1">
        <v>111</v>
      </c>
      <c r="AG341" s="1">
        <v>0</v>
      </c>
      <c r="AH341" s="1">
        <v>0</v>
      </c>
      <c r="AI341" s="1">
        <v>42</v>
      </c>
      <c r="AJ341" s="1">
        <v>1213</v>
      </c>
      <c r="AK341" s="1">
        <v>1566</v>
      </c>
      <c r="AL341" s="1">
        <v>1467</v>
      </c>
      <c r="AM341" s="1">
        <v>2064</v>
      </c>
      <c r="AN341" s="1">
        <f t="shared" si="141"/>
        <v>714</v>
      </c>
      <c r="AO341" s="1">
        <f t="shared" si="142"/>
        <v>715</v>
      </c>
      <c r="AP341" s="1" t="str">
        <f t="shared" si="143"/>
        <v/>
      </c>
      <c r="AR341">
        <f t="shared" si="144"/>
        <v>2.551752</v>
      </c>
      <c r="AS341">
        <f t="shared" si="145"/>
        <v>0</v>
      </c>
      <c r="AT341">
        <f t="shared" si="146"/>
        <v>0</v>
      </c>
      <c r="AU341">
        <f t="shared" si="147"/>
        <v>1.7780279999999999</v>
      </c>
      <c r="AV341">
        <f t="shared" si="148"/>
        <v>0.28694399999999998</v>
      </c>
      <c r="AW341">
        <f t="shared" si="149"/>
        <v>0</v>
      </c>
      <c r="AX341">
        <f t="shared" si="150"/>
        <v>1.5833159999999999</v>
      </c>
      <c r="AY341">
        <f t="shared" si="151"/>
        <v>1.0248E-2</v>
      </c>
      <c r="AZ341">
        <f t="shared" si="152"/>
        <v>3.0539040000000002</v>
      </c>
      <c r="BA341">
        <f t="shared" si="153"/>
        <v>4.3554000000000004</v>
      </c>
      <c r="BB341">
        <f t="shared" si="154"/>
        <v>5.1240000000000001E-3</v>
      </c>
      <c r="BC341">
        <f t="shared" si="155"/>
        <v>5.1240000000000001E-3</v>
      </c>
      <c r="BD341">
        <f t="shared" si="156"/>
        <v>0</v>
      </c>
      <c r="BE341">
        <f t="shared" si="157"/>
        <v>0</v>
      </c>
      <c r="BF341">
        <f t="shared" si="158"/>
        <v>1.2092640000000001</v>
      </c>
      <c r="BG341">
        <f t="shared" si="159"/>
        <v>0.56876400000000005</v>
      </c>
      <c r="BH341">
        <f t="shared" si="160"/>
        <v>0</v>
      </c>
      <c r="BI341">
        <f t="shared" si="161"/>
        <v>0</v>
      </c>
      <c r="BJ341">
        <f t="shared" si="162"/>
        <v>0.21520800000000001</v>
      </c>
      <c r="BK341">
        <f t="shared" si="163"/>
        <v>6.2154119999999997</v>
      </c>
      <c r="BL341">
        <f t="shared" si="164"/>
        <v>8.024184</v>
      </c>
      <c r="BM341">
        <f t="shared" si="165"/>
        <v>7.5169079999999999</v>
      </c>
      <c r="BN341">
        <f t="shared" si="166"/>
        <v>10.575936</v>
      </c>
      <c r="BO341">
        <f t="shared" si="167"/>
        <v>3.6585360000000002</v>
      </c>
      <c r="BP341">
        <f t="shared" si="168"/>
        <v>3.6636600000000001</v>
      </c>
    </row>
    <row r="342" spans="1:68">
      <c r="A342">
        <v>55003</v>
      </c>
      <c r="B342" s="1">
        <v>9</v>
      </c>
      <c r="C342" s="1">
        <v>0</v>
      </c>
      <c r="D342" s="1">
        <v>1</v>
      </c>
      <c r="E342" s="1">
        <v>1</v>
      </c>
      <c r="F342" s="1">
        <v>0</v>
      </c>
      <c r="G342" s="1">
        <v>3</v>
      </c>
      <c r="H342" s="8">
        <v>41</v>
      </c>
      <c r="I342" t="s">
        <v>752</v>
      </c>
      <c r="J342" s="8">
        <v>82</v>
      </c>
      <c r="K342" s="1">
        <v>1</v>
      </c>
      <c r="L342" s="1">
        <v>1</v>
      </c>
      <c r="M342" s="1">
        <v>0</v>
      </c>
      <c r="N342" s="1">
        <v>1</v>
      </c>
      <c r="O342" s="1">
        <v>0</v>
      </c>
      <c r="P342" s="90">
        <v>1.5740000000000001E-3</v>
      </c>
      <c r="Q342" s="1">
        <v>1148</v>
      </c>
      <c r="R342" s="1">
        <v>0</v>
      </c>
      <c r="S342" s="1">
        <v>0</v>
      </c>
      <c r="T342" s="1">
        <v>500</v>
      </c>
      <c r="U342" s="1">
        <v>37</v>
      </c>
      <c r="V342" s="1">
        <v>0</v>
      </c>
      <c r="W342" s="1">
        <v>447</v>
      </c>
      <c r="X342" s="1">
        <v>0</v>
      </c>
      <c r="Y342" s="1">
        <v>1302</v>
      </c>
      <c r="Z342" s="1">
        <v>2085</v>
      </c>
      <c r="AA342" s="1">
        <v>1</v>
      </c>
      <c r="AB342" s="1">
        <v>1</v>
      </c>
      <c r="AC342" s="1">
        <v>173</v>
      </c>
      <c r="AD342" s="1">
        <v>0</v>
      </c>
      <c r="AE342" s="1">
        <v>366</v>
      </c>
      <c r="AF342" s="1">
        <v>74</v>
      </c>
      <c r="AG342" s="1">
        <v>60</v>
      </c>
      <c r="AH342" s="1">
        <v>15</v>
      </c>
      <c r="AI342" s="1">
        <v>132</v>
      </c>
      <c r="AJ342" s="1">
        <v>2133</v>
      </c>
      <c r="AK342" s="1">
        <v>3069</v>
      </c>
      <c r="AL342" s="1">
        <v>2916</v>
      </c>
      <c r="AM342" s="1">
        <v>4217</v>
      </c>
      <c r="AN342" s="1">
        <f t="shared" si="141"/>
        <v>984</v>
      </c>
      <c r="AO342" s="1">
        <f t="shared" si="142"/>
        <v>985</v>
      </c>
      <c r="AP342" s="1" t="str">
        <f t="shared" si="143"/>
        <v/>
      </c>
      <c r="AR342">
        <f t="shared" si="144"/>
        <v>1.8069520000000001</v>
      </c>
      <c r="AS342">
        <f t="shared" si="145"/>
        <v>0</v>
      </c>
      <c r="AT342">
        <f t="shared" si="146"/>
        <v>0</v>
      </c>
      <c r="AU342">
        <f t="shared" si="147"/>
        <v>0.78700000000000003</v>
      </c>
      <c r="AV342">
        <f t="shared" si="148"/>
        <v>5.8238000000000005E-2</v>
      </c>
      <c r="AW342">
        <f t="shared" si="149"/>
        <v>0</v>
      </c>
      <c r="AX342">
        <f t="shared" si="150"/>
        <v>0.70357800000000004</v>
      </c>
      <c r="AY342">
        <f t="shared" si="151"/>
        <v>0</v>
      </c>
      <c r="AZ342">
        <f t="shared" si="152"/>
        <v>2.0493480000000002</v>
      </c>
      <c r="BA342">
        <f t="shared" si="153"/>
        <v>3.28179</v>
      </c>
      <c r="BB342">
        <f t="shared" si="154"/>
        <v>1.5740000000000001E-3</v>
      </c>
      <c r="BC342">
        <f t="shared" si="155"/>
        <v>1.5740000000000001E-3</v>
      </c>
      <c r="BD342">
        <f t="shared" si="156"/>
        <v>0.27230200000000004</v>
      </c>
      <c r="BE342">
        <f t="shared" si="157"/>
        <v>0</v>
      </c>
      <c r="BF342">
        <f t="shared" si="158"/>
        <v>0.57608400000000004</v>
      </c>
      <c r="BG342">
        <f t="shared" si="159"/>
        <v>0.11647600000000001</v>
      </c>
      <c r="BH342">
        <f t="shared" si="160"/>
        <v>9.444000000000001E-2</v>
      </c>
      <c r="BI342">
        <f t="shared" si="161"/>
        <v>2.3610000000000003E-2</v>
      </c>
      <c r="BJ342">
        <f t="shared" si="162"/>
        <v>0.20776800000000001</v>
      </c>
      <c r="BK342">
        <f t="shared" si="163"/>
        <v>3.357342</v>
      </c>
      <c r="BL342">
        <f t="shared" si="164"/>
        <v>4.8306060000000004</v>
      </c>
      <c r="BM342">
        <f t="shared" si="165"/>
        <v>4.5897839999999999</v>
      </c>
      <c r="BN342">
        <f t="shared" si="166"/>
        <v>6.6375580000000003</v>
      </c>
      <c r="BO342">
        <f t="shared" si="167"/>
        <v>1.5488160000000002</v>
      </c>
      <c r="BP342">
        <f t="shared" si="168"/>
        <v>1.5503900000000002</v>
      </c>
    </row>
    <row r="343" spans="1:68">
      <c r="A343">
        <v>55004</v>
      </c>
      <c r="B343" s="1">
        <v>9</v>
      </c>
      <c r="C343" s="1">
        <v>0</v>
      </c>
      <c r="D343" s="1">
        <v>1</v>
      </c>
      <c r="E343" s="1">
        <v>2</v>
      </c>
      <c r="F343" s="1">
        <v>1</v>
      </c>
      <c r="G343" s="1">
        <v>3</v>
      </c>
      <c r="H343" s="8">
        <v>98</v>
      </c>
      <c r="I343" t="s">
        <v>803</v>
      </c>
      <c r="J343" s="8">
        <v>98</v>
      </c>
      <c r="K343" s="1">
        <v>1</v>
      </c>
      <c r="L343" s="1">
        <v>2</v>
      </c>
      <c r="M343" s="1">
        <v>1</v>
      </c>
      <c r="N343" s="1">
        <v>0</v>
      </c>
      <c r="O343" s="1">
        <v>0</v>
      </c>
      <c r="P343" s="90">
        <v>1.5740000000000001E-3</v>
      </c>
      <c r="Q343" s="1">
        <v>230</v>
      </c>
      <c r="R343" s="1">
        <v>0</v>
      </c>
      <c r="S343" s="1">
        <v>0</v>
      </c>
      <c r="T343" s="1">
        <v>278</v>
      </c>
      <c r="U343" s="1">
        <v>90</v>
      </c>
      <c r="V343" s="1">
        <v>0</v>
      </c>
      <c r="W343" s="1">
        <v>44</v>
      </c>
      <c r="X343" s="1">
        <v>11</v>
      </c>
      <c r="Y343" s="1">
        <v>55</v>
      </c>
      <c r="Z343" s="1">
        <v>1000</v>
      </c>
      <c r="AA343" s="1">
        <v>1</v>
      </c>
      <c r="AB343" s="1">
        <v>1</v>
      </c>
      <c r="AC343" s="1">
        <v>132</v>
      </c>
      <c r="AD343" s="1">
        <v>0</v>
      </c>
      <c r="AE343" s="1">
        <v>223</v>
      </c>
      <c r="AF343" s="1">
        <v>54</v>
      </c>
      <c r="AG343" s="1">
        <v>0</v>
      </c>
      <c r="AH343" s="1">
        <v>0</v>
      </c>
      <c r="AI343" s="1">
        <v>12</v>
      </c>
      <c r="AJ343" s="1">
        <v>654</v>
      </c>
      <c r="AK343" s="1">
        <v>1424</v>
      </c>
      <c r="AL343" s="1">
        <v>1599</v>
      </c>
      <c r="AM343" s="1">
        <v>1654</v>
      </c>
      <c r="AN343" s="1">
        <f t="shared" si="141"/>
        <v>423</v>
      </c>
      <c r="AO343" s="1">
        <f t="shared" si="142"/>
        <v>424</v>
      </c>
      <c r="AP343" s="1" t="str">
        <f t="shared" si="143"/>
        <v/>
      </c>
      <c r="AR343">
        <f t="shared" si="144"/>
        <v>0.36202000000000001</v>
      </c>
      <c r="AS343">
        <f t="shared" si="145"/>
        <v>0</v>
      </c>
      <c r="AT343">
        <f t="shared" si="146"/>
        <v>0</v>
      </c>
      <c r="AU343">
        <f t="shared" si="147"/>
        <v>0.43757200000000002</v>
      </c>
      <c r="AV343">
        <f t="shared" si="148"/>
        <v>0.14166000000000001</v>
      </c>
      <c r="AW343">
        <f t="shared" si="149"/>
        <v>0</v>
      </c>
      <c r="AX343">
        <f t="shared" si="150"/>
        <v>6.9255999999999998E-2</v>
      </c>
      <c r="AY343">
        <f t="shared" si="151"/>
        <v>1.7314E-2</v>
      </c>
      <c r="AZ343">
        <f t="shared" si="152"/>
        <v>8.6570000000000008E-2</v>
      </c>
      <c r="BA343">
        <f t="shared" si="153"/>
        <v>1.5740000000000001</v>
      </c>
      <c r="BB343">
        <f t="shared" si="154"/>
        <v>1.5740000000000001E-3</v>
      </c>
      <c r="BC343">
        <f t="shared" si="155"/>
        <v>1.5740000000000001E-3</v>
      </c>
      <c r="BD343">
        <f t="shared" si="156"/>
        <v>0.20776800000000001</v>
      </c>
      <c r="BE343">
        <f t="shared" si="157"/>
        <v>0</v>
      </c>
      <c r="BF343">
        <f t="shared" si="158"/>
        <v>0.35100200000000004</v>
      </c>
      <c r="BG343">
        <f t="shared" si="159"/>
        <v>8.4996000000000002E-2</v>
      </c>
      <c r="BH343">
        <f t="shared" si="160"/>
        <v>0</v>
      </c>
      <c r="BI343">
        <f t="shared" si="161"/>
        <v>0</v>
      </c>
      <c r="BJ343">
        <f t="shared" si="162"/>
        <v>1.8888000000000002E-2</v>
      </c>
      <c r="BK343">
        <f t="shared" si="163"/>
        <v>1.029396</v>
      </c>
      <c r="BL343">
        <f t="shared" si="164"/>
        <v>2.2413760000000003</v>
      </c>
      <c r="BM343">
        <f t="shared" si="165"/>
        <v>2.516826</v>
      </c>
      <c r="BN343">
        <f t="shared" si="166"/>
        <v>2.603396</v>
      </c>
      <c r="BO343">
        <f t="shared" si="167"/>
        <v>0.665802</v>
      </c>
      <c r="BP343">
        <f t="shared" si="168"/>
        <v>0.66737600000000008</v>
      </c>
    </row>
    <row r="344" spans="1:68">
      <c r="A344">
        <v>55005</v>
      </c>
      <c r="B344" s="1">
        <v>9</v>
      </c>
      <c r="C344" s="1">
        <v>0</v>
      </c>
      <c r="D344" s="1">
        <v>1</v>
      </c>
      <c r="E344" s="1">
        <v>1</v>
      </c>
      <c r="F344" s="1">
        <v>0</v>
      </c>
      <c r="G344" s="1">
        <v>3</v>
      </c>
      <c r="H344" s="8">
        <v>40</v>
      </c>
      <c r="I344" t="s">
        <v>575</v>
      </c>
      <c r="J344" s="8">
        <v>83</v>
      </c>
      <c r="K344" s="1">
        <v>1</v>
      </c>
      <c r="L344" s="1">
        <v>2</v>
      </c>
      <c r="M344" s="1">
        <v>1</v>
      </c>
      <c r="N344" s="1">
        <v>0</v>
      </c>
      <c r="O344" s="1">
        <v>0</v>
      </c>
      <c r="P344" s="90">
        <v>1.5740000000000001E-3</v>
      </c>
      <c r="Q344" s="1">
        <v>129</v>
      </c>
      <c r="R344" s="1">
        <v>0</v>
      </c>
      <c r="S344" s="1">
        <v>0</v>
      </c>
      <c r="T344" s="1">
        <v>406</v>
      </c>
      <c r="U344" s="1">
        <v>0</v>
      </c>
      <c r="V344" s="1">
        <v>0</v>
      </c>
      <c r="W344" s="1">
        <v>102</v>
      </c>
      <c r="X344" s="1">
        <v>0</v>
      </c>
      <c r="Y344" s="1">
        <v>2586</v>
      </c>
      <c r="Z344" s="1">
        <v>2050</v>
      </c>
      <c r="AA344" s="1">
        <v>1</v>
      </c>
      <c r="AB344" s="1">
        <v>1</v>
      </c>
      <c r="AC344" s="1">
        <v>0</v>
      </c>
      <c r="AD344" s="1">
        <v>0</v>
      </c>
      <c r="AE344" s="1">
        <v>315</v>
      </c>
      <c r="AF344" s="1">
        <v>75</v>
      </c>
      <c r="AG344" s="1">
        <v>1</v>
      </c>
      <c r="AH344" s="1">
        <v>0</v>
      </c>
      <c r="AI344" s="1">
        <v>28</v>
      </c>
      <c r="AJ344" s="1">
        <v>638</v>
      </c>
      <c r="AK344" s="1">
        <v>2559</v>
      </c>
      <c r="AL344" s="1">
        <v>102</v>
      </c>
      <c r="AM344" s="1">
        <v>2688</v>
      </c>
      <c r="AN344" s="1">
        <f t="shared" si="141"/>
        <v>508</v>
      </c>
      <c r="AO344" s="1">
        <f t="shared" si="142"/>
        <v>509</v>
      </c>
      <c r="AP344" s="1" t="str">
        <f t="shared" si="143"/>
        <v/>
      </c>
      <c r="AR344">
        <f t="shared" si="144"/>
        <v>0.203046</v>
      </c>
      <c r="AS344">
        <f t="shared" si="145"/>
        <v>0</v>
      </c>
      <c r="AT344">
        <f t="shared" si="146"/>
        <v>0</v>
      </c>
      <c r="AU344">
        <f t="shared" si="147"/>
        <v>0.63904400000000006</v>
      </c>
      <c r="AV344">
        <f t="shared" si="148"/>
        <v>0</v>
      </c>
      <c r="AW344">
        <f t="shared" si="149"/>
        <v>0</v>
      </c>
      <c r="AX344">
        <f t="shared" si="150"/>
        <v>0.160548</v>
      </c>
      <c r="AY344">
        <f t="shared" si="151"/>
        <v>0</v>
      </c>
      <c r="AZ344">
        <f t="shared" si="152"/>
        <v>4.0703640000000005</v>
      </c>
      <c r="BA344">
        <f t="shared" si="153"/>
        <v>3.2267000000000001</v>
      </c>
      <c r="BB344">
        <f t="shared" si="154"/>
        <v>1.5740000000000001E-3</v>
      </c>
      <c r="BC344">
        <f t="shared" si="155"/>
        <v>1.5740000000000001E-3</v>
      </c>
      <c r="BD344">
        <f t="shared" si="156"/>
        <v>0</v>
      </c>
      <c r="BE344">
        <f t="shared" si="157"/>
        <v>0</v>
      </c>
      <c r="BF344">
        <f t="shared" si="158"/>
        <v>0.49581000000000003</v>
      </c>
      <c r="BG344">
        <f t="shared" si="159"/>
        <v>0.11805</v>
      </c>
      <c r="BH344">
        <f t="shared" si="160"/>
        <v>1.5740000000000001E-3</v>
      </c>
      <c r="BI344">
        <f t="shared" si="161"/>
        <v>0</v>
      </c>
      <c r="BJ344">
        <f t="shared" si="162"/>
        <v>4.4072E-2</v>
      </c>
      <c r="BK344">
        <f t="shared" si="163"/>
        <v>1.0042120000000001</v>
      </c>
      <c r="BL344">
        <f t="shared" si="164"/>
        <v>4.0278660000000004</v>
      </c>
      <c r="BM344">
        <f t="shared" si="165"/>
        <v>0.160548</v>
      </c>
      <c r="BN344">
        <f t="shared" si="166"/>
        <v>4.230912</v>
      </c>
      <c r="BO344">
        <f t="shared" si="167"/>
        <v>0.79959200000000008</v>
      </c>
      <c r="BP344">
        <f t="shared" si="168"/>
        <v>0.80116600000000004</v>
      </c>
    </row>
    <row r="345" spans="1:68">
      <c r="A345">
        <v>55006</v>
      </c>
      <c r="B345" s="1">
        <v>9</v>
      </c>
      <c r="C345" s="1">
        <v>0</v>
      </c>
      <c r="D345" s="1">
        <v>1</v>
      </c>
      <c r="E345" s="1">
        <v>1</v>
      </c>
      <c r="F345" s="1">
        <v>0</v>
      </c>
      <c r="G345" s="1">
        <v>3</v>
      </c>
      <c r="H345" s="8">
        <v>4</v>
      </c>
      <c r="I345" t="s">
        <v>356</v>
      </c>
      <c r="J345" s="8">
        <v>10</v>
      </c>
      <c r="K345" s="1">
        <v>1</v>
      </c>
      <c r="L345" s="1">
        <v>2</v>
      </c>
      <c r="M345" s="1">
        <v>1</v>
      </c>
      <c r="N345" s="1">
        <v>0</v>
      </c>
      <c r="O345" s="1">
        <v>0</v>
      </c>
      <c r="P345" s="90">
        <v>1.5740000000000001E-3</v>
      </c>
      <c r="Q345" s="1">
        <v>2773</v>
      </c>
      <c r="R345" s="1">
        <v>0</v>
      </c>
      <c r="S345" s="1">
        <v>0</v>
      </c>
      <c r="T345" s="1">
        <v>1584</v>
      </c>
      <c r="U345" s="1">
        <v>224</v>
      </c>
      <c r="V345" s="1">
        <v>0</v>
      </c>
      <c r="W345" s="1">
        <v>848</v>
      </c>
      <c r="X345" s="1">
        <v>41</v>
      </c>
      <c r="Y345" s="1">
        <v>399</v>
      </c>
      <c r="Z345" s="1">
        <v>11871</v>
      </c>
      <c r="AA345" s="1">
        <v>1</v>
      </c>
      <c r="AB345" s="1">
        <v>1</v>
      </c>
      <c r="AC345" s="1">
        <v>0</v>
      </c>
      <c r="AD345" s="1">
        <v>0</v>
      </c>
      <c r="AE345" s="1">
        <v>1296</v>
      </c>
      <c r="AF345" s="1">
        <v>288</v>
      </c>
      <c r="AG345" s="1">
        <v>0</v>
      </c>
      <c r="AH345" s="1">
        <v>196</v>
      </c>
      <c r="AI345" s="1">
        <v>131</v>
      </c>
      <c r="AJ345" s="1">
        <v>5471</v>
      </c>
      <c r="AK345" s="1">
        <v>14568</v>
      </c>
      <c r="AL345" s="1">
        <v>16942</v>
      </c>
      <c r="AM345" s="1">
        <v>17341</v>
      </c>
      <c r="AN345" s="1">
        <f t="shared" si="141"/>
        <v>2697</v>
      </c>
      <c r="AO345" s="1">
        <f t="shared" si="142"/>
        <v>2698</v>
      </c>
      <c r="AP345" s="1" t="str">
        <f t="shared" si="143"/>
        <v/>
      </c>
      <c r="AR345">
        <f t="shared" si="144"/>
        <v>4.3647020000000003</v>
      </c>
      <c r="AS345">
        <f t="shared" si="145"/>
        <v>0</v>
      </c>
      <c r="AT345">
        <f t="shared" si="146"/>
        <v>0</v>
      </c>
      <c r="AU345">
        <f t="shared" si="147"/>
        <v>2.4932160000000003</v>
      </c>
      <c r="AV345">
        <f t="shared" si="148"/>
        <v>0.352576</v>
      </c>
      <c r="AW345">
        <f t="shared" si="149"/>
        <v>0</v>
      </c>
      <c r="AX345">
        <f t="shared" si="150"/>
        <v>1.3347520000000002</v>
      </c>
      <c r="AY345">
        <f t="shared" si="151"/>
        <v>6.4534000000000008E-2</v>
      </c>
      <c r="AZ345">
        <f t="shared" si="152"/>
        <v>0.62802600000000008</v>
      </c>
      <c r="BA345">
        <f t="shared" si="153"/>
        <v>18.684954000000001</v>
      </c>
      <c r="BB345">
        <f t="shared" si="154"/>
        <v>1.5740000000000001E-3</v>
      </c>
      <c r="BC345">
        <f t="shared" si="155"/>
        <v>1.5740000000000001E-3</v>
      </c>
      <c r="BD345">
        <f t="shared" si="156"/>
        <v>0</v>
      </c>
      <c r="BE345">
        <f t="shared" si="157"/>
        <v>0</v>
      </c>
      <c r="BF345">
        <f t="shared" si="158"/>
        <v>2.0399039999999999</v>
      </c>
      <c r="BG345">
        <f t="shared" si="159"/>
        <v>0.45331200000000005</v>
      </c>
      <c r="BH345">
        <f t="shared" si="160"/>
        <v>0</v>
      </c>
      <c r="BI345">
        <f t="shared" si="161"/>
        <v>0.308504</v>
      </c>
      <c r="BJ345">
        <f t="shared" si="162"/>
        <v>0.20619400000000002</v>
      </c>
      <c r="BK345">
        <f t="shared" si="163"/>
        <v>8.6113540000000004</v>
      </c>
      <c r="BL345">
        <f t="shared" si="164"/>
        <v>22.930032000000001</v>
      </c>
      <c r="BM345">
        <f t="shared" si="165"/>
        <v>26.666708</v>
      </c>
      <c r="BN345">
        <f t="shared" si="166"/>
        <v>27.294734000000002</v>
      </c>
      <c r="BO345">
        <f t="shared" si="167"/>
        <v>4.2450780000000004</v>
      </c>
      <c r="BP345">
        <f t="shared" si="168"/>
        <v>4.2466520000000001</v>
      </c>
    </row>
    <row r="346" spans="1:68">
      <c r="A346">
        <v>55007</v>
      </c>
      <c r="B346" s="1">
        <v>9</v>
      </c>
      <c r="C346" s="1">
        <v>0</v>
      </c>
      <c r="D346" s="1">
        <v>1</v>
      </c>
      <c r="E346" s="1">
        <v>1</v>
      </c>
      <c r="F346" s="1">
        <v>0</v>
      </c>
      <c r="G346" s="1">
        <v>3</v>
      </c>
      <c r="H346" s="8">
        <v>40</v>
      </c>
      <c r="I346" t="s">
        <v>575</v>
      </c>
      <c r="J346" s="8">
        <v>83</v>
      </c>
      <c r="K346" s="1">
        <v>4</v>
      </c>
      <c r="L346" s="1">
        <v>2</v>
      </c>
      <c r="M346" s="1">
        <v>0</v>
      </c>
      <c r="N346" s="1">
        <v>0</v>
      </c>
      <c r="O346" s="1">
        <v>0</v>
      </c>
      <c r="P346" s="90">
        <v>1.5740000000000001E-3</v>
      </c>
      <c r="Q346" s="1">
        <v>854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38</v>
      </c>
      <c r="X346" s="1">
        <v>0</v>
      </c>
      <c r="Y346" s="1">
        <v>63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15</v>
      </c>
      <c r="AJ346" s="1">
        <v>892</v>
      </c>
      <c r="AK346" s="1">
        <v>38</v>
      </c>
      <c r="AL346" s="1">
        <v>829</v>
      </c>
      <c r="AM346" s="1">
        <v>892</v>
      </c>
      <c r="AN346" s="1">
        <f t="shared" si="141"/>
        <v>38</v>
      </c>
      <c r="AO346" s="1">
        <f t="shared" si="142"/>
        <v>38</v>
      </c>
      <c r="AP346" s="1" t="str">
        <f t="shared" si="143"/>
        <v/>
      </c>
      <c r="AR346">
        <f t="shared" si="144"/>
        <v>1.3441960000000002</v>
      </c>
      <c r="AS346">
        <f t="shared" si="145"/>
        <v>0</v>
      </c>
      <c r="AT346">
        <f t="shared" si="146"/>
        <v>0</v>
      </c>
      <c r="AU346">
        <f t="shared" si="147"/>
        <v>0</v>
      </c>
      <c r="AV346">
        <f t="shared" si="148"/>
        <v>0</v>
      </c>
      <c r="AW346">
        <f t="shared" si="149"/>
        <v>0</v>
      </c>
      <c r="AX346">
        <f t="shared" si="150"/>
        <v>5.9812000000000004E-2</v>
      </c>
      <c r="AY346">
        <f t="shared" si="151"/>
        <v>0</v>
      </c>
      <c r="AZ346">
        <f t="shared" si="152"/>
        <v>9.9162E-2</v>
      </c>
      <c r="BA346">
        <f t="shared" si="153"/>
        <v>0</v>
      </c>
      <c r="BB346">
        <f t="shared" si="154"/>
        <v>0</v>
      </c>
      <c r="BC346">
        <f t="shared" si="155"/>
        <v>0</v>
      </c>
      <c r="BD346">
        <f t="shared" si="156"/>
        <v>0</v>
      </c>
      <c r="BE346">
        <f t="shared" si="157"/>
        <v>0</v>
      </c>
      <c r="BF346">
        <f t="shared" si="158"/>
        <v>0</v>
      </c>
      <c r="BG346">
        <f t="shared" si="159"/>
        <v>0</v>
      </c>
      <c r="BH346">
        <f t="shared" si="160"/>
        <v>0</v>
      </c>
      <c r="BI346">
        <f t="shared" si="161"/>
        <v>0</v>
      </c>
      <c r="BJ346">
        <f t="shared" si="162"/>
        <v>2.3610000000000003E-2</v>
      </c>
      <c r="BK346">
        <f t="shared" si="163"/>
        <v>1.4040080000000001</v>
      </c>
      <c r="BL346">
        <f t="shared" si="164"/>
        <v>5.9812000000000004E-2</v>
      </c>
      <c r="BM346">
        <f t="shared" si="165"/>
        <v>1.3048460000000002</v>
      </c>
      <c r="BN346">
        <f t="shared" si="166"/>
        <v>1.4040080000000001</v>
      </c>
      <c r="BO346">
        <f t="shared" si="167"/>
        <v>5.9812000000000004E-2</v>
      </c>
      <c r="BP346">
        <f t="shared" si="168"/>
        <v>5.9812000000000004E-2</v>
      </c>
    </row>
    <row r="347" spans="1:68">
      <c r="A347">
        <v>55008</v>
      </c>
      <c r="B347" s="1">
        <v>9</v>
      </c>
      <c r="C347" s="1">
        <v>0</v>
      </c>
      <c r="D347" s="1">
        <v>1</v>
      </c>
      <c r="E347" s="1">
        <v>1</v>
      </c>
      <c r="F347" s="1">
        <v>0</v>
      </c>
      <c r="G347" s="1">
        <v>2</v>
      </c>
      <c r="H347" s="8">
        <v>40</v>
      </c>
      <c r="I347" t="s">
        <v>575</v>
      </c>
      <c r="J347" s="8">
        <v>83</v>
      </c>
      <c r="K347" s="1">
        <v>1</v>
      </c>
      <c r="L347" s="1">
        <v>1</v>
      </c>
      <c r="M347" s="1">
        <v>1</v>
      </c>
      <c r="N347" s="1">
        <v>0</v>
      </c>
      <c r="O347" s="1">
        <v>0</v>
      </c>
      <c r="P347" s="90">
        <v>5.1240000000000001E-3</v>
      </c>
      <c r="Q347" s="1">
        <v>0</v>
      </c>
      <c r="R347" s="1">
        <v>0</v>
      </c>
      <c r="S347" s="1">
        <v>0</v>
      </c>
      <c r="T347" s="1">
        <v>552</v>
      </c>
      <c r="U347" s="1">
        <v>72</v>
      </c>
      <c r="V347" s="1">
        <v>0</v>
      </c>
      <c r="W347" s="1">
        <v>192</v>
      </c>
      <c r="X347" s="1">
        <v>31</v>
      </c>
      <c r="Y347" s="1">
        <v>1611</v>
      </c>
      <c r="Z347" s="1">
        <v>2250</v>
      </c>
      <c r="AA347" s="1">
        <v>1</v>
      </c>
      <c r="AB347" s="1">
        <v>1</v>
      </c>
      <c r="AC347" s="1">
        <v>0</v>
      </c>
      <c r="AD347" s="1">
        <v>0</v>
      </c>
      <c r="AE347" s="1">
        <v>409</v>
      </c>
      <c r="AF347" s="1">
        <v>144</v>
      </c>
      <c r="AG347" s="1">
        <v>0</v>
      </c>
      <c r="AH347" s="1">
        <v>73</v>
      </c>
      <c r="AI347" s="1">
        <v>32</v>
      </c>
      <c r="AJ347" s="1">
        <v>849</v>
      </c>
      <c r="AK347" s="1">
        <v>3099</v>
      </c>
      <c r="AL347" s="1">
        <v>1487</v>
      </c>
      <c r="AM347" s="1">
        <v>3099</v>
      </c>
      <c r="AN347" s="1">
        <f t="shared" si="141"/>
        <v>847</v>
      </c>
      <c r="AO347" s="1">
        <f t="shared" si="142"/>
        <v>849</v>
      </c>
      <c r="AP347" s="1" t="str">
        <f t="shared" si="143"/>
        <v/>
      </c>
      <c r="AR347">
        <f t="shared" si="144"/>
        <v>0</v>
      </c>
      <c r="AS347">
        <f t="shared" si="145"/>
        <v>0</v>
      </c>
      <c r="AT347">
        <f t="shared" si="146"/>
        <v>0</v>
      </c>
      <c r="AU347">
        <f t="shared" si="147"/>
        <v>2.8284479999999999</v>
      </c>
      <c r="AV347">
        <f t="shared" si="148"/>
        <v>0.36892800000000003</v>
      </c>
      <c r="AW347">
        <f t="shared" si="149"/>
        <v>0</v>
      </c>
      <c r="AX347">
        <f t="shared" si="150"/>
        <v>0.98380800000000002</v>
      </c>
      <c r="AY347">
        <f t="shared" si="151"/>
        <v>0.15884400000000001</v>
      </c>
      <c r="AZ347">
        <f t="shared" si="152"/>
        <v>8.2547639999999998</v>
      </c>
      <c r="BA347">
        <f t="shared" si="153"/>
        <v>11.529</v>
      </c>
      <c r="BB347">
        <f t="shared" si="154"/>
        <v>5.1240000000000001E-3</v>
      </c>
      <c r="BC347">
        <f t="shared" si="155"/>
        <v>5.1240000000000001E-3</v>
      </c>
      <c r="BD347">
        <f t="shared" si="156"/>
        <v>0</v>
      </c>
      <c r="BE347">
        <f t="shared" si="157"/>
        <v>0</v>
      </c>
      <c r="BF347">
        <f t="shared" si="158"/>
        <v>2.0957159999999999</v>
      </c>
      <c r="BG347">
        <f t="shared" si="159"/>
        <v>0.73785600000000007</v>
      </c>
      <c r="BH347">
        <f t="shared" si="160"/>
        <v>0</v>
      </c>
      <c r="BI347">
        <f t="shared" si="161"/>
        <v>0.374052</v>
      </c>
      <c r="BJ347">
        <f t="shared" si="162"/>
        <v>0.163968</v>
      </c>
      <c r="BK347">
        <f t="shared" si="163"/>
        <v>4.350276</v>
      </c>
      <c r="BL347">
        <f t="shared" si="164"/>
        <v>15.879276000000001</v>
      </c>
      <c r="BM347">
        <f t="shared" si="165"/>
        <v>7.6193879999999998</v>
      </c>
      <c r="BN347">
        <f t="shared" si="166"/>
        <v>15.879276000000001</v>
      </c>
      <c r="BO347">
        <f t="shared" si="167"/>
        <v>4.3400280000000002</v>
      </c>
      <c r="BP347">
        <f t="shared" si="168"/>
        <v>4.350276</v>
      </c>
    </row>
    <row r="348" spans="1:68">
      <c r="A348">
        <v>55009</v>
      </c>
      <c r="B348" s="1">
        <v>9</v>
      </c>
      <c r="C348" s="1">
        <v>0</v>
      </c>
      <c r="D348" s="1">
        <v>1</v>
      </c>
      <c r="E348" s="1">
        <v>1</v>
      </c>
      <c r="F348" s="1">
        <v>0</v>
      </c>
      <c r="G348" s="1">
        <v>2</v>
      </c>
      <c r="H348" s="8">
        <v>40</v>
      </c>
      <c r="I348" t="s">
        <v>575</v>
      </c>
      <c r="J348" s="8">
        <v>83</v>
      </c>
      <c r="K348" s="1">
        <v>1</v>
      </c>
      <c r="L348" s="1">
        <v>2</v>
      </c>
      <c r="M348" s="1">
        <v>0</v>
      </c>
      <c r="N348" s="1">
        <v>0</v>
      </c>
      <c r="O348" s="1">
        <v>0</v>
      </c>
      <c r="P348" s="90">
        <v>5.1240000000000001E-3</v>
      </c>
      <c r="Q348" s="1">
        <v>0</v>
      </c>
      <c r="R348" s="1">
        <v>0</v>
      </c>
      <c r="S348" s="1">
        <v>0</v>
      </c>
      <c r="T348" s="1">
        <v>218</v>
      </c>
      <c r="U348" s="1">
        <v>0</v>
      </c>
      <c r="V348" s="1">
        <v>0</v>
      </c>
      <c r="W348" s="1">
        <v>68</v>
      </c>
      <c r="X348" s="1">
        <v>0</v>
      </c>
      <c r="Y348" s="1">
        <v>357</v>
      </c>
      <c r="Z348" s="1">
        <v>645</v>
      </c>
      <c r="AA348" s="1">
        <v>1</v>
      </c>
      <c r="AB348" s="1">
        <v>1</v>
      </c>
      <c r="AC348" s="1">
        <v>0</v>
      </c>
      <c r="AD348" s="1">
        <v>0</v>
      </c>
      <c r="AE348" s="1">
        <v>178</v>
      </c>
      <c r="AF348" s="1">
        <v>39</v>
      </c>
      <c r="AG348" s="1">
        <v>0</v>
      </c>
      <c r="AH348" s="1">
        <v>0</v>
      </c>
      <c r="AI348" s="1">
        <v>7</v>
      </c>
      <c r="AJ348" s="1">
        <v>287</v>
      </c>
      <c r="AK348" s="1">
        <v>931</v>
      </c>
      <c r="AL348" s="1">
        <v>575</v>
      </c>
      <c r="AM348" s="1">
        <v>931</v>
      </c>
      <c r="AN348" s="1">
        <f t="shared" si="141"/>
        <v>286</v>
      </c>
      <c r="AO348" s="1">
        <f t="shared" si="142"/>
        <v>287</v>
      </c>
      <c r="AP348" s="1" t="str">
        <f t="shared" si="143"/>
        <v/>
      </c>
      <c r="AR348">
        <f t="shared" si="144"/>
        <v>0</v>
      </c>
      <c r="AS348">
        <f t="shared" si="145"/>
        <v>0</v>
      </c>
      <c r="AT348">
        <f t="shared" si="146"/>
        <v>0</v>
      </c>
      <c r="AU348">
        <f t="shared" si="147"/>
        <v>1.117032</v>
      </c>
      <c r="AV348">
        <f t="shared" si="148"/>
        <v>0</v>
      </c>
      <c r="AW348">
        <f t="shared" si="149"/>
        <v>0</v>
      </c>
      <c r="AX348">
        <f t="shared" si="150"/>
        <v>0.34843200000000002</v>
      </c>
      <c r="AY348">
        <f t="shared" si="151"/>
        <v>0</v>
      </c>
      <c r="AZ348">
        <f t="shared" si="152"/>
        <v>1.8292680000000001</v>
      </c>
      <c r="BA348">
        <f t="shared" si="153"/>
        <v>3.30498</v>
      </c>
      <c r="BB348">
        <f t="shared" si="154"/>
        <v>5.1240000000000001E-3</v>
      </c>
      <c r="BC348">
        <f t="shared" si="155"/>
        <v>5.1240000000000001E-3</v>
      </c>
      <c r="BD348">
        <f t="shared" si="156"/>
        <v>0</v>
      </c>
      <c r="BE348">
        <f t="shared" si="157"/>
        <v>0</v>
      </c>
      <c r="BF348">
        <f t="shared" si="158"/>
        <v>0.91207199999999999</v>
      </c>
      <c r="BG348">
        <f t="shared" si="159"/>
        <v>0.19983600000000001</v>
      </c>
      <c r="BH348">
        <f t="shared" si="160"/>
        <v>0</v>
      </c>
      <c r="BI348">
        <f t="shared" si="161"/>
        <v>0</v>
      </c>
      <c r="BJ348">
        <f t="shared" si="162"/>
        <v>3.5867999999999997E-2</v>
      </c>
      <c r="BK348">
        <f t="shared" si="163"/>
        <v>1.470588</v>
      </c>
      <c r="BL348">
        <f t="shared" si="164"/>
        <v>4.7704440000000004</v>
      </c>
      <c r="BM348">
        <f t="shared" si="165"/>
        <v>2.9462999999999999</v>
      </c>
      <c r="BN348">
        <f t="shared" si="166"/>
        <v>4.7704440000000004</v>
      </c>
      <c r="BO348">
        <f t="shared" si="167"/>
        <v>1.4654640000000001</v>
      </c>
      <c r="BP348">
        <f t="shared" si="168"/>
        <v>1.470588</v>
      </c>
    </row>
    <row r="349" spans="1:68">
      <c r="A349">
        <v>55010</v>
      </c>
      <c r="B349" s="1">
        <v>9</v>
      </c>
      <c r="C349" s="1">
        <v>0</v>
      </c>
      <c r="D349" s="1">
        <v>1</v>
      </c>
      <c r="E349" s="1">
        <v>1</v>
      </c>
      <c r="F349" s="1">
        <v>0</v>
      </c>
      <c r="G349" s="1">
        <v>2</v>
      </c>
      <c r="H349" s="8">
        <v>40</v>
      </c>
      <c r="I349" t="s">
        <v>575</v>
      </c>
      <c r="J349" s="8">
        <v>83</v>
      </c>
      <c r="K349" s="1">
        <v>1</v>
      </c>
      <c r="L349" s="1">
        <v>1</v>
      </c>
      <c r="M349" s="1">
        <v>1</v>
      </c>
      <c r="N349" s="1">
        <v>1</v>
      </c>
      <c r="O349" s="1">
        <v>0</v>
      </c>
      <c r="P349" s="90">
        <v>5.1240000000000001E-3</v>
      </c>
      <c r="Q349" s="1">
        <v>626</v>
      </c>
      <c r="R349" s="1">
        <v>0</v>
      </c>
      <c r="S349" s="1">
        <v>0</v>
      </c>
      <c r="T349" s="1">
        <v>743</v>
      </c>
      <c r="U349" s="1">
        <v>0</v>
      </c>
      <c r="V349" s="1">
        <v>0</v>
      </c>
      <c r="W349" s="1">
        <v>165</v>
      </c>
      <c r="X349" s="1">
        <v>0</v>
      </c>
      <c r="Y349" s="1">
        <v>205</v>
      </c>
      <c r="Z349" s="1">
        <v>3400</v>
      </c>
      <c r="AA349" s="1">
        <v>1</v>
      </c>
      <c r="AB349" s="1">
        <v>1</v>
      </c>
      <c r="AC349" s="1">
        <v>0</v>
      </c>
      <c r="AD349" s="1">
        <v>0</v>
      </c>
      <c r="AE349" s="1">
        <v>571</v>
      </c>
      <c r="AF349" s="1">
        <v>172</v>
      </c>
      <c r="AG349" s="1">
        <v>0</v>
      </c>
      <c r="AH349" s="1">
        <v>0</v>
      </c>
      <c r="AI349" s="1">
        <v>75</v>
      </c>
      <c r="AJ349" s="1">
        <v>1534</v>
      </c>
      <c r="AK349" s="1">
        <v>4308</v>
      </c>
      <c r="AL349" s="1">
        <v>4729</v>
      </c>
      <c r="AM349" s="1">
        <v>4934</v>
      </c>
      <c r="AN349" s="1">
        <f t="shared" si="141"/>
        <v>908</v>
      </c>
      <c r="AO349" s="1">
        <f t="shared" si="142"/>
        <v>908</v>
      </c>
      <c r="AP349" s="1" t="str">
        <f t="shared" si="143"/>
        <v/>
      </c>
      <c r="AR349">
        <f t="shared" si="144"/>
        <v>3.207624</v>
      </c>
      <c r="AS349">
        <f t="shared" si="145"/>
        <v>0</v>
      </c>
      <c r="AT349">
        <f t="shared" si="146"/>
        <v>0</v>
      </c>
      <c r="AU349">
        <f t="shared" si="147"/>
        <v>3.8071320000000002</v>
      </c>
      <c r="AV349">
        <f t="shared" si="148"/>
        <v>0</v>
      </c>
      <c r="AW349">
        <f t="shared" si="149"/>
        <v>0</v>
      </c>
      <c r="AX349">
        <f t="shared" si="150"/>
        <v>0.84545999999999999</v>
      </c>
      <c r="AY349">
        <f t="shared" si="151"/>
        <v>0</v>
      </c>
      <c r="AZ349">
        <f t="shared" si="152"/>
        <v>1.0504199999999999</v>
      </c>
      <c r="BA349">
        <f t="shared" si="153"/>
        <v>17.421600000000002</v>
      </c>
      <c r="BB349">
        <f t="shared" si="154"/>
        <v>5.1240000000000001E-3</v>
      </c>
      <c r="BC349">
        <f t="shared" si="155"/>
        <v>5.1240000000000001E-3</v>
      </c>
      <c r="BD349">
        <f t="shared" si="156"/>
        <v>0</v>
      </c>
      <c r="BE349">
        <f t="shared" si="157"/>
        <v>0</v>
      </c>
      <c r="BF349">
        <f t="shared" si="158"/>
        <v>2.9258039999999998</v>
      </c>
      <c r="BG349">
        <f t="shared" si="159"/>
        <v>0.881328</v>
      </c>
      <c r="BH349">
        <f t="shared" si="160"/>
        <v>0</v>
      </c>
      <c r="BI349">
        <f t="shared" si="161"/>
        <v>0</v>
      </c>
      <c r="BJ349">
        <f t="shared" si="162"/>
        <v>0.38430000000000003</v>
      </c>
      <c r="BK349">
        <f t="shared" si="163"/>
        <v>7.8602160000000003</v>
      </c>
      <c r="BL349">
        <f t="shared" si="164"/>
        <v>22.074192</v>
      </c>
      <c r="BM349">
        <f t="shared" si="165"/>
        <v>24.231396</v>
      </c>
      <c r="BN349">
        <f t="shared" si="166"/>
        <v>25.281815999999999</v>
      </c>
      <c r="BO349">
        <f t="shared" si="167"/>
        <v>4.6525920000000003</v>
      </c>
      <c r="BP349">
        <f t="shared" si="168"/>
        <v>4.6525920000000003</v>
      </c>
    </row>
    <row r="350" spans="1:68">
      <c r="A350">
        <v>55011</v>
      </c>
      <c r="B350" s="1">
        <v>9</v>
      </c>
      <c r="C350" s="1">
        <v>0</v>
      </c>
      <c r="D350" s="1">
        <v>1</v>
      </c>
      <c r="E350" s="1">
        <v>1</v>
      </c>
      <c r="F350" s="1">
        <v>0</v>
      </c>
      <c r="G350" s="1">
        <v>3</v>
      </c>
      <c r="H350" s="8">
        <v>40</v>
      </c>
      <c r="I350" t="s">
        <v>575</v>
      </c>
      <c r="J350" s="8">
        <v>83</v>
      </c>
      <c r="K350" s="1">
        <v>1</v>
      </c>
      <c r="L350" s="1">
        <v>1</v>
      </c>
      <c r="M350" s="1">
        <v>0</v>
      </c>
      <c r="N350" s="1">
        <v>0</v>
      </c>
      <c r="O350" s="1">
        <v>0</v>
      </c>
      <c r="P350" s="90">
        <v>1.5740000000000001E-3</v>
      </c>
      <c r="Q350" s="1">
        <v>0</v>
      </c>
      <c r="R350" s="1">
        <v>0</v>
      </c>
      <c r="S350" s="1">
        <v>0</v>
      </c>
      <c r="T350" s="1">
        <v>627</v>
      </c>
      <c r="U350" s="1">
        <v>80</v>
      </c>
      <c r="V350" s="1">
        <v>0</v>
      </c>
      <c r="W350" s="1">
        <v>360</v>
      </c>
      <c r="X350" s="1">
        <v>54</v>
      </c>
      <c r="Y350" s="1">
        <v>1530</v>
      </c>
      <c r="Z350" s="1">
        <v>3804</v>
      </c>
      <c r="AA350" s="1">
        <v>1</v>
      </c>
      <c r="AB350" s="1">
        <v>1</v>
      </c>
      <c r="AC350" s="1">
        <v>0</v>
      </c>
      <c r="AD350" s="1">
        <v>0</v>
      </c>
      <c r="AE350" s="1">
        <v>258</v>
      </c>
      <c r="AF350" s="1">
        <v>369</v>
      </c>
      <c r="AG350" s="1">
        <v>0</v>
      </c>
      <c r="AH350" s="1">
        <v>80</v>
      </c>
      <c r="AI350" s="1">
        <v>51</v>
      </c>
      <c r="AJ350" s="1">
        <v>1122</v>
      </c>
      <c r="AK350" s="1">
        <v>4926</v>
      </c>
      <c r="AL350" s="1">
        <v>3395</v>
      </c>
      <c r="AM350" s="1">
        <v>4926</v>
      </c>
      <c r="AN350" s="1">
        <f t="shared" si="141"/>
        <v>1121</v>
      </c>
      <c r="AO350" s="1">
        <f t="shared" si="142"/>
        <v>1122</v>
      </c>
      <c r="AP350" s="1" t="str">
        <f t="shared" si="143"/>
        <v/>
      </c>
      <c r="AR350">
        <f t="shared" si="144"/>
        <v>0</v>
      </c>
      <c r="AS350">
        <f t="shared" si="145"/>
        <v>0</v>
      </c>
      <c r="AT350">
        <f t="shared" si="146"/>
        <v>0</v>
      </c>
      <c r="AU350">
        <f t="shared" si="147"/>
        <v>0.98689800000000005</v>
      </c>
      <c r="AV350">
        <f t="shared" si="148"/>
        <v>0.12592</v>
      </c>
      <c r="AW350">
        <f t="shared" si="149"/>
        <v>0</v>
      </c>
      <c r="AX350">
        <f t="shared" si="150"/>
        <v>0.56664000000000003</v>
      </c>
      <c r="AY350">
        <f t="shared" si="151"/>
        <v>8.4996000000000002E-2</v>
      </c>
      <c r="AZ350">
        <f t="shared" si="152"/>
        <v>2.40822</v>
      </c>
      <c r="BA350">
        <f t="shared" si="153"/>
        <v>5.9874960000000002</v>
      </c>
      <c r="BB350">
        <f t="shared" si="154"/>
        <v>1.5740000000000001E-3</v>
      </c>
      <c r="BC350">
        <f t="shared" si="155"/>
        <v>1.5740000000000001E-3</v>
      </c>
      <c r="BD350">
        <f t="shared" si="156"/>
        <v>0</v>
      </c>
      <c r="BE350">
        <f t="shared" si="157"/>
        <v>0</v>
      </c>
      <c r="BF350">
        <f t="shared" si="158"/>
        <v>0.40609200000000001</v>
      </c>
      <c r="BG350">
        <f t="shared" si="159"/>
        <v>0.58080600000000004</v>
      </c>
      <c r="BH350">
        <f t="shared" si="160"/>
        <v>0</v>
      </c>
      <c r="BI350">
        <f t="shared" si="161"/>
        <v>0.12592</v>
      </c>
      <c r="BJ350">
        <f t="shared" si="162"/>
        <v>8.0273999999999998E-2</v>
      </c>
      <c r="BK350">
        <f t="shared" si="163"/>
        <v>1.7660280000000002</v>
      </c>
      <c r="BL350">
        <f t="shared" si="164"/>
        <v>7.7535240000000005</v>
      </c>
      <c r="BM350">
        <f t="shared" si="165"/>
        <v>5.3437300000000008</v>
      </c>
      <c r="BN350">
        <f t="shared" si="166"/>
        <v>7.7535240000000005</v>
      </c>
      <c r="BO350">
        <f t="shared" si="167"/>
        <v>1.7644540000000002</v>
      </c>
      <c r="BP350">
        <f t="shared" si="168"/>
        <v>1.7660280000000002</v>
      </c>
    </row>
    <row r="351" spans="1:68">
      <c r="A351">
        <v>55012</v>
      </c>
      <c r="B351" s="1">
        <v>9</v>
      </c>
      <c r="C351" s="1">
        <v>0</v>
      </c>
      <c r="D351" s="1">
        <v>1</v>
      </c>
      <c r="E351" s="1">
        <v>1</v>
      </c>
      <c r="F351" s="1">
        <v>0</v>
      </c>
      <c r="G351" s="1">
        <v>2</v>
      </c>
      <c r="H351" s="8">
        <v>61</v>
      </c>
      <c r="I351" t="s">
        <v>571</v>
      </c>
      <c r="J351" s="8">
        <v>45</v>
      </c>
      <c r="K351" s="1">
        <v>1</v>
      </c>
      <c r="L351" s="1">
        <v>1</v>
      </c>
      <c r="M351" s="1">
        <v>1</v>
      </c>
      <c r="N351" s="1">
        <v>4</v>
      </c>
      <c r="O351" s="1">
        <v>0</v>
      </c>
      <c r="P351" s="90">
        <v>5.1240000000000001E-3</v>
      </c>
      <c r="Q351" s="1">
        <v>252</v>
      </c>
      <c r="R351" s="1">
        <v>0</v>
      </c>
      <c r="S351" s="1">
        <v>0</v>
      </c>
      <c r="T351" s="1">
        <v>1136</v>
      </c>
      <c r="U351" s="1">
        <v>0</v>
      </c>
      <c r="V351" s="1">
        <v>0</v>
      </c>
      <c r="W351" s="1">
        <v>166</v>
      </c>
      <c r="X351" s="1">
        <v>0</v>
      </c>
      <c r="Y351" s="1">
        <v>2312</v>
      </c>
      <c r="Z351" s="1">
        <v>3621</v>
      </c>
      <c r="AA351" s="1">
        <v>1</v>
      </c>
      <c r="AB351" s="1">
        <v>1</v>
      </c>
      <c r="AC351" s="1">
        <v>0</v>
      </c>
      <c r="AD351" s="1">
        <v>0</v>
      </c>
      <c r="AE351" s="1">
        <v>972</v>
      </c>
      <c r="AF351" s="1">
        <v>59</v>
      </c>
      <c r="AG351" s="1">
        <v>104</v>
      </c>
      <c r="AH351" s="1">
        <v>0</v>
      </c>
      <c r="AI351" s="1">
        <v>19</v>
      </c>
      <c r="AJ351" s="1">
        <v>1555</v>
      </c>
      <c r="AK351" s="1">
        <v>4923</v>
      </c>
      <c r="AL351" s="1">
        <v>2864</v>
      </c>
      <c r="AM351" s="1">
        <v>5175</v>
      </c>
      <c r="AN351" s="1">
        <f t="shared" si="141"/>
        <v>1302</v>
      </c>
      <c r="AO351" s="1">
        <f t="shared" si="142"/>
        <v>1303</v>
      </c>
      <c r="AP351" s="1" t="str">
        <f t="shared" si="143"/>
        <v/>
      </c>
      <c r="AR351">
        <f t="shared" si="144"/>
        <v>1.291248</v>
      </c>
      <c r="AS351">
        <f t="shared" si="145"/>
        <v>0</v>
      </c>
      <c r="AT351">
        <f t="shared" si="146"/>
        <v>0</v>
      </c>
      <c r="AU351">
        <f t="shared" si="147"/>
        <v>5.8208640000000003</v>
      </c>
      <c r="AV351">
        <f t="shared" si="148"/>
        <v>0</v>
      </c>
      <c r="AW351">
        <f t="shared" si="149"/>
        <v>0</v>
      </c>
      <c r="AX351">
        <f t="shared" si="150"/>
        <v>0.85058400000000001</v>
      </c>
      <c r="AY351">
        <f t="shared" si="151"/>
        <v>0</v>
      </c>
      <c r="AZ351">
        <f t="shared" si="152"/>
        <v>11.846688</v>
      </c>
      <c r="BA351">
        <f t="shared" si="153"/>
        <v>18.554003999999999</v>
      </c>
      <c r="BB351">
        <f t="shared" si="154"/>
        <v>5.1240000000000001E-3</v>
      </c>
      <c r="BC351">
        <f t="shared" si="155"/>
        <v>5.1240000000000001E-3</v>
      </c>
      <c r="BD351">
        <f t="shared" si="156"/>
        <v>0</v>
      </c>
      <c r="BE351">
        <f t="shared" si="157"/>
        <v>0</v>
      </c>
      <c r="BF351">
        <f t="shared" si="158"/>
        <v>4.9805280000000005</v>
      </c>
      <c r="BG351">
        <f t="shared" si="159"/>
        <v>0.30231600000000003</v>
      </c>
      <c r="BH351">
        <f t="shared" si="160"/>
        <v>0.53289600000000004</v>
      </c>
      <c r="BI351">
        <f t="shared" si="161"/>
        <v>0</v>
      </c>
      <c r="BJ351">
        <f t="shared" si="162"/>
        <v>9.7355999999999998E-2</v>
      </c>
      <c r="BK351">
        <f t="shared" si="163"/>
        <v>7.9678200000000006</v>
      </c>
      <c r="BL351">
        <f t="shared" si="164"/>
        <v>25.225452000000001</v>
      </c>
      <c r="BM351">
        <f t="shared" si="165"/>
        <v>14.675136</v>
      </c>
      <c r="BN351">
        <f t="shared" si="166"/>
        <v>26.5167</v>
      </c>
      <c r="BO351">
        <f t="shared" si="167"/>
        <v>6.6714479999999998</v>
      </c>
      <c r="BP351">
        <f t="shared" si="168"/>
        <v>6.6765720000000002</v>
      </c>
    </row>
    <row r="352" spans="1:68">
      <c r="A352">
        <v>55013</v>
      </c>
      <c r="B352" s="1">
        <v>9</v>
      </c>
      <c r="C352" s="1">
        <v>0</v>
      </c>
      <c r="D352" s="1">
        <v>1</v>
      </c>
      <c r="E352" s="1">
        <v>1</v>
      </c>
      <c r="F352" s="1">
        <v>0</v>
      </c>
      <c r="G352" s="1">
        <v>2</v>
      </c>
      <c r="H352" s="8">
        <v>40</v>
      </c>
      <c r="I352" t="s">
        <v>575</v>
      </c>
      <c r="J352" s="8">
        <v>83</v>
      </c>
      <c r="K352" s="1">
        <v>1</v>
      </c>
      <c r="L352" s="1">
        <v>2</v>
      </c>
      <c r="M352" s="1">
        <v>1</v>
      </c>
      <c r="N352" s="1">
        <v>0</v>
      </c>
      <c r="O352" s="1">
        <v>0</v>
      </c>
      <c r="P352" s="90">
        <v>5.1240000000000001E-3</v>
      </c>
      <c r="Q352" s="1">
        <v>111</v>
      </c>
      <c r="R352" s="1">
        <v>0</v>
      </c>
      <c r="S352" s="1">
        <v>0</v>
      </c>
      <c r="T352" s="1">
        <v>315</v>
      </c>
      <c r="U352" s="1">
        <v>0</v>
      </c>
      <c r="V352" s="1">
        <v>0</v>
      </c>
      <c r="W352" s="1">
        <v>155</v>
      </c>
      <c r="X352" s="1">
        <v>45</v>
      </c>
      <c r="Y352" s="1">
        <v>960</v>
      </c>
      <c r="Z352" s="1">
        <v>1250</v>
      </c>
      <c r="AA352" s="1">
        <v>1</v>
      </c>
      <c r="AB352" s="1">
        <v>1</v>
      </c>
      <c r="AC352" s="1">
        <v>35</v>
      </c>
      <c r="AD352" s="1">
        <v>0</v>
      </c>
      <c r="AE352" s="1">
        <v>233</v>
      </c>
      <c r="AF352" s="1">
        <v>81</v>
      </c>
      <c r="AG352" s="1">
        <v>0</v>
      </c>
      <c r="AH352" s="1">
        <v>0</v>
      </c>
      <c r="AI352" s="1">
        <v>25</v>
      </c>
      <c r="AJ352" s="1">
        <v>626</v>
      </c>
      <c r="AK352" s="1">
        <v>1765</v>
      </c>
      <c r="AL352" s="1">
        <v>916</v>
      </c>
      <c r="AM352" s="1">
        <v>1876</v>
      </c>
      <c r="AN352" s="1">
        <f t="shared" si="141"/>
        <v>515</v>
      </c>
      <c r="AO352" s="1">
        <f t="shared" si="142"/>
        <v>515</v>
      </c>
      <c r="AP352" s="1" t="str">
        <f t="shared" si="143"/>
        <v/>
      </c>
      <c r="AR352">
        <f t="shared" si="144"/>
        <v>0.56876400000000005</v>
      </c>
      <c r="AS352">
        <f t="shared" si="145"/>
        <v>0</v>
      </c>
      <c r="AT352">
        <f t="shared" si="146"/>
        <v>0</v>
      </c>
      <c r="AU352">
        <f t="shared" si="147"/>
        <v>1.6140600000000001</v>
      </c>
      <c r="AV352">
        <f t="shared" si="148"/>
        <v>0</v>
      </c>
      <c r="AW352">
        <f t="shared" si="149"/>
        <v>0</v>
      </c>
      <c r="AX352">
        <f t="shared" si="150"/>
        <v>0.79422000000000004</v>
      </c>
      <c r="AY352">
        <f t="shared" si="151"/>
        <v>0.23058000000000001</v>
      </c>
      <c r="AZ352">
        <f t="shared" si="152"/>
        <v>4.9190399999999999</v>
      </c>
      <c r="BA352">
        <f t="shared" si="153"/>
        <v>6.4050000000000002</v>
      </c>
      <c r="BB352">
        <f t="shared" si="154"/>
        <v>5.1240000000000001E-3</v>
      </c>
      <c r="BC352">
        <f t="shared" si="155"/>
        <v>5.1240000000000001E-3</v>
      </c>
      <c r="BD352">
        <f t="shared" si="156"/>
        <v>0.17934</v>
      </c>
      <c r="BE352">
        <f t="shared" si="157"/>
        <v>0</v>
      </c>
      <c r="BF352">
        <f t="shared" si="158"/>
        <v>1.193892</v>
      </c>
      <c r="BG352">
        <f t="shared" si="159"/>
        <v>0.41504400000000002</v>
      </c>
      <c r="BH352">
        <f t="shared" si="160"/>
        <v>0</v>
      </c>
      <c r="BI352">
        <f t="shared" si="161"/>
        <v>0</v>
      </c>
      <c r="BJ352">
        <f t="shared" si="162"/>
        <v>0.12809999999999999</v>
      </c>
      <c r="BK352">
        <f t="shared" si="163"/>
        <v>3.207624</v>
      </c>
      <c r="BL352">
        <f t="shared" si="164"/>
        <v>9.0438600000000005</v>
      </c>
      <c r="BM352">
        <f t="shared" si="165"/>
        <v>4.6935840000000004</v>
      </c>
      <c r="BN352">
        <f t="shared" si="166"/>
        <v>9.6126240000000003</v>
      </c>
      <c r="BO352">
        <f t="shared" si="167"/>
        <v>2.6388600000000002</v>
      </c>
      <c r="BP352">
        <f t="shared" si="168"/>
        <v>2.6388600000000002</v>
      </c>
    </row>
    <row r="353" spans="1:68">
      <c r="A353">
        <v>55014</v>
      </c>
      <c r="B353" s="1">
        <v>9</v>
      </c>
      <c r="C353" s="1">
        <v>0</v>
      </c>
      <c r="D353" s="1">
        <v>1</v>
      </c>
      <c r="E353" s="1">
        <v>1</v>
      </c>
      <c r="F353" s="1">
        <v>0</v>
      </c>
      <c r="G353" s="1">
        <v>3</v>
      </c>
      <c r="H353" s="8">
        <v>40</v>
      </c>
      <c r="I353" t="s">
        <v>575</v>
      </c>
      <c r="J353" s="8">
        <v>83</v>
      </c>
      <c r="K353" s="1">
        <v>1</v>
      </c>
      <c r="L353" s="1">
        <v>1</v>
      </c>
      <c r="M353" s="1">
        <v>0</v>
      </c>
      <c r="N353" s="1">
        <v>0</v>
      </c>
      <c r="O353" s="1">
        <v>0</v>
      </c>
      <c r="P353" s="90">
        <v>1.5740000000000001E-3</v>
      </c>
      <c r="Q353" s="1">
        <v>0</v>
      </c>
      <c r="R353" s="1">
        <v>0</v>
      </c>
      <c r="S353" s="1">
        <v>0</v>
      </c>
      <c r="T353" s="1">
        <v>483</v>
      </c>
      <c r="U353" s="1">
        <v>0</v>
      </c>
      <c r="V353" s="1">
        <v>0</v>
      </c>
      <c r="W353" s="1">
        <v>112</v>
      </c>
      <c r="X353" s="1">
        <v>0</v>
      </c>
      <c r="Y353" s="1">
        <v>1110</v>
      </c>
      <c r="Z353" s="1">
        <v>4195</v>
      </c>
      <c r="AA353" s="1">
        <v>1</v>
      </c>
      <c r="AB353" s="1">
        <v>1</v>
      </c>
      <c r="AC353" s="1">
        <v>0</v>
      </c>
      <c r="AD353" s="1">
        <v>0</v>
      </c>
      <c r="AE353" s="1">
        <v>423</v>
      </c>
      <c r="AF353" s="1">
        <v>60</v>
      </c>
      <c r="AG353" s="1">
        <v>0</v>
      </c>
      <c r="AH353" s="1">
        <v>0</v>
      </c>
      <c r="AI353" s="1">
        <v>23</v>
      </c>
      <c r="AJ353" s="1">
        <v>595</v>
      </c>
      <c r="AK353" s="1">
        <v>4791</v>
      </c>
      <c r="AL353" s="1">
        <v>3680</v>
      </c>
      <c r="AM353" s="1">
        <v>4791</v>
      </c>
      <c r="AN353" s="1">
        <f t="shared" si="141"/>
        <v>595</v>
      </c>
      <c r="AO353" s="1">
        <f t="shared" si="142"/>
        <v>595</v>
      </c>
      <c r="AP353" s="1" t="str">
        <f t="shared" si="143"/>
        <v/>
      </c>
      <c r="AR353">
        <f t="shared" si="144"/>
        <v>0</v>
      </c>
      <c r="AS353">
        <f t="shared" si="145"/>
        <v>0</v>
      </c>
      <c r="AT353">
        <f t="shared" si="146"/>
        <v>0</v>
      </c>
      <c r="AU353">
        <f t="shared" si="147"/>
        <v>0.76024200000000008</v>
      </c>
      <c r="AV353">
        <f t="shared" si="148"/>
        <v>0</v>
      </c>
      <c r="AW353">
        <f t="shared" si="149"/>
        <v>0</v>
      </c>
      <c r="AX353">
        <f t="shared" si="150"/>
        <v>0.176288</v>
      </c>
      <c r="AY353">
        <f t="shared" si="151"/>
        <v>0</v>
      </c>
      <c r="AZ353">
        <f t="shared" si="152"/>
        <v>1.7471400000000001</v>
      </c>
      <c r="BA353">
        <f t="shared" si="153"/>
        <v>6.6029300000000006</v>
      </c>
      <c r="BB353">
        <f t="shared" si="154"/>
        <v>1.5740000000000001E-3</v>
      </c>
      <c r="BC353">
        <f t="shared" si="155"/>
        <v>1.5740000000000001E-3</v>
      </c>
      <c r="BD353">
        <f t="shared" si="156"/>
        <v>0</v>
      </c>
      <c r="BE353">
        <f t="shared" si="157"/>
        <v>0</v>
      </c>
      <c r="BF353">
        <f t="shared" si="158"/>
        <v>0.665802</v>
      </c>
      <c r="BG353">
        <f t="shared" si="159"/>
        <v>9.444000000000001E-2</v>
      </c>
      <c r="BH353">
        <f t="shared" si="160"/>
        <v>0</v>
      </c>
      <c r="BI353">
        <f t="shared" si="161"/>
        <v>0</v>
      </c>
      <c r="BJ353">
        <f t="shared" si="162"/>
        <v>3.6202000000000005E-2</v>
      </c>
      <c r="BK353">
        <f t="shared" si="163"/>
        <v>0.93653000000000008</v>
      </c>
      <c r="BL353">
        <f t="shared" si="164"/>
        <v>7.5410340000000007</v>
      </c>
      <c r="BM353">
        <f t="shared" si="165"/>
        <v>5.7923200000000001</v>
      </c>
      <c r="BN353">
        <f t="shared" si="166"/>
        <v>7.5410340000000007</v>
      </c>
      <c r="BO353">
        <f t="shared" si="167"/>
        <v>0.93653000000000008</v>
      </c>
      <c r="BP353">
        <f t="shared" si="168"/>
        <v>0.93653000000000008</v>
      </c>
    </row>
    <row r="354" spans="1:68">
      <c r="A354">
        <v>55015</v>
      </c>
      <c r="B354" s="1">
        <v>9</v>
      </c>
      <c r="C354" s="1">
        <v>0</v>
      </c>
      <c r="D354" s="1">
        <v>1</v>
      </c>
      <c r="E354" s="1">
        <v>1</v>
      </c>
      <c r="F354" s="1">
        <v>0</v>
      </c>
      <c r="G354" s="1">
        <v>4</v>
      </c>
      <c r="H354" s="8">
        <v>99</v>
      </c>
      <c r="I354" t="s">
        <v>727</v>
      </c>
      <c r="J354" s="8">
        <v>99</v>
      </c>
      <c r="K354" s="1">
        <v>1</v>
      </c>
      <c r="L354" s="1">
        <v>2</v>
      </c>
      <c r="M354" s="1">
        <v>0</v>
      </c>
      <c r="N354" s="1">
        <v>0</v>
      </c>
      <c r="O354" s="1">
        <v>0</v>
      </c>
      <c r="P354" s="90">
        <v>2.9150000000000001E-3</v>
      </c>
      <c r="Q354" s="1">
        <v>1317</v>
      </c>
      <c r="R354" s="1">
        <v>0</v>
      </c>
      <c r="S354" s="1">
        <v>0</v>
      </c>
      <c r="T354" s="1">
        <v>204</v>
      </c>
      <c r="U354" s="1">
        <v>0</v>
      </c>
      <c r="V354" s="1">
        <v>0</v>
      </c>
      <c r="W354" s="1">
        <v>96</v>
      </c>
      <c r="X354" s="1">
        <v>0</v>
      </c>
      <c r="Y354" s="1">
        <v>359</v>
      </c>
      <c r="Z354" s="1">
        <v>115</v>
      </c>
      <c r="AA354" s="1">
        <v>1</v>
      </c>
      <c r="AB354" s="1">
        <v>1</v>
      </c>
      <c r="AC354" s="1">
        <v>0</v>
      </c>
      <c r="AD354" s="1">
        <v>0</v>
      </c>
      <c r="AE354" s="1">
        <v>33</v>
      </c>
      <c r="AF354" s="1">
        <v>170</v>
      </c>
      <c r="AG354" s="1">
        <v>0</v>
      </c>
      <c r="AH354" s="1">
        <v>0</v>
      </c>
      <c r="AI354" s="1">
        <v>0</v>
      </c>
      <c r="AJ354" s="1">
        <v>1618</v>
      </c>
      <c r="AK354" s="1">
        <v>416</v>
      </c>
      <c r="AL354" s="1">
        <v>1374</v>
      </c>
      <c r="AM354" s="1">
        <v>1733</v>
      </c>
      <c r="AN354" s="1">
        <f t="shared" si="141"/>
        <v>300</v>
      </c>
      <c r="AO354" s="1">
        <f t="shared" si="142"/>
        <v>301</v>
      </c>
      <c r="AP354" s="1" t="str">
        <f t="shared" si="143"/>
        <v/>
      </c>
      <c r="AR354">
        <f t="shared" si="144"/>
        <v>3.8390550000000001</v>
      </c>
      <c r="AS354">
        <f t="shared" si="145"/>
        <v>0</v>
      </c>
      <c r="AT354">
        <f t="shared" si="146"/>
        <v>0</v>
      </c>
      <c r="AU354">
        <f t="shared" si="147"/>
        <v>0.59465999999999997</v>
      </c>
      <c r="AV354">
        <f t="shared" si="148"/>
        <v>0</v>
      </c>
      <c r="AW354">
        <f t="shared" si="149"/>
        <v>0</v>
      </c>
      <c r="AX354">
        <f t="shared" si="150"/>
        <v>0.27983999999999998</v>
      </c>
      <c r="AY354">
        <f t="shared" si="151"/>
        <v>0</v>
      </c>
      <c r="AZ354">
        <f t="shared" si="152"/>
        <v>1.0464850000000001</v>
      </c>
      <c r="BA354">
        <f t="shared" si="153"/>
        <v>0.335225</v>
      </c>
      <c r="BB354">
        <f t="shared" si="154"/>
        <v>2.9150000000000001E-3</v>
      </c>
      <c r="BC354">
        <f t="shared" si="155"/>
        <v>2.9150000000000001E-3</v>
      </c>
      <c r="BD354">
        <f t="shared" si="156"/>
        <v>0</v>
      </c>
      <c r="BE354">
        <f t="shared" si="157"/>
        <v>0</v>
      </c>
      <c r="BF354">
        <f t="shared" si="158"/>
        <v>9.6195000000000003E-2</v>
      </c>
      <c r="BG354">
        <f t="shared" si="159"/>
        <v>0.49554999999999999</v>
      </c>
      <c r="BH354">
        <f t="shared" si="160"/>
        <v>0</v>
      </c>
      <c r="BI354">
        <f t="shared" si="161"/>
        <v>0</v>
      </c>
      <c r="BJ354">
        <f t="shared" si="162"/>
        <v>0</v>
      </c>
      <c r="BK354">
        <f t="shared" si="163"/>
        <v>4.7164700000000002</v>
      </c>
      <c r="BL354">
        <f t="shared" si="164"/>
        <v>1.2126399999999999</v>
      </c>
      <c r="BM354">
        <f t="shared" si="165"/>
        <v>4.0052099999999999</v>
      </c>
      <c r="BN354">
        <f t="shared" si="166"/>
        <v>5.0516950000000005</v>
      </c>
      <c r="BO354">
        <f t="shared" si="167"/>
        <v>0.87450000000000006</v>
      </c>
      <c r="BP354">
        <f t="shared" si="168"/>
        <v>0.87741500000000006</v>
      </c>
    </row>
    <row r="355" spans="1:68">
      <c r="A355">
        <v>55016</v>
      </c>
      <c r="B355" s="1">
        <v>9</v>
      </c>
      <c r="C355" s="1">
        <v>0</v>
      </c>
      <c r="D355" s="1">
        <v>1</v>
      </c>
      <c r="E355" s="1">
        <v>1</v>
      </c>
      <c r="F355" s="1">
        <v>0</v>
      </c>
      <c r="G355" s="1">
        <v>3</v>
      </c>
      <c r="H355" s="8">
        <v>40</v>
      </c>
      <c r="I355" t="s">
        <v>575</v>
      </c>
      <c r="J355" s="8">
        <v>83</v>
      </c>
      <c r="K355" s="1">
        <v>1</v>
      </c>
      <c r="L355" s="1">
        <v>1</v>
      </c>
      <c r="M355" s="1">
        <v>0</v>
      </c>
      <c r="N355" s="1">
        <v>0</v>
      </c>
      <c r="O355" s="1">
        <v>0</v>
      </c>
      <c r="P355" s="90">
        <v>1.5740000000000001E-3</v>
      </c>
      <c r="Q355" s="1">
        <v>264</v>
      </c>
      <c r="R355" s="1">
        <v>0</v>
      </c>
      <c r="S355" s="1">
        <v>0</v>
      </c>
      <c r="T355" s="1">
        <v>405</v>
      </c>
      <c r="U355" s="1">
        <v>55</v>
      </c>
      <c r="V355" s="1">
        <v>0</v>
      </c>
      <c r="W355" s="1">
        <v>36</v>
      </c>
      <c r="X355" s="1">
        <v>24</v>
      </c>
      <c r="Y355" s="1">
        <v>768</v>
      </c>
      <c r="Z355" s="1">
        <v>1647</v>
      </c>
      <c r="AA355" s="1">
        <v>1</v>
      </c>
      <c r="AB355" s="1">
        <v>1</v>
      </c>
      <c r="AC355" s="1">
        <v>0</v>
      </c>
      <c r="AD355" s="1">
        <v>0</v>
      </c>
      <c r="AE355" s="1">
        <v>377</v>
      </c>
      <c r="AF355" s="1">
        <v>28</v>
      </c>
      <c r="AG355" s="1">
        <v>0</v>
      </c>
      <c r="AH355" s="1">
        <v>0</v>
      </c>
      <c r="AI355" s="1">
        <v>15</v>
      </c>
      <c r="AJ355" s="1">
        <v>786</v>
      </c>
      <c r="AK355" s="1">
        <v>2169</v>
      </c>
      <c r="AL355" s="1">
        <v>1666</v>
      </c>
      <c r="AM355" s="1">
        <v>2433</v>
      </c>
      <c r="AN355" s="1">
        <f t="shared" si="141"/>
        <v>520</v>
      </c>
      <c r="AO355" s="1">
        <f t="shared" si="142"/>
        <v>522</v>
      </c>
      <c r="AP355" s="1" t="str">
        <f t="shared" si="143"/>
        <v/>
      </c>
      <c r="AR355">
        <f t="shared" si="144"/>
        <v>0.41553600000000002</v>
      </c>
      <c r="AS355">
        <f t="shared" si="145"/>
        <v>0</v>
      </c>
      <c r="AT355">
        <f t="shared" si="146"/>
        <v>0</v>
      </c>
      <c r="AU355">
        <f t="shared" si="147"/>
        <v>0.63747000000000009</v>
      </c>
      <c r="AV355">
        <f t="shared" si="148"/>
        <v>8.6570000000000008E-2</v>
      </c>
      <c r="AW355">
        <f t="shared" si="149"/>
        <v>0</v>
      </c>
      <c r="AX355">
        <f t="shared" si="150"/>
        <v>5.6664000000000006E-2</v>
      </c>
      <c r="AY355">
        <f t="shared" si="151"/>
        <v>3.7776000000000004E-2</v>
      </c>
      <c r="AZ355">
        <f t="shared" si="152"/>
        <v>1.2088320000000001</v>
      </c>
      <c r="BA355">
        <f t="shared" si="153"/>
        <v>2.5923780000000001</v>
      </c>
      <c r="BB355">
        <f t="shared" si="154"/>
        <v>1.5740000000000001E-3</v>
      </c>
      <c r="BC355">
        <f t="shared" si="155"/>
        <v>1.5740000000000001E-3</v>
      </c>
      <c r="BD355">
        <f t="shared" si="156"/>
        <v>0</v>
      </c>
      <c r="BE355">
        <f t="shared" si="157"/>
        <v>0</v>
      </c>
      <c r="BF355">
        <f t="shared" si="158"/>
        <v>0.59339799999999998</v>
      </c>
      <c r="BG355">
        <f t="shared" si="159"/>
        <v>4.4072E-2</v>
      </c>
      <c r="BH355">
        <f t="shared" si="160"/>
        <v>0</v>
      </c>
      <c r="BI355">
        <f t="shared" si="161"/>
        <v>0</v>
      </c>
      <c r="BJ355">
        <f t="shared" si="162"/>
        <v>2.3610000000000003E-2</v>
      </c>
      <c r="BK355">
        <f t="shared" si="163"/>
        <v>1.2371640000000002</v>
      </c>
      <c r="BL355">
        <f t="shared" si="164"/>
        <v>3.4140060000000001</v>
      </c>
      <c r="BM355">
        <f t="shared" si="165"/>
        <v>2.6222840000000001</v>
      </c>
      <c r="BN355">
        <f t="shared" si="166"/>
        <v>3.8295420000000004</v>
      </c>
      <c r="BO355">
        <f t="shared" si="167"/>
        <v>0.8184800000000001</v>
      </c>
      <c r="BP355">
        <f t="shared" si="168"/>
        <v>0.82162800000000002</v>
      </c>
    </row>
    <row r="356" spans="1:68">
      <c r="A356">
        <v>55017</v>
      </c>
      <c r="B356" s="1">
        <v>9</v>
      </c>
      <c r="C356" s="1">
        <v>0</v>
      </c>
      <c r="D356" s="1">
        <v>1</v>
      </c>
      <c r="E356" s="1">
        <v>2</v>
      </c>
      <c r="F356" s="1">
        <v>1</v>
      </c>
      <c r="G356" s="1">
        <v>4</v>
      </c>
      <c r="H356" s="8">
        <v>98</v>
      </c>
      <c r="I356" t="s">
        <v>803</v>
      </c>
      <c r="J356" s="8">
        <v>98</v>
      </c>
      <c r="K356" s="1">
        <v>4</v>
      </c>
      <c r="L356" s="1">
        <v>2</v>
      </c>
      <c r="M356" s="1">
        <v>1</v>
      </c>
      <c r="N356" s="1">
        <v>0</v>
      </c>
      <c r="O356" s="1">
        <v>0</v>
      </c>
      <c r="P356" s="90">
        <v>2.9150000000000001E-3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36</v>
      </c>
      <c r="X356" s="1">
        <v>0</v>
      </c>
      <c r="Y356" s="1">
        <v>3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9</v>
      </c>
      <c r="AJ356" s="1">
        <v>36</v>
      </c>
      <c r="AK356" s="1">
        <v>36</v>
      </c>
      <c r="AL356" s="1">
        <v>33</v>
      </c>
      <c r="AM356" s="1">
        <v>36</v>
      </c>
      <c r="AN356" s="1">
        <f t="shared" si="141"/>
        <v>36</v>
      </c>
      <c r="AO356" s="1">
        <f t="shared" si="142"/>
        <v>36</v>
      </c>
      <c r="AP356" s="1" t="str">
        <f t="shared" si="143"/>
        <v/>
      </c>
      <c r="AR356">
        <f t="shared" si="144"/>
        <v>0</v>
      </c>
      <c r="AS356">
        <f t="shared" si="145"/>
        <v>0</v>
      </c>
      <c r="AT356">
        <f t="shared" si="146"/>
        <v>0</v>
      </c>
      <c r="AU356">
        <f t="shared" si="147"/>
        <v>0</v>
      </c>
      <c r="AV356">
        <f t="shared" si="148"/>
        <v>0</v>
      </c>
      <c r="AW356">
        <f t="shared" si="149"/>
        <v>0</v>
      </c>
      <c r="AX356">
        <f t="shared" si="150"/>
        <v>0.10494000000000001</v>
      </c>
      <c r="AY356">
        <f t="shared" si="151"/>
        <v>0</v>
      </c>
      <c r="AZ356">
        <f t="shared" si="152"/>
        <v>8.7449999999999993E-3</v>
      </c>
      <c r="BA356">
        <f t="shared" si="153"/>
        <v>0</v>
      </c>
      <c r="BB356">
        <f t="shared" si="154"/>
        <v>0</v>
      </c>
      <c r="BC356">
        <f t="shared" si="155"/>
        <v>0</v>
      </c>
      <c r="BD356">
        <f t="shared" si="156"/>
        <v>0</v>
      </c>
      <c r="BE356">
        <f t="shared" si="157"/>
        <v>0</v>
      </c>
      <c r="BF356">
        <f t="shared" si="158"/>
        <v>0</v>
      </c>
      <c r="BG356">
        <f t="shared" si="159"/>
        <v>0</v>
      </c>
      <c r="BH356">
        <f t="shared" si="160"/>
        <v>0</v>
      </c>
      <c r="BI356">
        <f t="shared" si="161"/>
        <v>0</v>
      </c>
      <c r="BJ356">
        <f t="shared" si="162"/>
        <v>2.6235000000000001E-2</v>
      </c>
      <c r="BK356">
        <f t="shared" si="163"/>
        <v>0.10494000000000001</v>
      </c>
      <c r="BL356">
        <f t="shared" si="164"/>
        <v>0.10494000000000001</v>
      </c>
      <c r="BM356">
        <f t="shared" si="165"/>
        <v>9.6195000000000003E-2</v>
      </c>
      <c r="BN356">
        <f t="shared" si="166"/>
        <v>0.10494000000000001</v>
      </c>
      <c r="BO356">
        <f t="shared" si="167"/>
        <v>0.10494000000000001</v>
      </c>
      <c r="BP356">
        <f t="shared" si="168"/>
        <v>0.10494000000000001</v>
      </c>
    </row>
    <row r="357" spans="1:68">
      <c r="A357">
        <v>55018</v>
      </c>
      <c r="B357" s="1">
        <v>9</v>
      </c>
      <c r="C357" s="1">
        <v>0</v>
      </c>
      <c r="D357" s="1">
        <v>1</v>
      </c>
      <c r="E357" s="1">
        <v>1</v>
      </c>
      <c r="F357" s="1">
        <v>0</v>
      </c>
      <c r="G357" s="1">
        <v>2</v>
      </c>
      <c r="H357" s="8">
        <v>40</v>
      </c>
      <c r="I357" t="s">
        <v>575</v>
      </c>
      <c r="J357" s="8">
        <v>83</v>
      </c>
      <c r="K357" s="1">
        <v>1</v>
      </c>
      <c r="L357" s="1">
        <v>2</v>
      </c>
      <c r="M357" s="1">
        <v>0</v>
      </c>
      <c r="N357" s="1">
        <v>0</v>
      </c>
      <c r="O357" s="1">
        <v>0</v>
      </c>
      <c r="P357" s="90">
        <v>5.1240000000000001E-3</v>
      </c>
      <c r="Q357" s="1">
        <v>226</v>
      </c>
      <c r="R357" s="1">
        <v>0</v>
      </c>
      <c r="S357" s="1">
        <v>0</v>
      </c>
      <c r="T357" s="1">
        <v>486</v>
      </c>
      <c r="U357" s="1">
        <v>9</v>
      </c>
      <c r="V357" s="1">
        <v>0</v>
      </c>
      <c r="W357" s="1">
        <v>177</v>
      </c>
      <c r="X357" s="1">
        <v>0</v>
      </c>
      <c r="Y357" s="1">
        <v>1032</v>
      </c>
      <c r="Z357" s="1">
        <v>2575</v>
      </c>
      <c r="AA357" s="1">
        <v>1</v>
      </c>
      <c r="AB357" s="1">
        <v>1</v>
      </c>
      <c r="AC357" s="1">
        <v>0</v>
      </c>
      <c r="AD357" s="1">
        <v>0</v>
      </c>
      <c r="AE357" s="1">
        <v>208</v>
      </c>
      <c r="AF357" s="1">
        <v>278</v>
      </c>
      <c r="AG357" s="1">
        <v>0</v>
      </c>
      <c r="AH357" s="1">
        <v>0</v>
      </c>
      <c r="AI357" s="1">
        <v>41</v>
      </c>
      <c r="AJ357" s="1">
        <v>898</v>
      </c>
      <c r="AK357" s="1">
        <v>3247</v>
      </c>
      <c r="AL357" s="1">
        <v>2442</v>
      </c>
      <c r="AM357" s="1">
        <v>3473</v>
      </c>
      <c r="AN357" s="1">
        <f t="shared" si="141"/>
        <v>672</v>
      </c>
      <c r="AO357" s="1">
        <f t="shared" si="142"/>
        <v>672</v>
      </c>
      <c r="AP357" s="1" t="str">
        <f t="shared" si="143"/>
        <v/>
      </c>
      <c r="AR357">
        <f t="shared" si="144"/>
        <v>1.1580239999999999</v>
      </c>
      <c r="AS357">
        <f t="shared" si="145"/>
        <v>0</v>
      </c>
      <c r="AT357">
        <f t="shared" si="146"/>
        <v>0</v>
      </c>
      <c r="AU357">
        <f t="shared" si="147"/>
        <v>2.4902640000000003</v>
      </c>
      <c r="AV357">
        <f t="shared" si="148"/>
        <v>4.6116000000000004E-2</v>
      </c>
      <c r="AW357">
        <f t="shared" si="149"/>
        <v>0</v>
      </c>
      <c r="AX357">
        <f t="shared" si="150"/>
        <v>0.90694799999999998</v>
      </c>
      <c r="AY357">
        <f t="shared" si="151"/>
        <v>0</v>
      </c>
      <c r="AZ357">
        <f t="shared" si="152"/>
        <v>5.2879680000000002</v>
      </c>
      <c r="BA357">
        <f t="shared" si="153"/>
        <v>13.1943</v>
      </c>
      <c r="BB357">
        <f t="shared" si="154"/>
        <v>5.1240000000000001E-3</v>
      </c>
      <c r="BC357">
        <f t="shared" si="155"/>
        <v>5.1240000000000001E-3</v>
      </c>
      <c r="BD357">
        <f t="shared" si="156"/>
        <v>0</v>
      </c>
      <c r="BE357">
        <f t="shared" si="157"/>
        <v>0</v>
      </c>
      <c r="BF357">
        <f t="shared" si="158"/>
        <v>1.0657920000000001</v>
      </c>
      <c r="BG357">
        <f t="shared" si="159"/>
        <v>1.424472</v>
      </c>
      <c r="BH357">
        <f t="shared" si="160"/>
        <v>0</v>
      </c>
      <c r="BI357">
        <f t="shared" si="161"/>
        <v>0</v>
      </c>
      <c r="BJ357">
        <f t="shared" si="162"/>
        <v>0.21008399999999999</v>
      </c>
      <c r="BK357">
        <f t="shared" si="163"/>
        <v>4.6013520000000003</v>
      </c>
      <c r="BL357">
        <f t="shared" si="164"/>
        <v>16.637627999999999</v>
      </c>
      <c r="BM357">
        <f t="shared" si="165"/>
        <v>12.512808</v>
      </c>
      <c r="BN357">
        <f t="shared" si="166"/>
        <v>17.795652</v>
      </c>
      <c r="BO357">
        <f t="shared" si="167"/>
        <v>3.4433280000000002</v>
      </c>
      <c r="BP357">
        <f t="shared" si="168"/>
        <v>3.4433280000000002</v>
      </c>
    </row>
    <row r="358" spans="1:68">
      <c r="A358">
        <v>55019</v>
      </c>
      <c r="B358" s="1">
        <v>9</v>
      </c>
      <c r="C358" s="1">
        <v>0</v>
      </c>
      <c r="D358" s="1">
        <v>1</v>
      </c>
      <c r="E358" s="1">
        <v>1</v>
      </c>
      <c r="F358" s="1">
        <v>0</v>
      </c>
      <c r="G358" s="1">
        <v>3</v>
      </c>
      <c r="H358" s="8">
        <v>40</v>
      </c>
      <c r="I358" t="s">
        <v>575</v>
      </c>
      <c r="J358" s="8">
        <v>83</v>
      </c>
      <c r="K358" s="1">
        <v>1</v>
      </c>
      <c r="L358" s="1">
        <v>2</v>
      </c>
      <c r="M358" s="1">
        <v>0</v>
      </c>
      <c r="N358" s="1">
        <v>0</v>
      </c>
      <c r="O358" s="1">
        <v>0</v>
      </c>
      <c r="P358" s="90">
        <v>1.5740000000000001E-3</v>
      </c>
      <c r="Q358" s="1">
        <v>0</v>
      </c>
      <c r="R358" s="1">
        <v>0</v>
      </c>
      <c r="S358" s="1">
        <v>0</v>
      </c>
      <c r="T358" s="1">
        <v>338</v>
      </c>
      <c r="U358" s="1">
        <v>9</v>
      </c>
      <c r="V358" s="1">
        <v>0</v>
      </c>
      <c r="W358" s="1">
        <v>250</v>
      </c>
      <c r="X358" s="1">
        <v>22</v>
      </c>
      <c r="Y358" s="1">
        <v>926</v>
      </c>
      <c r="Z358" s="1">
        <v>2250</v>
      </c>
      <c r="AA358" s="1">
        <v>1</v>
      </c>
      <c r="AB358" s="1">
        <v>1</v>
      </c>
      <c r="AC358" s="1">
        <v>0</v>
      </c>
      <c r="AD358" s="1">
        <v>0</v>
      </c>
      <c r="AE358" s="1">
        <v>272</v>
      </c>
      <c r="AF358" s="1">
        <v>66</v>
      </c>
      <c r="AG358" s="1">
        <v>0</v>
      </c>
      <c r="AH358" s="1">
        <v>0</v>
      </c>
      <c r="AI358" s="1">
        <v>51</v>
      </c>
      <c r="AJ358" s="1">
        <v>621</v>
      </c>
      <c r="AK358" s="1">
        <v>2871</v>
      </c>
      <c r="AL358" s="1">
        <v>1944</v>
      </c>
      <c r="AM358" s="1">
        <v>2871</v>
      </c>
      <c r="AN358" s="1">
        <f t="shared" si="141"/>
        <v>619</v>
      </c>
      <c r="AO358" s="1">
        <f t="shared" si="142"/>
        <v>621</v>
      </c>
      <c r="AP358" s="1" t="str">
        <f t="shared" si="143"/>
        <v/>
      </c>
      <c r="AR358">
        <f t="shared" si="144"/>
        <v>0</v>
      </c>
      <c r="AS358">
        <f t="shared" si="145"/>
        <v>0</v>
      </c>
      <c r="AT358">
        <f t="shared" si="146"/>
        <v>0</v>
      </c>
      <c r="AU358">
        <f t="shared" si="147"/>
        <v>0.53201200000000004</v>
      </c>
      <c r="AV358">
        <f t="shared" si="148"/>
        <v>1.4166000000000002E-2</v>
      </c>
      <c r="AW358">
        <f t="shared" si="149"/>
        <v>0</v>
      </c>
      <c r="AX358">
        <f t="shared" si="150"/>
        <v>0.39350000000000002</v>
      </c>
      <c r="AY358">
        <f t="shared" si="151"/>
        <v>3.4627999999999999E-2</v>
      </c>
      <c r="AZ358">
        <f t="shared" si="152"/>
        <v>1.457524</v>
      </c>
      <c r="BA358">
        <f t="shared" si="153"/>
        <v>3.5415000000000001</v>
      </c>
      <c r="BB358">
        <f t="shared" si="154"/>
        <v>1.5740000000000001E-3</v>
      </c>
      <c r="BC358">
        <f t="shared" si="155"/>
        <v>1.5740000000000001E-3</v>
      </c>
      <c r="BD358">
        <f t="shared" si="156"/>
        <v>0</v>
      </c>
      <c r="BE358">
        <f t="shared" si="157"/>
        <v>0</v>
      </c>
      <c r="BF358">
        <f t="shared" si="158"/>
        <v>0.42812800000000001</v>
      </c>
      <c r="BG358">
        <f t="shared" si="159"/>
        <v>0.103884</v>
      </c>
      <c r="BH358">
        <f t="shared" si="160"/>
        <v>0</v>
      </c>
      <c r="BI358">
        <f t="shared" si="161"/>
        <v>0</v>
      </c>
      <c r="BJ358">
        <f t="shared" si="162"/>
        <v>8.0273999999999998E-2</v>
      </c>
      <c r="BK358">
        <f t="shared" si="163"/>
        <v>0.97745400000000005</v>
      </c>
      <c r="BL358">
        <f t="shared" si="164"/>
        <v>4.5189539999999999</v>
      </c>
      <c r="BM358">
        <f t="shared" si="165"/>
        <v>3.0598560000000004</v>
      </c>
      <c r="BN358">
        <f t="shared" si="166"/>
        <v>4.5189539999999999</v>
      </c>
      <c r="BO358">
        <f t="shared" si="167"/>
        <v>0.97430600000000001</v>
      </c>
      <c r="BP358">
        <f t="shared" si="168"/>
        <v>0.97745400000000005</v>
      </c>
    </row>
    <row r="359" spans="1:68">
      <c r="A359">
        <v>55020</v>
      </c>
      <c r="B359" s="1">
        <v>9</v>
      </c>
      <c r="C359" s="1">
        <v>0</v>
      </c>
      <c r="D359" s="1">
        <v>1</v>
      </c>
      <c r="E359" s="1">
        <v>1</v>
      </c>
      <c r="F359" s="1">
        <v>0</v>
      </c>
      <c r="G359" s="1">
        <v>3</v>
      </c>
      <c r="H359" s="8">
        <v>40</v>
      </c>
      <c r="I359" t="s">
        <v>575</v>
      </c>
      <c r="J359" s="8">
        <v>83</v>
      </c>
      <c r="K359" s="1">
        <v>1</v>
      </c>
      <c r="L359" s="1">
        <v>1</v>
      </c>
      <c r="M359" s="1">
        <v>1</v>
      </c>
      <c r="N359" s="1">
        <v>0</v>
      </c>
      <c r="O359" s="1">
        <v>0</v>
      </c>
      <c r="P359" s="90">
        <v>1.5740000000000001E-3</v>
      </c>
      <c r="Q359" s="1">
        <v>24</v>
      </c>
      <c r="R359" s="1">
        <v>0</v>
      </c>
      <c r="S359" s="1">
        <v>0</v>
      </c>
      <c r="T359" s="1">
        <v>324</v>
      </c>
      <c r="U359" s="1">
        <v>84</v>
      </c>
      <c r="V359" s="1">
        <v>0</v>
      </c>
      <c r="W359" s="1">
        <v>426</v>
      </c>
      <c r="X359" s="1">
        <v>0</v>
      </c>
      <c r="Y359" s="1">
        <v>48</v>
      </c>
      <c r="Z359" s="1">
        <v>4365</v>
      </c>
      <c r="AA359" s="1">
        <v>1</v>
      </c>
      <c r="AB359" s="1">
        <v>1</v>
      </c>
      <c r="AC359" s="1">
        <v>0</v>
      </c>
      <c r="AD359" s="1">
        <v>0</v>
      </c>
      <c r="AE359" s="1">
        <v>249</v>
      </c>
      <c r="AF359" s="1">
        <v>75</v>
      </c>
      <c r="AG359" s="1">
        <v>0</v>
      </c>
      <c r="AH359" s="1">
        <v>0</v>
      </c>
      <c r="AI359" s="1">
        <v>61</v>
      </c>
      <c r="AJ359" s="1">
        <v>858</v>
      </c>
      <c r="AK359" s="1">
        <v>5199</v>
      </c>
      <c r="AL359" s="1">
        <v>5175</v>
      </c>
      <c r="AM359" s="1">
        <v>5223</v>
      </c>
      <c r="AN359" s="1">
        <f t="shared" si="141"/>
        <v>834</v>
      </c>
      <c r="AO359" s="1">
        <f t="shared" si="142"/>
        <v>834</v>
      </c>
      <c r="AP359" s="1" t="str">
        <f t="shared" si="143"/>
        <v/>
      </c>
      <c r="AR359">
        <f t="shared" si="144"/>
        <v>3.7776000000000004E-2</v>
      </c>
      <c r="AS359">
        <f t="shared" si="145"/>
        <v>0</v>
      </c>
      <c r="AT359">
        <f t="shared" si="146"/>
        <v>0</v>
      </c>
      <c r="AU359">
        <f t="shared" si="147"/>
        <v>0.50997599999999998</v>
      </c>
      <c r="AV359">
        <f t="shared" si="148"/>
        <v>0.132216</v>
      </c>
      <c r="AW359">
        <f t="shared" si="149"/>
        <v>0</v>
      </c>
      <c r="AX359">
        <f t="shared" si="150"/>
        <v>0.67052400000000001</v>
      </c>
      <c r="AY359">
        <f t="shared" si="151"/>
        <v>0</v>
      </c>
      <c r="AZ359">
        <f t="shared" si="152"/>
        <v>7.5552000000000008E-2</v>
      </c>
      <c r="BA359">
        <f t="shared" si="153"/>
        <v>6.8705100000000003</v>
      </c>
      <c r="BB359">
        <f t="shared" si="154"/>
        <v>1.5740000000000001E-3</v>
      </c>
      <c r="BC359">
        <f t="shared" si="155"/>
        <v>1.5740000000000001E-3</v>
      </c>
      <c r="BD359">
        <f t="shared" si="156"/>
        <v>0</v>
      </c>
      <c r="BE359">
        <f t="shared" si="157"/>
        <v>0</v>
      </c>
      <c r="BF359">
        <f t="shared" si="158"/>
        <v>0.391926</v>
      </c>
      <c r="BG359">
        <f t="shared" si="159"/>
        <v>0.11805</v>
      </c>
      <c r="BH359">
        <f t="shared" si="160"/>
        <v>0</v>
      </c>
      <c r="BI359">
        <f t="shared" si="161"/>
        <v>0</v>
      </c>
      <c r="BJ359">
        <f t="shared" si="162"/>
        <v>9.6014000000000002E-2</v>
      </c>
      <c r="BK359">
        <f t="shared" si="163"/>
        <v>1.350492</v>
      </c>
      <c r="BL359">
        <f t="shared" si="164"/>
        <v>8.1832260000000012</v>
      </c>
      <c r="BM359">
        <f t="shared" si="165"/>
        <v>8.1454500000000003</v>
      </c>
      <c r="BN359">
        <f t="shared" si="166"/>
        <v>8.2210020000000004</v>
      </c>
      <c r="BO359">
        <f t="shared" si="167"/>
        <v>1.312716</v>
      </c>
      <c r="BP359">
        <f t="shared" si="168"/>
        <v>1.312716</v>
      </c>
    </row>
    <row r="360" spans="1:68">
      <c r="A360">
        <v>55021</v>
      </c>
      <c r="B360" s="1">
        <v>9</v>
      </c>
      <c r="C360" s="1">
        <v>0</v>
      </c>
      <c r="D360" s="1">
        <v>1</v>
      </c>
      <c r="E360" s="1">
        <v>1</v>
      </c>
      <c r="F360" s="1">
        <v>0</v>
      </c>
      <c r="G360" s="1">
        <v>3</v>
      </c>
      <c r="H360" s="8">
        <v>40</v>
      </c>
      <c r="I360" t="s">
        <v>575</v>
      </c>
      <c r="J360" s="8">
        <v>83</v>
      </c>
      <c r="K360" s="1">
        <v>1</v>
      </c>
      <c r="L360" s="1">
        <v>1</v>
      </c>
      <c r="M360" s="1">
        <v>0</v>
      </c>
      <c r="N360" s="1">
        <v>0</v>
      </c>
      <c r="O360" s="1">
        <v>0</v>
      </c>
      <c r="P360" s="90">
        <v>1.5740000000000001E-3</v>
      </c>
      <c r="Q360" s="1">
        <v>159</v>
      </c>
      <c r="R360" s="1">
        <v>0</v>
      </c>
      <c r="S360" s="1">
        <v>0</v>
      </c>
      <c r="T360" s="1">
        <v>263</v>
      </c>
      <c r="U360" s="1">
        <v>93</v>
      </c>
      <c r="V360" s="1">
        <v>0</v>
      </c>
      <c r="W360" s="1">
        <v>209</v>
      </c>
      <c r="X360" s="1">
        <v>38</v>
      </c>
      <c r="Y360" s="1">
        <v>831</v>
      </c>
      <c r="Z360" s="1">
        <v>1650</v>
      </c>
      <c r="AA360" s="1">
        <v>1</v>
      </c>
      <c r="AB360" s="1">
        <v>1</v>
      </c>
      <c r="AC360" s="1">
        <v>2</v>
      </c>
      <c r="AD360" s="1">
        <v>0</v>
      </c>
      <c r="AE360" s="1">
        <v>189</v>
      </c>
      <c r="AF360" s="1">
        <v>74</v>
      </c>
      <c r="AG360" s="1">
        <v>0</v>
      </c>
      <c r="AH360" s="1">
        <v>52</v>
      </c>
      <c r="AI360" s="1">
        <v>77</v>
      </c>
      <c r="AJ360" s="1">
        <v>764</v>
      </c>
      <c r="AK360" s="1">
        <v>2254</v>
      </c>
      <c r="AL360" s="1">
        <v>1582</v>
      </c>
      <c r="AM360" s="1">
        <v>2413</v>
      </c>
      <c r="AN360" s="1">
        <f t="shared" si="141"/>
        <v>603</v>
      </c>
      <c r="AO360" s="1">
        <f t="shared" si="142"/>
        <v>605</v>
      </c>
      <c r="AP360" s="1" t="str">
        <f t="shared" si="143"/>
        <v/>
      </c>
      <c r="AR360">
        <f t="shared" si="144"/>
        <v>0.25026599999999999</v>
      </c>
      <c r="AS360">
        <f t="shared" si="145"/>
        <v>0</v>
      </c>
      <c r="AT360">
        <f t="shared" si="146"/>
        <v>0</v>
      </c>
      <c r="AU360">
        <f t="shared" si="147"/>
        <v>0.41396200000000005</v>
      </c>
      <c r="AV360">
        <f t="shared" si="148"/>
        <v>0.14638200000000001</v>
      </c>
      <c r="AW360">
        <f t="shared" si="149"/>
        <v>0</v>
      </c>
      <c r="AX360">
        <f t="shared" si="150"/>
        <v>0.32896600000000004</v>
      </c>
      <c r="AY360">
        <f t="shared" si="151"/>
        <v>5.9812000000000004E-2</v>
      </c>
      <c r="AZ360">
        <f t="shared" si="152"/>
        <v>1.3079940000000001</v>
      </c>
      <c r="BA360">
        <f t="shared" si="153"/>
        <v>2.5971000000000002</v>
      </c>
      <c r="BB360">
        <f t="shared" si="154"/>
        <v>1.5740000000000001E-3</v>
      </c>
      <c r="BC360">
        <f t="shared" si="155"/>
        <v>1.5740000000000001E-3</v>
      </c>
      <c r="BD360">
        <f t="shared" si="156"/>
        <v>3.1480000000000002E-3</v>
      </c>
      <c r="BE360">
        <f t="shared" si="157"/>
        <v>0</v>
      </c>
      <c r="BF360">
        <f t="shared" si="158"/>
        <v>0.29748600000000003</v>
      </c>
      <c r="BG360">
        <f t="shared" si="159"/>
        <v>0.11647600000000001</v>
      </c>
      <c r="BH360">
        <f t="shared" si="160"/>
        <v>0</v>
      </c>
      <c r="BI360">
        <f t="shared" si="161"/>
        <v>8.1848000000000004E-2</v>
      </c>
      <c r="BJ360">
        <f t="shared" si="162"/>
        <v>0.12119800000000001</v>
      </c>
      <c r="BK360">
        <f t="shared" si="163"/>
        <v>1.202536</v>
      </c>
      <c r="BL360">
        <f t="shared" si="164"/>
        <v>3.5477960000000004</v>
      </c>
      <c r="BM360">
        <f t="shared" si="165"/>
        <v>2.4900679999999999</v>
      </c>
      <c r="BN360">
        <f t="shared" si="166"/>
        <v>3.7980620000000003</v>
      </c>
      <c r="BO360">
        <f t="shared" si="167"/>
        <v>0.94912200000000002</v>
      </c>
      <c r="BP360">
        <f t="shared" si="168"/>
        <v>0.95227000000000006</v>
      </c>
    </row>
    <row r="361" spans="1:68">
      <c r="A361">
        <v>55022</v>
      </c>
      <c r="B361" s="1">
        <v>9</v>
      </c>
      <c r="C361" s="1">
        <v>0</v>
      </c>
      <c r="D361" s="1">
        <v>1</v>
      </c>
      <c r="E361" s="1">
        <v>1</v>
      </c>
      <c r="F361" s="1">
        <v>0</v>
      </c>
      <c r="G361" s="1">
        <v>2</v>
      </c>
      <c r="H361" s="8">
        <v>4</v>
      </c>
      <c r="I361" t="s">
        <v>356</v>
      </c>
      <c r="J361" s="8">
        <v>10</v>
      </c>
      <c r="K361" s="1">
        <v>1</v>
      </c>
      <c r="L361" s="1">
        <v>2</v>
      </c>
      <c r="M361" s="1">
        <v>1</v>
      </c>
      <c r="N361" s="1">
        <v>0</v>
      </c>
      <c r="O361" s="1">
        <v>0</v>
      </c>
      <c r="P361" s="90">
        <v>5.1240000000000001E-3</v>
      </c>
      <c r="Q361" s="1">
        <v>1635</v>
      </c>
      <c r="R361" s="1">
        <v>0</v>
      </c>
      <c r="S361" s="1">
        <v>0</v>
      </c>
      <c r="T361" s="1">
        <v>693</v>
      </c>
      <c r="U361" s="1">
        <v>95</v>
      </c>
      <c r="V361" s="1">
        <v>0</v>
      </c>
      <c r="W361" s="1">
        <v>390</v>
      </c>
      <c r="X361" s="1">
        <v>30</v>
      </c>
      <c r="Y361" s="1">
        <v>1146</v>
      </c>
      <c r="Z361" s="1">
        <v>258</v>
      </c>
      <c r="AA361" s="1">
        <v>1</v>
      </c>
      <c r="AB361" s="1">
        <v>1</v>
      </c>
      <c r="AC361" s="1">
        <v>0</v>
      </c>
      <c r="AD361" s="1">
        <v>0</v>
      </c>
      <c r="AE361" s="1">
        <v>536</v>
      </c>
      <c r="AF361" s="1">
        <v>158</v>
      </c>
      <c r="AG361" s="1">
        <v>0</v>
      </c>
      <c r="AH361" s="1">
        <v>0</v>
      </c>
      <c r="AI361" s="1">
        <v>147</v>
      </c>
      <c r="AJ361" s="1">
        <v>2844</v>
      </c>
      <c r="AK361" s="1">
        <v>1467</v>
      </c>
      <c r="AL361" s="1">
        <v>1955</v>
      </c>
      <c r="AM361" s="1">
        <v>3102</v>
      </c>
      <c r="AN361" s="1">
        <f t="shared" si="141"/>
        <v>1208</v>
      </c>
      <c r="AO361" s="1">
        <f t="shared" si="142"/>
        <v>1209</v>
      </c>
      <c r="AP361" s="1" t="str">
        <f t="shared" si="143"/>
        <v/>
      </c>
      <c r="AR361">
        <f t="shared" si="144"/>
        <v>8.3777399999999993</v>
      </c>
      <c r="AS361">
        <f t="shared" si="145"/>
        <v>0</v>
      </c>
      <c r="AT361">
        <f t="shared" si="146"/>
        <v>0</v>
      </c>
      <c r="AU361">
        <f t="shared" si="147"/>
        <v>3.550932</v>
      </c>
      <c r="AV361">
        <f t="shared" si="148"/>
        <v>0.48677999999999999</v>
      </c>
      <c r="AW361">
        <f t="shared" si="149"/>
        <v>0</v>
      </c>
      <c r="AX361">
        <f t="shared" si="150"/>
        <v>1.9983600000000001</v>
      </c>
      <c r="AY361">
        <f t="shared" si="151"/>
        <v>0.15372</v>
      </c>
      <c r="AZ361">
        <f t="shared" si="152"/>
        <v>5.8721040000000002</v>
      </c>
      <c r="BA361">
        <f t="shared" si="153"/>
        <v>1.3219920000000001</v>
      </c>
      <c r="BB361">
        <f t="shared" si="154"/>
        <v>5.1240000000000001E-3</v>
      </c>
      <c r="BC361">
        <f t="shared" si="155"/>
        <v>5.1240000000000001E-3</v>
      </c>
      <c r="BD361">
        <f t="shared" si="156"/>
        <v>0</v>
      </c>
      <c r="BE361">
        <f t="shared" si="157"/>
        <v>0</v>
      </c>
      <c r="BF361">
        <f t="shared" si="158"/>
        <v>2.746464</v>
      </c>
      <c r="BG361">
        <f t="shared" si="159"/>
        <v>0.80959199999999998</v>
      </c>
      <c r="BH361">
        <f t="shared" si="160"/>
        <v>0</v>
      </c>
      <c r="BI361">
        <f t="shared" si="161"/>
        <v>0</v>
      </c>
      <c r="BJ361">
        <f t="shared" si="162"/>
        <v>0.75322800000000001</v>
      </c>
      <c r="BK361">
        <f t="shared" si="163"/>
        <v>14.572656</v>
      </c>
      <c r="BL361">
        <f t="shared" si="164"/>
        <v>7.5169079999999999</v>
      </c>
      <c r="BM361">
        <f t="shared" si="165"/>
        <v>10.01742</v>
      </c>
      <c r="BN361">
        <f t="shared" si="166"/>
        <v>15.894648</v>
      </c>
      <c r="BO361">
        <f t="shared" si="167"/>
        <v>6.1897919999999997</v>
      </c>
      <c r="BP361">
        <f t="shared" si="168"/>
        <v>6.1949160000000001</v>
      </c>
    </row>
    <row r="362" spans="1:68">
      <c r="A362">
        <v>55023</v>
      </c>
      <c r="B362" s="1">
        <v>9</v>
      </c>
      <c r="C362" s="1">
        <v>0</v>
      </c>
      <c r="D362" s="1">
        <v>1</v>
      </c>
      <c r="E362" s="1">
        <v>1</v>
      </c>
      <c r="F362" s="1">
        <v>0</v>
      </c>
      <c r="G362" s="1">
        <v>3</v>
      </c>
      <c r="H362" s="8">
        <v>40</v>
      </c>
      <c r="I362" t="s">
        <v>575</v>
      </c>
      <c r="J362" s="8">
        <v>83</v>
      </c>
      <c r="K362" s="1">
        <v>1</v>
      </c>
      <c r="L362" s="1">
        <v>2</v>
      </c>
      <c r="M362" s="1">
        <v>1</v>
      </c>
      <c r="N362" s="1">
        <v>0</v>
      </c>
      <c r="O362" s="1">
        <v>0</v>
      </c>
      <c r="P362" s="90">
        <v>1.5740000000000001E-3</v>
      </c>
      <c r="Q362" s="1">
        <v>1413</v>
      </c>
      <c r="R362" s="1">
        <v>0</v>
      </c>
      <c r="S362" s="1">
        <v>0</v>
      </c>
      <c r="T362" s="1">
        <v>324</v>
      </c>
      <c r="U362" s="1">
        <v>0</v>
      </c>
      <c r="V362" s="1">
        <v>0</v>
      </c>
      <c r="W362" s="1">
        <v>224</v>
      </c>
      <c r="X362" s="1">
        <v>124</v>
      </c>
      <c r="Y362" s="1">
        <v>44</v>
      </c>
      <c r="Z362" s="1">
        <v>1575</v>
      </c>
      <c r="AA362" s="1">
        <v>1</v>
      </c>
      <c r="AB362" s="1">
        <v>1</v>
      </c>
      <c r="AC362" s="1">
        <v>0</v>
      </c>
      <c r="AD362" s="1">
        <v>0</v>
      </c>
      <c r="AE362" s="1">
        <v>243</v>
      </c>
      <c r="AF362" s="1">
        <v>69</v>
      </c>
      <c r="AG362" s="1">
        <v>0</v>
      </c>
      <c r="AH362" s="1">
        <v>0</v>
      </c>
      <c r="AI362" s="1">
        <v>36</v>
      </c>
      <c r="AJ362" s="1">
        <v>2086</v>
      </c>
      <c r="AK362" s="1">
        <v>2248</v>
      </c>
      <c r="AL362" s="1">
        <v>3617</v>
      </c>
      <c r="AM362" s="1">
        <v>3661</v>
      </c>
      <c r="AN362" s="1">
        <f t="shared" si="141"/>
        <v>672</v>
      </c>
      <c r="AO362" s="1">
        <f t="shared" si="142"/>
        <v>673</v>
      </c>
      <c r="AP362" s="1" t="str">
        <f t="shared" si="143"/>
        <v/>
      </c>
      <c r="AR362">
        <f t="shared" si="144"/>
        <v>2.224062</v>
      </c>
      <c r="AS362">
        <f t="shared" si="145"/>
        <v>0</v>
      </c>
      <c r="AT362">
        <f t="shared" si="146"/>
        <v>0</v>
      </c>
      <c r="AU362">
        <f t="shared" si="147"/>
        <v>0.50997599999999998</v>
      </c>
      <c r="AV362">
        <f t="shared" si="148"/>
        <v>0</v>
      </c>
      <c r="AW362">
        <f t="shared" si="149"/>
        <v>0</v>
      </c>
      <c r="AX362">
        <f t="shared" si="150"/>
        <v>0.352576</v>
      </c>
      <c r="AY362">
        <f t="shared" si="151"/>
        <v>0.19517600000000002</v>
      </c>
      <c r="AZ362">
        <f t="shared" si="152"/>
        <v>6.9255999999999998E-2</v>
      </c>
      <c r="BA362">
        <f t="shared" si="153"/>
        <v>2.47905</v>
      </c>
      <c r="BB362">
        <f t="shared" si="154"/>
        <v>1.5740000000000001E-3</v>
      </c>
      <c r="BC362">
        <f t="shared" si="155"/>
        <v>1.5740000000000001E-3</v>
      </c>
      <c r="BD362">
        <f t="shared" si="156"/>
        <v>0</v>
      </c>
      <c r="BE362">
        <f t="shared" si="157"/>
        <v>0</v>
      </c>
      <c r="BF362">
        <f t="shared" si="158"/>
        <v>0.38248200000000004</v>
      </c>
      <c r="BG362">
        <f t="shared" si="159"/>
        <v>0.10860600000000001</v>
      </c>
      <c r="BH362">
        <f t="shared" si="160"/>
        <v>0</v>
      </c>
      <c r="BI362">
        <f t="shared" si="161"/>
        <v>0</v>
      </c>
      <c r="BJ362">
        <f t="shared" si="162"/>
        <v>5.6664000000000006E-2</v>
      </c>
      <c r="BK362">
        <f t="shared" si="163"/>
        <v>3.2833640000000002</v>
      </c>
      <c r="BL362">
        <f t="shared" si="164"/>
        <v>3.5383520000000002</v>
      </c>
      <c r="BM362">
        <f t="shared" si="165"/>
        <v>5.6931580000000004</v>
      </c>
      <c r="BN362">
        <f t="shared" si="166"/>
        <v>5.7624140000000006</v>
      </c>
      <c r="BO362">
        <f t="shared" si="167"/>
        <v>1.057728</v>
      </c>
      <c r="BP362">
        <f t="shared" si="168"/>
        <v>1.059302</v>
      </c>
    </row>
    <row r="363" spans="1:68">
      <c r="A363">
        <v>55024</v>
      </c>
      <c r="B363" s="1">
        <v>9</v>
      </c>
      <c r="C363" s="1">
        <v>0</v>
      </c>
      <c r="D363" s="1">
        <v>1</v>
      </c>
      <c r="E363" s="1">
        <v>1</v>
      </c>
      <c r="F363" s="1">
        <v>0</v>
      </c>
      <c r="G363" s="1">
        <v>3</v>
      </c>
      <c r="H363" s="8">
        <v>4</v>
      </c>
      <c r="I363" t="s">
        <v>356</v>
      </c>
      <c r="J363" s="8">
        <v>10</v>
      </c>
      <c r="K363" s="1">
        <v>1</v>
      </c>
      <c r="L363" s="1">
        <v>1</v>
      </c>
      <c r="M363" s="1">
        <v>1</v>
      </c>
      <c r="N363" s="1">
        <v>1</v>
      </c>
      <c r="O363" s="1">
        <v>0</v>
      </c>
      <c r="P363" s="90">
        <v>1.5740000000000001E-3</v>
      </c>
      <c r="Q363" s="1">
        <v>1467</v>
      </c>
      <c r="R363" s="1">
        <v>0</v>
      </c>
      <c r="S363" s="1">
        <v>0</v>
      </c>
      <c r="T363" s="1">
        <v>669</v>
      </c>
      <c r="U363" s="1">
        <v>153</v>
      </c>
      <c r="V363" s="1">
        <v>0</v>
      </c>
      <c r="W363" s="1">
        <v>213</v>
      </c>
      <c r="X363" s="1">
        <v>2</v>
      </c>
      <c r="Y363" s="1">
        <v>2812</v>
      </c>
      <c r="Z363" s="1">
        <v>3302</v>
      </c>
      <c r="AA363" s="1">
        <v>1</v>
      </c>
      <c r="AB363" s="1">
        <v>1</v>
      </c>
      <c r="AC363" s="1">
        <v>0</v>
      </c>
      <c r="AD363" s="1">
        <v>241</v>
      </c>
      <c r="AE363" s="1">
        <v>351</v>
      </c>
      <c r="AF363" s="1">
        <v>203</v>
      </c>
      <c r="AG363" s="1">
        <v>115</v>
      </c>
      <c r="AH363" s="1">
        <v>0</v>
      </c>
      <c r="AI363" s="1">
        <v>34</v>
      </c>
      <c r="AJ363" s="1">
        <v>2507</v>
      </c>
      <c r="AK363" s="1">
        <v>4341</v>
      </c>
      <c r="AL363" s="1">
        <v>2997</v>
      </c>
      <c r="AM363" s="1">
        <v>5808</v>
      </c>
      <c r="AN363" s="1">
        <f t="shared" si="141"/>
        <v>1037</v>
      </c>
      <c r="AO363" s="1">
        <f t="shared" si="142"/>
        <v>1040</v>
      </c>
      <c r="AP363" s="1" t="str">
        <f t="shared" si="143"/>
        <v/>
      </c>
      <c r="AR363">
        <f t="shared" si="144"/>
        <v>2.3090580000000003</v>
      </c>
      <c r="AS363">
        <f t="shared" si="145"/>
        <v>0</v>
      </c>
      <c r="AT363">
        <f t="shared" si="146"/>
        <v>0</v>
      </c>
      <c r="AU363">
        <f t="shared" si="147"/>
        <v>1.0530060000000001</v>
      </c>
      <c r="AV363">
        <f t="shared" si="148"/>
        <v>0.24082200000000001</v>
      </c>
      <c r="AW363">
        <f t="shared" si="149"/>
        <v>0</v>
      </c>
      <c r="AX363">
        <f t="shared" si="150"/>
        <v>0.335262</v>
      </c>
      <c r="AY363">
        <f t="shared" si="151"/>
        <v>3.1480000000000002E-3</v>
      </c>
      <c r="AZ363">
        <f t="shared" si="152"/>
        <v>4.426088</v>
      </c>
      <c r="BA363">
        <f t="shared" si="153"/>
        <v>5.1973480000000007</v>
      </c>
      <c r="BB363">
        <f t="shared" si="154"/>
        <v>1.5740000000000001E-3</v>
      </c>
      <c r="BC363">
        <f t="shared" si="155"/>
        <v>1.5740000000000001E-3</v>
      </c>
      <c r="BD363">
        <f t="shared" si="156"/>
        <v>0</v>
      </c>
      <c r="BE363">
        <f t="shared" si="157"/>
        <v>0.379334</v>
      </c>
      <c r="BF363">
        <f t="shared" si="158"/>
        <v>0.55247400000000002</v>
      </c>
      <c r="BG363">
        <f t="shared" si="159"/>
        <v>0.31952200000000003</v>
      </c>
      <c r="BH363">
        <f t="shared" si="160"/>
        <v>0.18101</v>
      </c>
      <c r="BI363">
        <f t="shared" si="161"/>
        <v>0</v>
      </c>
      <c r="BJ363">
        <f t="shared" si="162"/>
        <v>5.3516000000000001E-2</v>
      </c>
      <c r="BK363">
        <f t="shared" si="163"/>
        <v>3.946018</v>
      </c>
      <c r="BL363">
        <f t="shared" si="164"/>
        <v>6.8327340000000003</v>
      </c>
      <c r="BM363">
        <f t="shared" si="165"/>
        <v>4.7172780000000003</v>
      </c>
      <c r="BN363">
        <f t="shared" si="166"/>
        <v>9.1417920000000006</v>
      </c>
      <c r="BO363">
        <f t="shared" si="167"/>
        <v>1.6322380000000001</v>
      </c>
      <c r="BP363">
        <f t="shared" si="168"/>
        <v>1.6369600000000002</v>
      </c>
    </row>
    <row r="364" spans="1:68">
      <c r="A364">
        <v>55025</v>
      </c>
      <c r="B364" s="1">
        <v>9</v>
      </c>
      <c r="C364" s="1">
        <v>0</v>
      </c>
      <c r="D364" s="1">
        <v>1</v>
      </c>
      <c r="E364" s="1">
        <v>1</v>
      </c>
      <c r="F364" s="1">
        <v>0</v>
      </c>
      <c r="G364" s="1">
        <v>3</v>
      </c>
      <c r="H364" s="8">
        <v>45</v>
      </c>
      <c r="I364" t="s">
        <v>796</v>
      </c>
      <c r="J364" s="8">
        <v>82</v>
      </c>
      <c r="K364" s="1">
        <v>1</v>
      </c>
      <c r="L364" s="1">
        <v>1</v>
      </c>
      <c r="M364" s="1">
        <v>1</v>
      </c>
      <c r="N364" s="1">
        <v>0</v>
      </c>
      <c r="O364" s="1">
        <v>0</v>
      </c>
      <c r="P364" s="90">
        <v>1.5740000000000001E-3</v>
      </c>
      <c r="Q364" s="1">
        <v>189</v>
      </c>
      <c r="R364" s="1">
        <v>0</v>
      </c>
      <c r="S364" s="1">
        <v>0</v>
      </c>
      <c r="T364" s="1">
        <v>306</v>
      </c>
      <c r="U364" s="1">
        <v>48</v>
      </c>
      <c r="V364" s="1">
        <v>0</v>
      </c>
      <c r="W364" s="1">
        <v>241</v>
      </c>
      <c r="X364" s="1">
        <v>77</v>
      </c>
      <c r="Y364" s="1">
        <v>2172</v>
      </c>
      <c r="Z364" s="1">
        <v>2559</v>
      </c>
      <c r="AA364" s="1">
        <v>1</v>
      </c>
      <c r="AB364" s="1">
        <v>1</v>
      </c>
      <c r="AC364" s="1">
        <v>0</v>
      </c>
      <c r="AD364" s="1">
        <v>0</v>
      </c>
      <c r="AE364" s="1">
        <v>210</v>
      </c>
      <c r="AF364" s="1">
        <v>96</v>
      </c>
      <c r="AG364" s="1">
        <v>0</v>
      </c>
      <c r="AH364" s="1">
        <v>0</v>
      </c>
      <c r="AI364" s="1">
        <v>105</v>
      </c>
      <c r="AJ364" s="1">
        <v>862</v>
      </c>
      <c r="AK364" s="1">
        <v>3231</v>
      </c>
      <c r="AL364" s="1">
        <v>1248</v>
      </c>
      <c r="AM364" s="1">
        <v>3420</v>
      </c>
      <c r="AN364" s="1">
        <f t="shared" si="141"/>
        <v>672</v>
      </c>
      <c r="AO364" s="1">
        <f t="shared" si="142"/>
        <v>673</v>
      </c>
      <c r="AP364" s="1" t="str">
        <f t="shared" si="143"/>
        <v/>
      </c>
      <c r="AR364">
        <f t="shared" si="144"/>
        <v>0.29748600000000003</v>
      </c>
      <c r="AS364">
        <f t="shared" si="145"/>
        <v>0</v>
      </c>
      <c r="AT364">
        <f t="shared" si="146"/>
        <v>0</v>
      </c>
      <c r="AU364">
        <f t="shared" si="147"/>
        <v>0.48164400000000002</v>
      </c>
      <c r="AV364">
        <f t="shared" si="148"/>
        <v>7.5552000000000008E-2</v>
      </c>
      <c r="AW364">
        <f t="shared" si="149"/>
        <v>0</v>
      </c>
      <c r="AX364">
        <f t="shared" si="150"/>
        <v>0.379334</v>
      </c>
      <c r="AY364">
        <f t="shared" si="151"/>
        <v>0.12119800000000001</v>
      </c>
      <c r="AZ364">
        <f t="shared" si="152"/>
        <v>3.4187280000000002</v>
      </c>
      <c r="BA364">
        <f t="shared" si="153"/>
        <v>4.0278660000000004</v>
      </c>
      <c r="BB364">
        <f t="shared" si="154"/>
        <v>1.5740000000000001E-3</v>
      </c>
      <c r="BC364">
        <f t="shared" si="155"/>
        <v>1.5740000000000001E-3</v>
      </c>
      <c r="BD364">
        <f t="shared" si="156"/>
        <v>0</v>
      </c>
      <c r="BE364">
        <f t="shared" si="157"/>
        <v>0</v>
      </c>
      <c r="BF364">
        <f t="shared" si="158"/>
        <v>0.33054</v>
      </c>
      <c r="BG364">
        <f t="shared" si="159"/>
        <v>0.15110400000000002</v>
      </c>
      <c r="BH364">
        <f t="shared" si="160"/>
        <v>0</v>
      </c>
      <c r="BI364">
        <f t="shared" si="161"/>
        <v>0</v>
      </c>
      <c r="BJ364">
        <f t="shared" si="162"/>
        <v>0.16527</v>
      </c>
      <c r="BK364">
        <f t="shared" si="163"/>
        <v>1.3567880000000001</v>
      </c>
      <c r="BL364">
        <f t="shared" si="164"/>
        <v>5.0855940000000004</v>
      </c>
      <c r="BM364">
        <f t="shared" si="165"/>
        <v>1.9643520000000001</v>
      </c>
      <c r="BN364">
        <f t="shared" si="166"/>
        <v>5.3830800000000005</v>
      </c>
      <c r="BO364">
        <f t="shared" si="167"/>
        <v>1.057728</v>
      </c>
      <c r="BP364">
        <f t="shared" si="168"/>
        <v>1.059302</v>
      </c>
    </row>
    <row r="365" spans="1:68">
      <c r="A365">
        <v>55026</v>
      </c>
      <c r="B365" s="1">
        <v>9</v>
      </c>
      <c r="C365" s="1">
        <v>0</v>
      </c>
      <c r="D365" s="1">
        <v>1</v>
      </c>
      <c r="E365" s="1">
        <v>1</v>
      </c>
      <c r="F365" s="1">
        <v>0</v>
      </c>
      <c r="G365" s="1">
        <v>2</v>
      </c>
      <c r="H365" s="8">
        <v>61</v>
      </c>
      <c r="I365" t="s">
        <v>571</v>
      </c>
      <c r="J365" s="8">
        <v>45</v>
      </c>
      <c r="K365" s="1">
        <v>1</v>
      </c>
      <c r="L365" s="1">
        <v>2</v>
      </c>
      <c r="M365" s="1">
        <v>1</v>
      </c>
      <c r="N365" s="1">
        <v>1</v>
      </c>
      <c r="O365" s="1">
        <v>1</v>
      </c>
      <c r="P365" s="90">
        <v>5.1240000000000001E-3</v>
      </c>
      <c r="Q365" s="1">
        <v>0</v>
      </c>
      <c r="R365" s="1">
        <v>0</v>
      </c>
      <c r="S365" s="1">
        <v>0</v>
      </c>
      <c r="T365" s="1">
        <v>169</v>
      </c>
      <c r="U365" s="1">
        <v>0</v>
      </c>
      <c r="V365" s="1">
        <v>0</v>
      </c>
      <c r="W365" s="1">
        <v>70</v>
      </c>
      <c r="X365" s="1">
        <v>13</v>
      </c>
      <c r="Y365" s="1">
        <v>115</v>
      </c>
      <c r="Z365" s="1">
        <v>22</v>
      </c>
      <c r="AA365" s="1">
        <v>1</v>
      </c>
      <c r="AB365" s="1">
        <v>1</v>
      </c>
      <c r="AC365" s="1">
        <v>0</v>
      </c>
      <c r="AD365" s="1">
        <v>0</v>
      </c>
      <c r="AE365" s="1">
        <v>24</v>
      </c>
      <c r="AF365" s="1">
        <v>117</v>
      </c>
      <c r="AG365" s="1">
        <v>27</v>
      </c>
      <c r="AH365" s="1">
        <v>0</v>
      </c>
      <c r="AI365" s="1">
        <v>33</v>
      </c>
      <c r="AJ365" s="1">
        <v>253</v>
      </c>
      <c r="AK365" s="1">
        <v>276</v>
      </c>
      <c r="AL365" s="1">
        <v>160</v>
      </c>
      <c r="AM365" s="1">
        <v>276</v>
      </c>
      <c r="AN365" s="1">
        <f t="shared" si="141"/>
        <v>252</v>
      </c>
      <c r="AO365" s="1">
        <f t="shared" si="142"/>
        <v>253</v>
      </c>
      <c r="AP365" s="1" t="str">
        <f t="shared" si="143"/>
        <v/>
      </c>
      <c r="AR365">
        <f t="shared" si="144"/>
        <v>0</v>
      </c>
      <c r="AS365">
        <f t="shared" si="145"/>
        <v>0</v>
      </c>
      <c r="AT365">
        <f t="shared" si="146"/>
        <v>0</v>
      </c>
      <c r="AU365">
        <f t="shared" si="147"/>
        <v>0.86595600000000006</v>
      </c>
      <c r="AV365">
        <f t="shared" si="148"/>
        <v>0</v>
      </c>
      <c r="AW365">
        <f t="shared" si="149"/>
        <v>0</v>
      </c>
      <c r="AX365">
        <f t="shared" si="150"/>
        <v>0.35868</v>
      </c>
      <c r="AY365">
        <f t="shared" si="151"/>
        <v>6.6612000000000005E-2</v>
      </c>
      <c r="AZ365">
        <f t="shared" si="152"/>
        <v>0.58926000000000001</v>
      </c>
      <c r="BA365">
        <f t="shared" si="153"/>
        <v>0.11272799999999999</v>
      </c>
      <c r="BB365">
        <f t="shared" si="154"/>
        <v>5.1240000000000001E-3</v>
      </c>
      <c r="BC365">
        <f t="shared" si="155"/>
        <v>5.1240000000000001E-3</v>
      </c>
      <c r="BD365">
        <f t="shared" si="156"/>
        <v>0</v>
      </c>
      <c r="BE365">
        <f t="shared" si="157"/>
        <v>0</v>
      </c>
      <c r="BF365">
        <f t="shared" si="158"/>
        <v>0.122976</v>
      </c>
      <c r="BG365">
        <f t="shared" si="159"/>
        <v>0.59950800000000004</v>
      </c>
      <c r="BH365">
        <f t="shared" si="160"/>
        <v>0.138348</v>
      </c>
      <c r="BI365">
        <f t="shared" si="161"/>
        <v>0</v>
      </c>
      <c r="BJ365">
        <f t="shared" si="162"/>
        <v>0.16909199999999999</v>
      </c>
      <c r="BK365">
        <f t="shared" si="163"/>
        <v>1.2963720000000001</v>
      </c>
      <c r="BL365">
        <f t="shared" si="164"/>
        <v>1.4142239999999999</v>
      </c>
      <c r="BM365">
        <f t="shared" si="165"/>
        <v>0.81984000000000001</v>
      </c>
      <c r="BN365">
        <f t="shared" si="166"/>
        <v>1.4142239999999999</v>
      </c>
      <c r="BO365">
        <f t="shared" si="167"/>
        <v>1.291248</v>
      </c>
      <c r="BP365">
        <f t="shared" si="168"/>
        <v>1.2963720000000001</v>
      </c>
    </row>
    <row r="366" spans="1:68">
      <c r="A366">
        <v>55027</v>
      </c>
      <c r="B366" s="1">
        <v>9</v>
      </c>
      <c r="C366" s="1">
        <v>0</v>
      </c>
      <c r="D366" s="1">
        <v>1</v>
      </c>
      <c r="E366" s="1">
        <v>1</v>
      </c>
      <c r="F366" s="1">
        <v>0</v>
      </c>
      <c r="G366" s="1">
        <v>4</v>
      </c>
      <c r="H366" s="8">
        <v>99</v>
      </c>
      <c r="I366" t="s">
        <v>727</v>
      </c>
      <c r="J366" s="8">
        <v>99</v>
      </c>
      <c r="K366" s="1">
        <v>1</v>
      </c>
      <c r="L366" s="1">
        <v>2</v>
      </c>
      <c r="M366" s="1">
        <v>0</v>
      </c>
      <c r="N366" s="1">
        <v>2</v>
      </c>
      <c r="O366" s="1">
        <v>0</v>
      </c>
      <c r="P366" s="90">
        <v>2.9150000000000001E-3</v>
      </c>
      <c r="Q366" s="1">
        <v>351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791</v>
      </c>
      <c r="Z366" s="1">
        <v>1344</v>
      </c>
      <c r="AA366" s="1">
        <v>1</v>
      </c>
      <c r="AB366" s="1">
        <v>1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952</v>
      </c>
      <c r="AK366" s="1">
        <v>1950</v>
      </c>
      <c r="AL366" s="1">
        <v>1510</v>
      </c>
      <c r="AM366" s="1">
        <v>2301</v>
      </c>
      <c r="AN366" s="1">
        <f t="shared" si="141"/>
        <v>0</v>
      </c>
      <c r="AO366" s="1">
        <f t="shared" si="142"/>
        <v>601</v>
      </c>
      <c r="AP366" s="1" t="str">
        <f t="shared" si="143"/>
        <v/>
      </c>
      <c r="AR366">
        <f t="shared" si="144"/>
        <v>1.0231650000000001</v>
      </c>
      <c r="AS366">
        <f t="shared" si="145"/>
        <v>0</v>
      </c>
      <c r="AT366">
        <f t="shared" si="146"/>
        <v>0</v>
      </c>
      <c r="AU366">
        <f t="shared" si="147"/>
        <v>0</v>
      </c>
      <c r="AV366">
        <f t="shared" si="148"/>
        <v>0</v>
      </c>
      <c r="AW366">
        <f t="shared" si="149"/>
        <v>0</v>
      </c>
      <c r="AX366">
        <f t="shared" si="150"/>
        <v>0</v>
      </c>
      <c r="AY366">
        <f t="shared" si="151"/>
        <v>0</v>
      </c>
      <c r="AZ366">
        <f t="shared" si="152"/>
        <v>2.3057650000000001</v>
      </c>
      <c r="BA366">
        <f t="shared" si="153"/>
        <v>3.9177599999999999</v>
      </c>
      <c r="BB366">
        <f t="shared" si="154"/>
        <v>2.9150000000000001E-3</v>
      </c>
      <c r="BC366">
        <f t="shared" si="155"/>
        <v>2.9150000000000001E-3</v>
      </c>
      <c r="BD366">
        <f t="shared" si="156"/>
        <v>0</v>
      </c>
      <c r="BE366">
        <f t="shared" si="157"/>
        <v>0</v>
      </c>
      <c r="BF366">
        <f t="shared" si="158"/>
        <v>0</v>
      </c>
      <c r="BG366">
        <f t="shared" si="159"/>
        <v>0</v>
      </c>
      <c r="BH366">
        <f t="shared" si="160"/>
        <v>0</v>
      </c>
      <c r="BI366">
        <f t="shared" si="161"/>
        <v>0</v>
      </c>
      <c r="BJ366">
        <f t="shared" si="162"/>
        <v>0</v>
      </c>
      <c r="BK366">
        <f t="shared" si="163"/>
        <v>2.77508</v>
      </c>
      <c r="BL366">
        <f t="shared" si="164"/>
        <v>5.6842500000000005</v>
      </c>
      <c r="BM366">
        <f t="shared" si="165"/>
        <v>4.4016500000000001</v>
      </c>
      <c r="BN366">
        <f t="shared" si="166"/>
        <v>6.7074150000000001</v>
      </c>
      <c r="BO366">
        <f t="shared" si="167"/>
        <v>0</v>
      </c>
      <c r="BP366">
        <f t="shared" si="168"/>
        <v>1.7519150000000001</v>
      </c>
    </row>
    <row r="367" spans="1:68">
      <c r="A367">
        <v>55028</v>
      </c>
      <c r="B367" s="1">
        <v>9</v>
      </c>
      <c r="C367" s="1">
        <v>0</v>
      </c>
      <c r="D367" s="1">
        <v>1</v>
      </c>
      <c r="E367" s="1">
        <v>1</v>
      </c>
      <c r="F367" s="1">
        <v>0</v>
      </c>
      <c r="G367" s="1">
        <v>3</v>
      </c>
      <c r="H367" s="8">
        <v>40</v>
      </c>
      <c r="I367" t="s">
        <v>575</v>
      </c>
      <c r="J367" s="8">
        <v>83</v>
      </c>
      <c r="K367" s="1">
        <v>1</v>
      </c>
      <c r="L367" s="1">
        <v>1</v>
      </c>
      <c r="M367" s="1">
        <v>0</v>
      </c>
      <c r="N367" s="1">
        <v>0</v>
      </c>
      <c r="O367" s="1">
        <v>0</v>
      </c>
      <c r="P367" s="90">
        <v>1.5740000000000001E-3</v>
      </c>
      <c r="Q367" s="1">
        <v>1446</v>
      </c>
      <c r="R367" s="1">
        <v>0</v>
      </c>
      <c r="S367" s="1">
        <v>0</v>
      </c>
      <c r="T367" s="1">
        <v>639</v>
      </c>
      <c r="U367" s="1">
        <v>0</v>
      </c>
      <c r="V367" s="1">
        <v>0</v>
      </c>
      <c r="W367" s="1">
        <v>368</v>
      </c>
      <c r="X367" s="1">
        <v>52</v>
      </c>
      <c r="Y367" s="1">
        <v>1513</v>
      </c>
      <c r="Z367" s="1">
        <v>3225</v>
      </c>
      <c r="AA367" s="1">
        <v>1</v>
      </c>
      <c r="AB367" s="1">
        <v>1</v>
      </c>
      <c r="AC367" s="1">
        <v>0</v>
      </c>
      <c r="AD367" s="1">
        <v>0</v>
      </c>
      <c r="AE367" s="1">
        <v>549</v>
      </c>
      <c r="AF367" s="1">
        <v>90</v>
      </c>
      <c r="AG367" s="1">
        <v>0</v>
      </c>
      <c r="AH367" s="1">
        <v>0</v>
      </c>
      <c r="AI367" s="1">
        <v>90</v>
      </c>
      <c r="AJ367" s="1">
        <v>2507</v>
      </c>
      <c r="AK367" s="1">
        <v>4285</v>
      </c>
      <c r="AL367" s="1">
        <v>4218</v>
      </c>
      <c r="AM367" s="1">
        <v>5731</v>
      </c>
      <c r="AN367" s="1">
        <f t="shared" si="141"/>
        <v>1059</v>
      </c>
      <c r="AO367" s="1">
        <f t="shared" si="142"/>
        <v>1061</v>
      </c>
      <c r="AP367" s="1" t="str">
        <f t="shared" si="143"/>
        <v/>
      </c>
      <c r="AR367">
        <f t="shared" si="144"/>
        <v>2.2760039999999999</v>
      </c>
      <c r="AS367">
        <f t="shared" si="145"/>
        <v>0</v>
      </c>
      <c r="AT367">
        <f t="shared" si="146"/>
        <v>0</v>
      </c>
      <c r="AU367">
        <f t="shared" si="147"/>
        <v>1.0057860000000001</v>
      </c>
      <c r="AV367">
        <f t="shared" si="148"/>
        <v>0</v>
      </c>
      <c r="AW367">
        <f t="shared" si="149"/>
        <v>0</v>
      </c>
      <c r="AX367">
        <f t="shared" si="150"/>
        <v>0.57923200000000008</v>
      </c>
      <c r="AY367">
        <f t="shared" si="151"/>
        <v>8.1848000000000004E-2</v>
      </c>
      <c r="AZ367">
        <f t="shared" si="152"/>
        <v>2.381462</v>
      </c>
      <c r="BA367">
        <f t="shared" si="153"/>
        <v>5.0761500000000002</v>
      </c>
      <c r="BB367">
        <f t="shared" si="154"/>
        <v>1.5740000000000001E-3</v>
      </c>
      <c r="BC367">
        <f t="shared" si="155"/>
        <v>1.5740000000000001E-3</v>
      </c>
      <c r="BD367">
        <f t="shared" si="156"/>
        <v>0</v>
      </c>
      <c r="BE367">
        <f t="shared" si="157"/>
        <v>0</v>
      </c>
      <c r="BF367">
        <f t="shared" si="158"/>
        <v>0.86412600000000006</v>
      </c>
      <c r="BG367">
        <f t="shared" si="159"/>
        <v>0.14166000000000001</v>
      </c>
      <c r="BH367">
        <f t="shared" si="160"/>
        <v>0</v>
      </c>
      <c r="BI367">
        <f t="shared" si="161"/>
        <v>0</v>
      </c>
      <c r="BJ367">
        <f t="shared" si="162"/>
        <v>0.14166000000000001</v>
      </c>
      <c r="BK367">
        <f t="shared" si="163"/>
        <v>3.946018</v>
      </c>
      <c r="BL367">
        <f t="shared" si="164"/>
        <v>6.7445900000000005</v>
      </c>
      <c r="BM367">
        <f t="shared" si="165"/>
        <v>6.639132</v>
      </c>
      <c r="BN367">
        <f t="shared" si="166"/>
        <v>9.0205940000000009</v>
      </c>
      <c r="BO367">
        <f t="shared" si="167"/>
        <v>1.6668660000000002</v>
      </c>
      <c r="BP367">
        <f t="shared" si="168"/>
        <v>1.6700140000000001</v>
      </c>
    </row>
    <row r="368" spans="1:68">
      <c r="A368">
        <v>55029</v>
      </c>
      <c r="B368" s="1">
        <v>9</v>
      </c>
      <c r="C368" s="1">
        <v>0</v>
      </c>
      <c r="D368" s="1">
        <v>1</v>
      </c>
      <c r="E368" s="1">
        <v>1</v>
      </c>
      <c r="F368" s="1">
        <v>0</v>
      </c>
      <c r="G368" s="1">
        <v>3</v>
      </c>
      <c r="H368" s="8">
        <v>67</v>
      </c>
      <c r="I368" t="s">
        <v>258</v>
      </c>
      <c r="J368" s="8">
        <v>70</v>
      </c>
      <c r="K368" s="1">
        <v>1</v>
      </c>
      <c r="L368" s="1">
        <v>2</v>
      </c>
      <c r="M368" s="1">
        <v>1</v>
      </c>
      <c r="N368" s="1">
        <v>0</v>
      </c>
      <c r="O368" s="1">
        <v>0</v>
      </c>
      <c r="P368" s="90">
        <v>1.5740000000000001E-3</v>
      </c>
      <c r="Q368" s="1">
        <v>249</v>
      </c>
      <c r="R368" s="1">
        <v>0</v>
      </c>
      <c r="S368" s="1">
        <v>0</v>
      </c>
      <c r="T368" s="1">
        <v>598</v>
      </c>
      <c r="U368" s="1">
        <v>36</v>
      </c>
      <c r="V368" s="1">
        <v>0</v>
      </c>
      <c r="W368" s="1">
        <v>435</v>
      </c>
      <c r="X368" s="1">
        <v>0</v>
      </c>
      <c r="Y368" s="1">
        <v>782</v>
      </c>
      <c r="Z368" s="1">
        <v>5475</v>
      </c>
      <c r="AA368" s="1">
        <v>1</v>
      </c>
      <c r="AB368" s="1">
        <v>1</v>
      </c>
      <c r="AC368" s="1">
        <v>0</v>
      </c>
      <c r="AD368" s="1">
        <v>0</v>
      </c>
      <c r="AE368" s="1">
        <v>514</v>
      </c>
      <c r="AF368" s="1">
        <v>84</v>
      </c>
      <c r="AG368" s="1">
        <v>0</v>
      </c>
      <c r="AH368" s="1">
        <v>0</v>
      </c>
      <c r="AI368" s="1">
        <v>40</v>
      </c>
      <c r="AJ368" s="1">
        <v>1319</v>
      </c>
      <c r="AK368" s="1">
        <v>6545</v>
      </c>
      <c r="AL368" s="1">
        <v>6012</v>
      </c>
      <c r="AM368" s="1">
        <v>6794</v>
      </c>
      <c r="AN368" s="1">
        <f t="shared" si="141"/>
        <v>1069</v>
      </c>
      <c r="AO368" s="1">
        <f t="shared" si="142"/>
        <v>1070</v>
      </c>
      <c r="AP368" s="1" t="str">
        <f t="shared" si="143"/>
        <v/>
      </c>
      <c r="AR368">
        <f t="shared" si="144"/>
        <v>0.391926</v>
      </c>
      <c r="AS368">
        <f t="shared" si="145"/>
        <v>0</v>
      </c>
      <c r="AT368">
        <f t="shared" si="146"/>
        <v>0</v>
      </c>
      <c r="AU368">
        <f t="shared" si="147"/>
        <v>0.94125200000000009</v>
      </c>
      <c r="AV368">
        <f t="shared" si="148"/>
        <v>5.6664000000000006E-2</v>
      </c>
      <c r="AW368">
        <f t="shared" si="149"/>
        <v>0</v>
      </c>
      <c r="AX368">
        <f t="shared" si="150"/>
        <v>0.68469000000000002</v>
      </c>
      <c r="AY368">
        <f t="shared" si="151"/>
        <v>0</v>
      </c>
      <c r="AZ368">
        <f t="shared" si="152"/>
        <v>1.2308680000000001</v>
      </c>
      <c r="BA368">
        <f t="shared" si="153"/>
        <v>8.6176500000000011</v>
      </c>
      <c r="BB368">
        <f t="shared" si="154"/>
        <v>1.5740000000000001E-3</v>
      </c>
      <c r="BC368">
        <f t="shared" si="155"/>
        <v>1.5740000000000001E-3</v>
      </c>
      <c r="BD368">
        <f t="shared" si="156"/>
        <v>0</v>
      </c>
      <c r="BE368">
        <f t="shared" si="157"/>
        <v>0</v>
      </c>
      <c r="BF368">
        <f t="shared" si="158"/>
        <v>0.80903600000000009</v>
      </c>
      <c r="BG368">
        <f t="shared" si="159"/>
        <v>0.132216</v>
      </c>
      <c r="BH368">
        <f t="shared" si="160"/>
        <v>0</v>
      </c>
      <c r="BI368">
        <f t="shared" si="161"/>
        <v>0</v>
      </c>
      <c r="BJ368">
        <f t="shared" si="162"/>
        <v>6.2960000000000002E-2</v>
      </c>
      <c r="BK368">
        <f t="shared" si="163"/>
        <v>2.0761060000000002</v>
      </c>
      <c r="BL368">
        <f t="shared" si="164"/>
        <v>10.301830000000001</v>
      </c>
      <c r="BM368">
        <f t="shared" si="165"/>
        <v>9.4628880000000013</v>
      </c>
      <c r="BN368">
        <f t="shared" si="166"/>
        <v>10.693756</v>
      </c>
      <c r="BO368">
        <f t="shared" si="167"/>
        <v>1.682606</v>
      </c>
      <c r="BP368">
        <f t="shared" si="168"/>
        <v>1.68418</v>
      </c>
    </row>
    <row r="369" spans="1:68">
      <c r="A369">
        <v>55030</v>
      </c>
      <c r="B369" s="1">
        <v>9</v>
      </c>
      <c r="C369" s="1">
        <v>0</v>
      </c>
      <c r="D369" s="1">
        <v>1</v>
      </c>
      <c r="E369" s="1">
        <v>1</v>
      </c>
      <c r="F369" s="1">
        <v>0</v>
      </c>
      <c r="G369" s="1">
        <v>3</v>
      </c>
      <c r="H369" s="8">
        <v>40</v>
      </c>
      <c r="I369" t="s">
        <v>575</v>
      </c>
      <c r="J369" s="8">
        <v>83</v>
      </c>
      <c r="K369" s="1">
        <v>1</v>
      </c>
      <c r="L369" s="1">
        <v>1</v>
      </c>
      <c r="M369" s="1">
        <v>1</v>
      </c>
      <c r="N369" s="1">
        <v>0</v>
      </c>
      <c r="O369" s="1">
        <v>0</v>
      </c>
      <c r="P369" s="90">
        <v>1.5740000000000001E-3</v>
      </c>
      <c r="Q369" s="1">
        <v>125</v>
      </c>
      <c r="R369" s="1">
        <v>0</v>
      </c>
      <c r="S369" s="1">
        <v>0</v>
      </c>
      <c r="T369" s="1">
        <v>405</v>
      </c>
      <c r="U369" s="1">
        <v>7</v>
      </c>
      <c r="V369" s="1">
        <v>0</v>
      </c>
      <c r="W369" s="1">
        <v>218</v>
      </c>
      <c r="X369" s="1">
        <v>100</v>
      </c>
      <c r="Y369" s="1">
        <v>60</v>
      </c>
      <c r="Z369" s="1">
        <v>1350</v>
      </c>
      <c r="AA369" s="1">
        <v>1</v>
      </c>
      <c r="AB369" s="1">
        <v>1</v>
      </c>
      <c r="AC369" s="1">
        <v>0</v>
      </c>
      <c r="AD369" s="1">
        <v>0</v>
      </c>
      <c r="AE369" s="1">
        <v>310</v>
      </c>
      <c r="AF369" s="1">
        <v>95</v>
      </c>
      <c r="AG369" s="1">
        <v>0</v>
      </c>
      <c r="AH369" s="1">
        <v>0</v>
      </c>
      <c r="AI369" s="1">
        <v>37</v>
      </c>
      <c r="AJ369" s="1">
        <v>856</v>
      </c>
      <c r="AK369" s="1">
        <v>2081</v>
      </c>
      <c r="AL369" s="1">
        <v>2146</v>
      </c>
      <c r="AM369" s="1">
        <v>2206</v>
      </c>
      <c r="AN369" s="1">
        <f t="shared" si="141"/>
        <v>730</v>
      </c>
      <c r="AO369" s="1">
        <f t="shared" si="142"/>
        <v>731</v>
      </c>
      <c r="AP369" s="1" t="str">
        <f t="shared" si="143"/>
        <v/>
      </c>
      <c r="AR369">
        <f t="shared" si="144"/>
        <v>0.19675000000000001</v>
      </c>
      <c r="AS369">
        <f t="shared" si="145"/>
        <v>0</v>
      </c>
      <c r="AT369">
        <f t="shared" si="146"/>
        <v>0</v>
      </c>
      <c r="AU369">
        <f t="shared" si="147"/>
        <v>0.63747000000000009</v>
      </c>
      <c r="AV369">
        <f t="shared" si="148"/>
        <v>1.1018E-2</v>
      </c>
      <c r="AW369">
        <f t="shared" si="149"/>
        <v>0</v>
      </c>
      <c r="AX369">
        <f t="shared" si="150"/>
        <v>0.34313200000000005</v>
      </c>
      <c r="AY369">
        <f t="shared" si="151"/>
        <v>0.15740000000000001</v>
      </c>
      <c r="AZ369">
        <f t="shared" si="152"/>
        <v>9.444000000000001E-2</v>
      </c>
      <c r="BA369">
        <f t="shared" si="153"/>
        <v>2.1249000000000002</v>
      </c>
      <c r="BB369">
        <f t="shared" si="154"/>
        <v>1.5740000000000001E-3</v>
      </c>
      <c r="BC369">
        <f t="shared" si="155"/>
        <v>1.5740000000000001E-3</v>
      </c>
      <c r="BD369">
        <f t="shared" si="156"/>
        <v>0</v>
      </c>
      <c r="BE369">
        <f t="shared" si="157"/>
        <v>0</v>
      </c>
      <c r="BF369">
        <f t="shared" si="158"/>
        <v>0.48794000000000004</v>
      </c>
      <c r="BG369">
        <f t="shared" si="159"/>
        <v>0.14953</v>
      </c>
      <c r="BH369">
        <f t="shared" si="160"/>
        <v>0</v>
      </c>
      <c r="BI369">
        <f t="shared" si="161"/>
        <v>0</v>
      </c>
      <c r="BJ369">
        <f t="shared" si="162"/>
        <v>5.8238000000000005E-2</v>
      </c>
      <c r="BK369">
        <f t="shared" si="163"/>
        <v>1.3473440000000001</v>
      </c>
      <c r="BL369">
        <f t="shared" si="164"/>
        <v>3.2754940000000001</v>
      </c>
      <c r="BM369">
        <f t="shared" si="165"/>
        <v>3.3778040000000003</v>
      </c>
      <c r="BN369">
        <f t="shared" si="166"/>
        <v>3.4722440000000003</v>
      </c>
      <c r="BO369">
        <f t="shared" si="167"/>
        <v>1.1490200000000002</v>
      </c>
      <c r="BP369">
        <f t="shared" si="168"/>
        <v>1.1505940000000001</v>
      </c>
    </row>
    <row r="370" spans="1:68">
      <c r="A370">
        <v>55031</v>
      </c>
      <c r="B370" s="1">
        <v>9</v>
      </c>
      <c r="C370" s="1">
        <v>0</v>
      </c>
      <c r="D370" s="1">
        <v>1</v>
      </c>
      <c r="E370" s="1">
        <v>1</v>
      </c>
      <c r="F370" s="1">
        <v>0</v>
      </c>
      <c r="G370" s="1">
        <v>2</v>
      </c>
      <c r="H370" s="8">
        <v>40</v>
      </c>
      <c r="I370" t="s">
        <v>575</v>
      </c>
      <c r="J370" s="8">
        <v>83</v>
      </c>
      <c r="K370" s="1">
        <v>1</v>
      </c>
      <c r="L370" s="1">
        <v>1</v>
      </c>
      <c r="M370" s="1">
        <v>0</v>
      </c>
      <c r="N370" s="1">
        <v>7</v>
      </c>
      <c r="O370" s="1">
        <v>0</v>
      </c>
      <c r="P370" s="90">
        <v>5.1240000000000001E-3</v>
      </c>
      <c r="Q370" s="1">
        <v>427</v>
      </c>
      <c r="R370" s="1">
        <v>0</v>
      </c>
      <c r="S370" s="1">
        <v>0</v>
      </c>
      <c r="T370" s="1">
        <v>712</v>
      </c>
      <c r="U370" s="1">
        <v>0</v>
      </c>
      <c r="V370" s="1">
        <v>0</v>
      </c>
      <c r="W370" s="1">
        <v>244</v>
      </c>
      <c r="X370" s="1">
        <v>0</v>
      </c>
      <c r="Y370" s="1">
        <v>1344</v>
      </c>
      <c r="Z370" s="1">
        <v>3015</v>
      </c>
      <c r="AA370" s="1">
        <v>1</v>
      </c>
      <c r="AB370" s="1">
        <v>1</v>
      </c>
      <c r="AC370" s="1">
        <v>0</v>
      </c>
      <c r="AD370" s="1">
        <v>0</v>
      </c>
      <c r="AE370" s="1">
        <v>594</v>
      </c>
      <c r="AF370" s="1">
        <v>119</v>
      </c>
      <c r="AG370" s="1">
        <v>0</v>
      </c>
      <c r="AH370" s="1">
        <v>0</v>
      </c>
      <c r="AI370" s="1">
        <v>0</v>
      </c>
      <c r="AJ370" s="1">
        <v>1384</v>
      </c>
      <c r="AK370" s="1">
        <v>3972</v>
      </c>
      <c r="AL370" s="1">
        <v>3054</v>
      </c>
      <c r="AM370" s="1">
        <v>4399</v>
      </c>
      <c r="AN370" s="1">
        <f t="shared" si="141"/>
        <v>956</v>
      </c>
      <c r="AO370" s="1">
        <f t="shared" si="142"/>
        <v>957</v>
      </c>
      <c r="AP370" s="1" t="str">
        <f t="shared" si="143"/>
        <v/>
      </c>
      <c r="AR370">
        <f t="shared" si="144"/>
        <v>2.187948</v>
      </c>
      <c r="AS370">
        <f t="shared" si="145"/>
        <v>0</v>
      </c>
      <c r="AT370">
        <f t="shared" si="146"/>
        <v>0</v>
      </c>
      <c r="AU370">
        <f t="shared" si="147"/>
        <v>3.648288</v>
      </c>
      <c r="AV370">
        <f t="shared" si="148"/>
        <v>0</v>
      </c>
      <c r="AW370">
        <f t="shared" si="149"/>
        <v>0</v>
      </c>
      <c r="AX370">
        <f t="shared" si="150"/>
        <v>1.250256</v>
      </c>
      <c r="AY370">
        <f t="shared" si="151"/>
        <v>0</v>
      </c>
      <c r="AZ370">
        <f t="shared" si="152"/>
        <v>6.8866560000000003</v>
      </c>
      <c r="BA370">
        <f t="shared" si="153"/>
        <v>15.44886</v>
      </c>
      <c r="BB370">
        <f t="shared" si="154"/>
        <v>5.1240000000000001E-3</v>
      </c>
      <c r="BC370">
        <f t="shared" si="155"/>
        <v>5.1240000000000001E-3</v>
      </c>
      <c r="BD370">
        <f t="shared" si="156"/>
        <v>0</v>
      </c>
      <c r="BE370">
        <f t="shared" si="157"/>
        <v>0</v>
      </c>
      <c r="BF370">
        <f t="shared" si="158"/>
        <v>3.0436559999999999</v>
      </c>
      <c r="BG370">
        <f t="shared" si="159"/>
        <v>0.60975599999999996</v>
      </c>
      <c r="BH370">
        <f t="shared" si="160"/>
        <v>0</v>
      </c>
      <c r="BI370">
        <f t="shared" si="161"/>
        <v>0</v>
      </c>
      <c r="BJ370">
        <f t="shared" si="162"/>
        <v>0</v>
      </c>
      <c r="BK370">
        <f t="shared" si="163"/>
        <v>7.0916160000000001</v>
      </c>
      <c r="BL370">
        <f t="shared" si="164"/>
        <v>20.352528</v>
      </c>
      <c r="BM370">
        <f t="shared" si="165"/>
        <v>15.648696000000001</v>
      </c>
      <c r="BN370">
        <f t="shared" si="166"/>
        <v>22.540476000000002</v>
      </c>
      <c r="BO370">
        <f t="shared" si="167"/>
        <v>4.8985440000000002</v>
      </c>
      <c r="BP370">
        <f t="shared" si="168"/>
        <v>4.9036679999999997</v>
      </c>
    </row>
    <row r="371" spans="1:68">
      <c r="A371">
        <v>55032</v>
      </c>
      <c r="B371" s="1">
        <v>9</v>
      </c>
      <c r="C371" s="1">
        <v>0</v>
      </c>
      <c r="D371" s="1">
        <v>1</v>
      </c>
      <c r="E371" s="1">
        <v>1</v>
      </c>
      <c r="F371" s="1">
        <v>0</v>
      </c>
      <c r="G371" s="1">
        <v>3</v>
      </c>
      <c r="H371" s="8">
        <v>40</v>
      </c>
      <c r="I371" t="s">
        <v>575</v>
      </c>
      <c r="J371" s="8">
        <v>83</v>
      </c>
      <c r="K371" s="1">
        <v>1</v>
      </c>
      <c r="L371" s="1">
        <v>2</v>
      </c>
      <c r="M371" s="1">
        <v>0</v>
      </c>
      <c r="N371" s="1">
        <v>0</v>
      </c>
      <c r="O371" s="1">
        <v>0</v>
      </c>
      <c r="P371" s="90">
        <v>1.5740000000000001E-3</v>
      </c>
      <c r="Q371" s="1">
        <v>78</v>
      </c>
      <c r="R371" s="1">
        <v>0</v>
      </c>
      <c r="S371" s="1">
        <v>0</v>
      </c>
      <c r="T371" s="1">
        <v>409</v>
      </c>
      <c r="U371" s="1">
        <v>0</v>
      </c>
      <c r="V371" s="1">
        <v>0</v>
      </c>
      <c r="W371" s="1">
        <v>258</v>
      </c>
      <c r="X371" s="1">
        <v>48</v>
      </c>
      <c r="Y371" s="1">
        <v>928</v>
      </c>
      <c r="Z371" s="1">
        <v>1687</v>
      </c>
      <c r="AA371" s="1">
        <v>1</v>
      </c>
      <c r="AB371" s="1">
        <v>1</v>
      </c>
      <c r="AC371" s="1">
        <v>0</v>
      </c>
      <c r="AD371" s="1">
        <v>0</v>
      </c>
      <c r="AE371" s="1">
        <v>293</v>
      </c>
      <c r="AF371" s="1">
        <v>116</v>
      </c>
      <c r="AG371" s="1">
        <v>0</v>
      </c>
      <c r="AH371" s="1">
        <v>0</v>
      </c>
      <c r="AI371" s="1">
        <v>38</v>
      </c>
      <c r="AJ371" s="1">
        <v>794</v>
      </c>
      <c r="AK371" s="1">
        <v>2403</v>
      </c>
      <c r="AL371" s="1">
        <v>1553</v>
      </c>
      <c r="AM371" s="1">
        <v>2481</v>
      </c>
      <c r="AN371" s="1">
        <f t="shared" si="141"/>
        <v>715</v>
      </c>
      <c r="AO371" s="1">
        <f t="shared" si="142"/>
        <v>716</v>
      </c>
      <c r="AP371" s="1" t="str">
        <f t="shared" si="143"/>
        <v/>
      </c>
      <c r="AR371">
        <f t="shared" si="144"/>
        <v>0.12277200000000001</v>
      </c>
      <c r="AS371">
        <f t="shared" si="145"/>
        <v>0</v>
      </c>
      <c r="AT371">
        <f t="shared" si="146"/>
        <v>0</v>
      </c>
      <c r="AU371">
        <f t="shared" si="147"/>
        <v>0.64376600000000006</v>
      </c>
      <c r="AV371">
        <f t="shared" si="148"/>
        <v>0</v>
      </c>
      <c r="AW371">
        <f t="shared" si="149"/>
        <v>0</v>
      </c>
      <c r="AX371">
        <f t="shared" si="150"/>
        <v>0.40609200000000001</v>
      </c>
      <c r="AY371">
        <f t="shared" si="151"/>
        <v>7.5552000000000008E-2</v>
      </c>
      <c r="AZ371">
        <f t="shared" si="152"/>
        <v>1.4606720000000002</v>
      </c>
      <c r="BA371">
        <f t="shared" si="153"/>
        <v>2.655338</v>
      </c>
      <c r="BB371">
        <f t="shared" si="154"/>
        <v>1.5740000000000001E-3</v>
      </c>
      <c r="BC371">
        <f t="shared" si="155"/>
        <v>1.5740000000000001E-3</v>
      </c>
      <c r="BD371">
        <f t="shared" si="156"/>
        <v>0</v>
      </c>
      <c r="BE371">
        <f t="shared" si="157"/>
        <v>0</v>
      </c>
      <c r="BF371">
        <f t="shared" si="158"/>
        <v>0.46118200000000004</v>
      </c>
      <c r="BG371">
        <f t="shared" si="159"/>
        <v>0.18258400000000002</v>
      </c>
      <c r="BH371">
        <f t="shared" si="160"/>
        <v>0</v>
      </c>
      <c r="BI371">
        <f t="shared" si="161"/>
        <v>0</v>
      </c>
      <c r="BJ371">
        <f t="shared" si="162"/>
        <v>5.9812000000000004E-2</v>
      </c>
      <c r="BK371">
        <f t="shared" si="163"/>
        <v>1.2497560000000001</v>
      </c>
      <c r="BL371">
        <f t="shared" si="164"/>
        <v>3.7823220000000002</v>
      </c>
      <c r="BM371">
        <f t="shared" si="165"/>
        <v>2.4444220000000003</v>
      </c>
      <c r="BN371">
        <f t="shared" si="166"/>
        <v>3.9050940000000001</v>
      </c>
      <c r="BO371">
        <f t="shared" si="167"/>
        <v>1.12541</v>
      </c>
      <c r="BP371">
        <f t="shared" si="168"/>
        <v>1.126984</v>
      </c>
    </row>
    <row r="372" spans="1:68">
      <c r="A372">
        <v>55033</v>
      </c>
      <c r="B372" s="1">
        <v>9</v>
      </c>
      <c r="C372" s="1">
        <v>0</v>
      </c>
      <c r="D372" s="1">
        <v>1</v>
      </c>
      <c r="E372" s="1">
        <v>1</v>
      </c>
      <c r="F372" s="1">
        <v>0</v>
      </c>
      <c r="G372" s="1">
        <v>2</v>
      </c>
      <c r="H372" s="8">
        <v>40</v>
      </c>
      <c r="I372" t="s">
        <v>575</v>
      </c>
      <c r="J372" s="8">
        <v>83</v>
      </c>
      <c r="K372" s="1">
        <v>1</v>
      </c>
      <c r="L372" s="1">
        <v>1</v>
      </c>
      <c r="M372" s="1">
        <v>0</v>
      </c>
      <c r="N372" s="1">
        <v>0</v>
      </c>
      <c r="O372" s="1">
        <v>0</v>
      </c>
      <c r="P372" s="90">
        <v>5.1240000000000001E-3</v>
      </c>
      <c r="Q372" s="1">
        <v>19</v>
      </c>
      <c r="R372" s="1">
        <v>0</v>
      </c>
      <c r="S372" s="1">
        <v>0</v>
      </c>
      <c r="T372" s="1">
        <v>431</v>
      </c>
      <c r="U372" s="1">
        <v>0</v>
      </c>
      <c r="V372" s="1">
        <v>0</v>
      </c>
      <c r="W372" s="1">
        <v>191</v>
      </c>
      <c r="X372" s="1">
        <v>0</v>
      </c>
      <c r="Y372" s="1">
        <v>812</v>
      </c>
      <c r="Z372" s="1">
        <v>1500</v>
      </c>
      <c r="AA372" s="1">
        <v>1</v>
      </c>
      <c r="AB372" s="1">
        <v>1</v>
      </c>
      <c r="AC372" s="1">
        <v>0</v>
      </c>
      <c r="AD372" s="1">
        <v>0</v>
      </c>
      <c r="AE372" s="1">
        <v>370</v>
      </c>
      <c r="AF372" s="1">
        <v>61</v>
      </c>
      <c r="AG372" s="1">
        <v>0</v>
      </c>
      <c r="AH372" s="1">
        <v>0</v>
      </c>
      <c r="AI372" s="1">
        <v>17</v>
      </c>
      <c r="AJ372" s="1">
        <v>642</v>
      </c>
      <c r="AK372" s="1">
        <v>2122</v>
      </c>
      <c r="AL372" s="1">
        <v>1329</v>
      </c>
      <c r="AM372" s="1">
        <v>2141</v>
      </c>
      <c r="AN372" s="1">
        <f t="shared" si="141"/>
        <v>622</v>
      </c>
      <c r="AO372" s="1">
        <f t="shared" si="142"/>
        <v>623</v>
      </c>
      <c r="AP372" s="1" t="str">
        <f t="shared" si="143"/>
        <v/>
      </c>
      <c r="AR372">
        <f t="shared" si="144"/>
        <v>9.7355999999999998E-2</v>
      </c>
      <c r="AS372">
        <f t="shared" si="145"/>
        <v>0</v>
      </c>
      <c r="AT372">
        <f t="shared" si="146"/>
        <v>0</v>
      </c>
      <c r="AU372">
        <f t="shared" si="147"/>
        <v>2.2084440000000001</v>
      </c>
      <c r="AV372">
        <f t="shared" si="148"/>
        <v>0</v>
      </c>
      <c r="AW372">
        <f t="shared" si="149"/>
        <v>0</v>
      </c>
      <c r="AX372">
        <f t="shared" si="150"/>
        <v>0.978684</v>
      </c>
      <c r="AY372">
        <f t="shared" si="151"/>
        <v>0</v>
      </c>
      <c r="AZ372">
        <f t="shared" si="152"/>
        <v>4.1606880000000004</v>
      </c>
      <c r="BA372">
        <f t="shared" si="153"/>
        <v>7.6859999999999999</v>
      </c>
      <c r="BB372">
        <f t="shared" si="154"/>
        <v>5.1240000000000001E-3</v>
      </c>
      <c r="BC372">
        <f t="shared" si="155"/>
        <v>5.1240000000000001E-3</v>
      </c>
      <c r="BD372">
        <f t="shared" si="156"/>
        <v>0</v>
      </c>
      <c r="BE372">
        <f t="shared" si="157"/>
        <v>0</v>
      </c>
      <c r="BF372">
        <f t="shared" si="158"/>
        <v>1.89588</v>
      </c>
      <c r="BG372">
        <f t="shared" si="159"/>
        <v>0.31256400000000001</v>
      </c>
      <c r="BH372">
        <f t="shared" si="160"/>
        <v>0</v>
      </c>
      <c r="BI372">
        <f t="shared" si="161"/>
        <v>0</v>
      </c>
      <c r="BJ372">
        <f t="shared" si="162"/>
        <v>8.7108000000000005E-2</v>
      </c>
      <c r="BK372">
        <f t="shared" si="163"/>
        <v>3.2896079999999999</v>
      </c>
      <c r="BL372">
        <f t="shared" si="164"/>
        <v>10.873127999999999</v>
      </c>
      <c r="BM372">
        <f t="shared" si="165"/>
        <v>6.8097960000000004</v>
      </c>
      <c r="BN372">
        <f t="shared" si="166"/>
        <v>10.970484000000001</v>
      </c>
      <c r="BO372">
        <f t="shared" si="167"/>
        <v>3.187128</v>
      </c>
      <c r="BP372">
        <f t="shared" si="168"/>
        <v>3.1922519999999999</v>
      </c>
    </row>
    <row r="373" spans="1:68">
      <c r="A373">
        <v>55034</v>
      </c>
      <c r="B373" s="1">
        <v>9</v>
      </c>
      <c r="C373" s="1">
        <v>0</v>
      </c>
      <c r="D373" s="1">
        <v>1</v>
      </c>
      <c r="E373" s="1">
        <v>1</v>
      </c>
      <c r="F373" s="1">
        <v>0</v>
      </c>
      <c r="G373" s="1">
        <v>3</v>
      </c>
      <c r="H373" s="8">
        <v>40</v>
      </c>
      <c r="I373" t="s">
        <v>575</v>
      </c>
      <c r="J373" s="8">
        <v>83</v>
      </c>
      <c r="K373" s="1">
        <v>1</v>
      </c>
      <c r="L373" s="1">
        <v>1</v>
      </c>
      <c r="M373" s="1">
        <v>0</v>
      </c>
      <c r="N373" s="1">
        <v>0</v>
      </c>
      <c r="O373" s="1">
        <v>0</v>
      </c>
      <c r="P373" s="90">
        <v>1.5740000000000001E-3</v>
      </c>
      <c r="Q373" s="1">
        <v>45</v>
      </c>
      <c r="R373" s="1">
        <v>0</v>
      </c>
      <c r="S373" s="1">
        <v>0</v>
      </c>
      <c r="T373" s="1">
        <v>100</v>
      </c>
      <c r="U373" s="1">
        <v>0</v>
      </c>
      <c r="V373" s="1">
        <v>0</v>
      </c>
      <c r="W373" s="1">
        <v>309</v>
      </c>
      <c r="X373" s="1">
        <v>23</v>
      </c>
      <c r="Y373" s="1">
        <v>885</v>
      </c>
      <c r="Z373" s="1">
        <v>3225</v>
      </c>
      <c r="AA373" s="1">
        <v>1</v>
      </c>
      <c r="AB373" s="1">
        <v>1</v>
      </c>
      <c r="AC373" s="1">
        <v>45</v>
      </c>
      <c r="AD373" s="1">
        <v>0</v>
      </c>
      <c r="AE373" s="1">
        <v>94</v>
      </c>
      <c r="AF373" s="1">
        <v>6</v>
      </c>
      <c r="AG373" s="1">
        <v>0</v>
      </c>
      <c r="AH373" s="1">
        <v>0</v>
      </c>
      <c r="AI373" s="1">
        <v>59</v>
      </c>
      <c r="AJ373" s="1">
        <v>477</v>
      </c>
      <c r="AK373" s="1">
        <v>3657</v>
      </c>
      <c r="AL373" s="1">
        <v>2817</v>
      </c>
      <c r="AM373" s="1">
        <v>3702</v>
      </c>
      <c r="AN373" s="1">
        <f t="shared" si="141"/>
        <v>432</v>
      </c>
      <c r="AO373" s="1">
        <f t="shared" si="142"/>
        <v>432</v>
      </c>
      <c r="AP373" s="1" t="str">
        <f t="shared" si="143"/>
        <v/>
      </c>
      <c r="AR373">
        <f t="shared" si="144"/>
        <v>7.0830000000000004E-2</v>
      </c>
      <c r="AS373">
        <f t="shared" si="145"/>
        <v>0</v>
      </c>
      <c r="AT373">
        <f t="shared" si="146"/>
        <v>0</v>
      </c>
      <c r="AU373">
        <f t="shared" si="147"/>
        <v>0.15740000000000001</v>
      </c>
      <c r="AV373">
        <f t="shared" si="148"/>
        <v>0</v>
      </c>
      <c r="AW373">
        <f t="shared" si="149"/>
        <v>0</v>
      </c>
      <c r="AX373">
        <f t="shared" si="150"/>
        <v>0.48636600000000002</v>
      </c>
      <c r="AY373">
        <f t="shared" si="151"/>
        <v>3.6202000000000005E-2</v>
      </c>
      <c r="AZ373">
        <f t="shared" si="152"/>
        <v>1.3929900000000002</v>
      </c>
      <c r="BA373">
        <f t="shared" si="153"/>
        <v>5.0761500000000002</v>
      </c>
      <c r="BB373">
        <f t="shared" si="154"/>
        <v>1.5740000000000001E-3</v>
      </c>
      <c r="BC373">
        <f t="shared" si="155"/>
        <v>1.5740000000000001E-3</v>
      </c>
      <c r="BD373">
        <f t="shared" si="156"/>
        <v>7.0830000000000004E-2</v>
      </c>
      <c r="BE373">
        <f t="shared" si="157"/>
        <v>0</v>
      </c>
      <c r="BF373">
        <f t="shared" si="158"/>
        <v>0.147956</v>
      </c>
      <c r="BG373">
        <f t="shared" si="159"/>
        <v>9.444000000000001E-3</v>
      </c>
      <c r="BH373">
        <f t="shared" si="160"/>
        <v>0</v>
      </c>
      <c r="BI373">
        <f t="shared" si="161"/>
        <v>0</v>
      </c>
      <c r="BJ373">
        <f t="shared" si="162"/>
        <v>9.2866000000000004E-2</v>
      </c>
      <c r="BK373">
        <f t="shared" si="163"/>
        <v>0.75079800000000008</v>
      </c>
      <c r="BL373">
        <f t="shared" si="164"/>
        <v>5.7561180000000007</v>
      </c>
      <c r="BM373">
        <f t="shared" si="165"/>
        <v>4.4339580000000005</v>
      </c>
      <c r="BN373">
        <f t="shared" si="166"/>
        <v>5.8269480000000007</v>
      </c>
      <c r="BO373">
        <f t="shared" si="167"/>
        <v>0.67996800000000002</v>
      </c>
      <c r="BP373">
        <f t="shared" si="168"/>
        <v>0.67996800000000002</v>
      </c>
    </row>
    <row r="374" spans="1:68">
      <c r="A374">
        <v>55035</v>
      </c>
      <c r="B374" s="1">
        <v>9</v>
      </c>
      <c r="C374" s="1">
        <v>0</v>
      </c>
      <c r="D374" s="1">
        <v>1</v>
      </c>
      <c r="E374" s="1">
        <v>1</v>
      </c>
      <c r="F374" s="1">
        <v>0</v>
      </c>
      <c r="G374" s="1">
        <v>3</v>
      </c>
      <c r="H374" s="8">
        <v>4</v>
      </c>
      <c r="I374" t="s">
        <v>356</v>
      </c>
      <c r="J374" s="8">
        <v>10</v>
      </c>
      <c r="K374" s="1">
        <v>1</v>
      </c>
      <c r="L374" s="1">
        <v>2</v>
      </c>
      <c r="M374" s="1">
        <v>1</v>
      </c>
      <c r="N374" s="1">
        <v>6</v>
      </c>
      <c r="O374" s="1">
        <v>0</v>
      </c>
      <c r="P374" s="90">
        <v>1.5740000000000001E-3</v>
      </c>
      <c r="Q374" s="1">
        <v>398</v>
      </c>
      <c r="R374" s="1">
        <v>0</v>
      </c>
      <c r="S374" s="1">
        <v>0</v>
      </c>
      <c r="T374" s="1">
        <v>613</v>
      </c>
      <c r="U374" s="1">
        <v>76</v>
      </c>
      <c r="V374" s="1">
        <v>0</v>
      </c>
      <c r="W374" s="1">
        <v>181</v>
      </c>
      <c r="X374" s="1">
        <v>41</v>
      </c>
      <c r="Y374" s="1">
        <v>1149</v>
      </c>
      <c r="Z374" s="1">
        <v>3088</v>
      </c>
      <c r="AA374" s="1">
        <v>1</v>
      </c>
      <c r="AB374" s="1">
        <v>1</v>
      </c>
      <c r="AC374" s="1">
        <v>0</v>
      </c>
      <c r="AD374" s="1">
        <v>0</v>
      </c>
      <c r="AE374" s="1">
        <v>246</v>
      </c>
      <c r="AF374" s="1">
        <v>247</v>
      </c>
      <c r="AG374" s="1">
        <v>0</v>
      </c>
      <c r="AH374" s="1">
        <v>0</v>
      </c>
      <c r="AI374" s="1">
        <v>48</v>
      </c>
      <c r="AJ374" s="1">
        <v>1311</v>
      </c>
      <c r="AK374" s="1">
        <v>4001</v>
      </c>
      <c r="AL374" s="1">
        <v>3250</v>
      </c>
      <c r="AM374" s="1">
        <v>4399</v>
      </c>
      <c r="AN374" s="1">
        <f t="shared" si="141"/>
        <v>911</v>
      </c>
      <c r="AO374" s="1">
        <f t="shared" si="142"/>
        <v>913</v>
      </c>
      <c r="AP374" s="1" t="str">
        <f t="shared" si="143"/>
        <v/>
      </c>
      <c r="AR374">
        <f t="shared" si="144"/>
        <v>0.62645200000000001</v>
      </c>
      <c r="AS374">
        <f t="shared" si="145"/>
        <v>0</v>
      </c>
      <c r="AT374">
        <f t="shared" si="146"/>
        <v>0</v>
      </c>
      <c r="AU374">
        <f t="shared" si="147"/>
        <v>0.96486200000000011</v>
      </c>
      <c r="AV374">
        <f t="shared" si="148"/>
        <v>0.11962400000000001</v>
      </c>
      <c r="AW374">
        <f t="shared" si="149"/>
        <v>0</v>
      </c>
      <c r="AX374">
        <f t="shared" si="150"/>
        <v>0.28489400000000004</v>
      </c>
      <c r="AY374">
        <f t="shared" si="151"/>
        <v>6.4534000000000008E-2</v>
      </c>
      <c r="AZ374">
        <f t="shared" si="152"/>
        <v>1.8085260000000001</v>
      </c>
      <c r="BA374">
        <f t="shared" si="153"/>
        <v>4.8605119999999999</v>
      </c>
      <c r="BB374">
        <f t="shared" si="154"/>
        <v>1.5740000000000001E-3</v>
      </c>
      <c r="BC374">
        <f t="shared" si="155"/>
        <v>1.5740000000000001E-3</v>
      </c>
      <c r="BD374">
        <f t="shared" si="156"/>
        <v>0</v>
      </c>
      <c r="BE374">
        <f t="shared" si="157"/>
        <v>0</v>
      </c>
      <c r="BF374">
        <f t="shared" si="158"/>
        <v>0.38720400000000005</v>
      </c>
      <c r="BG374">
        <f t="shared" si="159"/>
        <v>0.38877800000000001</v>
      </c>
      <c r="BH374">
        <f t="shared" si="160"/>
        <v>0</v>
      </c>
      <c r="BI374">
        <f t="shared" si="161"/>
        <v>0</v>
      </c>
      <c r="BJ374">
        <f t="shared" si="162"/>
        <v>7.5552000000000008E-2</v>
      </c>
      <c r="BK374">
        <f t="shared" si="163"/>
        <v>2.0635140000000001</v>
      </c>
      <c r="BL374">
        <f t="shared" si="164"/>
        <v>6.297574</v>
      </c>
      <c r="BM374">
        <f t="shared" si="165"/>
        <v>5.1154999999999999</v>
      </c>
      <c r="BN374">
        <f t="shared" si="166"/>
        <v>6.9240260000000005</v>
      </c>
      <c r="BO374">
        <f t="shared" si="167"/>
        <v>1.4339140000000001</v>
      </c>
      <c r="BP374">
        <f t="shared" si="168"/>
        <v>1.4370620000000001</v>
      </c>
    </row>
    <row r="375" spans="1:68">
      <c r="A375">
        <v>55036</v>
      </c>
      <c r="B375" s="1">
        <v>9</v>
      </c>
      <c r="C375" s="1">
        <v>0</v>
      </c>
      <c r="D375" s="1">
        <v>1</v>
      </c>
      <c r="E375" s="1">
        <v>1</v>
      </c>
      <c r="F375" s="1">
        <v>0</v>
      </c>
      <c r="G375" s="1">
        <v>4</v>
      </c>
      <c r="H375" s="8">
        <v>4</v>
      </c>
      <c r="I375" t="s">
        <v>356</v>
      </c>
      <c r="J375" s="8">
        <v>10</v>
      </c>
      <c r="K375" s="1">
        <v>1</v>
      </c>
      <c r="L375" s="1">
        <v>2</v>
      </c>
      <c r="M375" s="1">
        <v>1</v>
      </c>
      <c r="N375" s="1">
        <v>9</v>
      </c>
      <c r="O375" s="1">
        <v>1</v>
      </c>
      <c r="P375" s="90">
        <v>2.9150000000000001E-3</v>
      </c>
      <c r="Q375" s="1">
        <v>485</v>
      </c>
      <c r="R375" s="1">
        <v>0</v>
      </c>
      <c r="S375" s="1">
        <v>0</v>
      </c>
      <c r="T375" s="1">
        <v>271</v>
      </c>
      <c r="U375" s="1">
        <v>0</v>
      </c>
      <c r="V375" s="1">
        <v>0</v>
      </c>
      <c r="W375" s="1">
        <v>137</v>
      </c>
      <c r="X375" s="1">
        <v>24</v>
      </c>
      <c r="Y375" s="1">
        <v>3144</v>
      </c>
      <c r="Z375" s="1">
        <v>2000</v>
      </c>
      <c r="AA375" s="1">
        <v>1</v>
      </c>
      <c r="AB375" s="1">
        <v>1</v>
      </c>
      <c r="AC375" s="1">
        <v>0</v>
      </c>
      <c r="AD375" s="1">
        <v>0</v>
      </c>
      <c r="AE375" s="1">
        <v>241</v>
      </c>
      <c r="AF375" s="1">
        <v>30</v>
      </c>
      <c r="AG375" s="1">
        <v>0</v>
      </c>
      <c r="AH375" s="1">
        <v>0</v>
      </c>
      <c r="AI375" s="1">
        <v>21</v>
      </c>
      <c r="AJ375" s="1">
        <v>918</v>
      </c>
      <c r="AK375" s="1">
        <v>2433</v>
      </c>
      <c r="AL375" s="1">
        <v>-225</v>
      </c>
      <c r="AM375" s="1">
        <v>2918</v>
      </c>
      <c r="AN375" s="1">
        <f t="shared" si="141"/>
        <v>432</v>
      </c>
      <c r="AO375" s="1">
        <f t="shared" si="142"/>
        <v>433</v>
      </c>
      <c r="AP375" s="1" t="str">
        <f t="shared" si="143"/>
        <v/>
      </c>
      <c r="AR375">
        <f t="shared" si="144"/>
        <v>1.413775</v>
      </c>
      <c r="AS375">
        <f t="shared" si="145"/>
        <v>0</v>
      </c>
      <c r="AT375">
        <f t="shared" si="146"/>
        <v>0</v>
      </c>
      <c r="AU375">
        <f t="shared" si="147"/>
        <v>0.78996500000000003</v>
      </c>
      <c r="AV375">
        <f t="shared" si="148"/>
        <v>0</v>
      </c>
      <c r="AW375">
        <f t="shared" si="149"/>
        <v>0</v>
      </c>
      <c r="AX375">
        <f t="shared" si="150"/>
        <v>0.39935500000000002</v>
      </c>
      <c r="AY375">
        <f t="shared" si="151"/>
        <v>6.9959999999999994E-2</v>
      </c>
      <c r="AZ375">
        <f t="shared" si="152"/>
        <v>9.1647599999999994</v>
      </c>
      <c r="BA375">
        <f t="shared" si="153"/>
        <v>5.83</v>
      </c>
      <c r="BB375">
        <f t="shared" si="154"/>
        <v>2.9150000000000001E-3</v>
      </c>
      <c r="BC375">
        <f t="shared" si="155"/>
        <v>2.9150000000000001E-3</v>
      </c>
      <c r="BD375">
        <f t="shared" si="156"/>
        <v>0</v>
      </c>
      <c r="BE375">
        <f t="shared" si="157"/>
        <v>0</v>
      </c>
      <c r="BF375">
        <f t="shared" si="158"/>
        <v>0.702515</v>
      </c>
      <c r="BG375">
        <f t="shared" si="159"/>
        <v>8.745E-2</v>
      </c>
      <c r="BH375">
        <f t="shared" si="160"/>
        <v>0</v>
      </c>
      <c r="BI375">
        <f t="shared" si="161"/>
        <v>0</v>
      </c>
      <c r="BJ375">
        <f t="shared" si="162"/>
        <v>6.1214999999999999E-2</v>
      </c>
      <c r="BK375">
        <f t="shared" si="163"/>
        <v>2.67597</v>
      </c>
      <c r="BL375">
        <f t="shared" si="164"/>
        <v>7.0921950000000002</v>
      </c>
      <c r="BM375">
        <f t="shared" si="165"/>
        <v>-0.65587499999999999</v>
      </c>
      <c r="BN375">
        <f t="shared" si="166"/>
        <v>8.5059699999999996</v>
      </c>
      <c r="BO375">
        <f t="shared" si="167"/>
        <v>1.25928</v>
      </c>
      <c r="BP375">
        <f t="shared" si="168"/>
        <v>1.262195</v>
      </c>
    </row>
    <row r="376" spans="1:68">
      <c r="A376">
        <v>55037</v>
      </c>
      <c r="B376" s="1">
        <v>9</v>
      </c>
      <c r="C376" s="1">
        <v>0</v>
      </c>
      <c r="D376" s="1">
        <v>1</v>
      </c>
      <c r="E376" s="1">
        <v>1</v>
      </c>
      <c r="F376" s="1">
        <v>0</v>
      </c>
      <c r="G376" s="1">
        <v>2</v>
      </c>
      <c r="H376" s="8">
        <v>40</v>
      </c>
      <c r="I376" t="s">
        <v>575</v>
      </c>
      <c r="J376" s="8">
        <v>83</v>
      </c>
      <c r="K376" s="1">
        <v>4</v>
      </c>
      <c r="L376" s="1">
        <v>2</v>
      </c>
      <c r="M376" s="1">
        <v>0</v>
      </c>
      <c r="N376" s="1">
        <v>0</v>
      </c>
      <c r="O376" s="1">
        <v>0</v>
      </c>
      <c r="P376" s="90">
        <v>5.1240000000000001E-3</v>
      </c>
      <c r="Q376" s="1">
        <v>0</v>
      </c>
      <c r="R376" s="1">
        <v>0</v>
      </c>
      <c r="S376" s="1">
        <v>0</v>
      </c>
      <c r="T376" s="1">
        <v>13</v>
      </c>
      <c r="U376" s="1">
        <v>0</v>
      </c>
      <c r="V376" s="1">
        <v>0</v>
      </c>
      <c r="W376" s="1">
        <v>17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5</v>
      </c>
      <c r="AF376" s="1">
        <v>9</v>
      </c>
      <c r="AG376" s="1">
        <v>0</v>
      </c>
      <c r="AH376" s="1">
        <v>0</v>
      </c>
      <c r="AI376" s="1">
        <v>5</v>
      </c>
      <c r="AJ376" s="1">
        <v>30</v>
      </c>
      <c r="AK376" s="1">
        <v>30</v>
      </c>
      <c r="AL376" s="1">
        <v>30</v>
      </c>
      <c r="AM376" s="1">
        <v>30</v>
      </c>
      <c r="AN376" s="1">
        <f t="shared" si="141"/>
        <v>30</v>
      </c>
      <c r="AO376" s="1">
        <f t="shared" si="142"/>
        <v>30</v>
      </c>
      <c r="AP376" s="1" t="str">
        <f t="shared" si="143"/>
        <v/>
      </c>
      <c r="AR376">
        <f t="shared" si="144"/>
        <v>0</v>
      </c>
      <c r="AS376">
        <f t="shared" si="145"/>
        <v>0</v>
      </c>
      <c r="AT376">
        <f t="shared" si="146"/>
        <v>0</v>
      </c>
      <c r="AU376">
        <f t="shared" si="147"/>
        <v>6.6612000000000005E-2</v>
      </c>
      <c r="AV376">
        <f t="shared" si="148"/>
        <v>0</v>
      </c>
      <c r="AW376">
        <f t="shared" si="149"/>
        <v>0</v>
      </c>
      <c r="AX376">
        <f t="shared" si="150"/>
        <v>8.7108000000000005E-2</v>
      </c>
      <c r="AY376">
        <f t="shared" si="151"/>
        <v>0</v>
      </c>
      <c r="AZ376">
        <f t="shared" si="152"/>
        <v>0</v>
      </c>
      <c r="BA376">
        <f t="shared" si="153"/>
        <v>0</v>
      </c>
      <c r="BB376">
        <f t="shared" si="154"/>
        <v>0</v>
      </c>
      <c r="BC376">
        <f t="shared" si="155"/>
        <v>0</v>
      </c>
      <c r="BD376">
        <f t="shared" si="156"/>
        <v>0</v>
      </c>
      <c r="BE376">
        <f t="shared" si="157"/>
        <v>0</v>
      </c>
      <c r="BF376">
        <f t="shared" si="158"/>
        <v>2.562E-2</v>
      </c>
      <c r="BG376">
        <f t="shared" si="159"/>
        <v>4.6116000000000004E-2</v>
      </c>
      <c r="BH376">
        <f t="shared" si="160"/>
        <v>0</v>
      </c>
      <c r="BI376">
        <f t="shared" si="161"/>
        <v>0</v>
      </c>
      <c r="BJ376">
        <f t="shared" si="162"/>
        <v>2.562E-2</v>
      </c>
      <c r="BK376">
        <f t="shared" si="163"/>
        <v>0.15372</v>
      </c>
      <c r="BL376">
        <f t="shared" si="164"/>
        <v>0.15372</v>
      </c>
      <c r="BM376">
        <f t="shared" si="165"/>
        <v>0.15372</v>
      </c>
      <c r="BN376">
        <f t="shared" si="166"/>
        <v>0.15372</v>
      </c>
      <c r="BO376">
        <f t="shared" si="167"/>
        <v>0.15372</v>
      </c>
      <c r="BP376">
        <f t="shared" si="168"/>
        <v>0.15372</v>
      </c>
    </row>
    <row r="377" spans="1:68">
      <c r="A377">
        <v>55038</v>
      </c>
      <c r="B377" s="1">
        <v>9</v>
      </c>
      <c r="C377" s="1">
        <v>0</v>
      </c>
      <c r="D377" s="1">
        <v>1</v>
      </c>
      <c r="E377" s="1">
        <v>1</v>
      </c>
      <c r="F377" s="1">
        <v>0</v>
      </c>
      <c r="G377" s="1">
        <v>3</v>
      </c>
      <c r="H377" s="8">
        <v>40</v>
      </c>
      <c r="I377" t="s">
        <v>575</v>
      </c>
      <c r="J377" s="8">
        <v>83</v>
      </c>
      <c r="K377" s="1">
        <v>1</v>
      </c>
      <c r="L377" s="1">
        <v>2</v>
      </c>
      <c r="M377" s="1">
        <v>1</v>
      </c>
      <c r="N377" s="1">
        <v>0</v>
      </c>
      <c r="O377" s="1">
        <v>0</v>
      </c>
      <c r="P377" s="90">
        <v>1.5740000000000001E-3</v>
      </c>
      <c r="Q377" s="1">
        <v>20</v>
      </c>
      <c r="R377" s="1">
        <v>0</v>
      </c>
      <c r="S377" s="1">
        <v>0</v>
      </c>
      <c r="T377" s="1">
        <v>677</v>
      </c>
      <c r="U377" s="1">
        <v>175</v>
      </c>
      <c r="V377" s="1">
        <v>0</v>
      </c>
      <c r="W377" s="1">
        <v>220</v>
      </c>
      <c r="X377" s="1">
        <v>83</v>
      </c>
      <c r="Y377" s="1">
        <v>386</v>
      </c>
      <c r="Z377" s="1">
        <v>208</v>
      </c>
      <c r="AA377" s="1">
        <v>1</v>
      </c>
      <c r="AB377" s="1">
        <v>1</v>
      </c>
      <c r="AC377" s="1">
        <v>20</v>
      </c>
      <c r="AD377" s="1">
        <v>0</v>
      </c>
      <c r="AE377" s="1">
        <v>549</v>
      </c>
      <c r="AF377" s="1">
        <v>128</v>
      </c>
      <c r="AG377" s="1">
        <v>0</v>
      </c>
      <c r="AH377" s="1">
        <v>175</v>
      </c>
      <c r="AI377" s="1">
        <v>85</v>
      </c>
      <c r="AJ377" s="1">
        <v>1176</v>
      </c>
      <c r="AK377" s="1">
        <v>1365</v>
      </c>
      <c r="AL377" s="1">
        <v>999</v>
      </c>
      <c r="AM377" s="1">
        <v>1385</v>
      </c>
      <c r="AN377" s="1">
        <f t="shared" si="141"/>
        <v>1155</v>
      </c>
      <c r="AO377" s="1">
        <f t="shared" si="142"/>
        <v>1156</v>
      </c>
      <c r="AP377" s="1" t="str">
        <f t="shared" si="143"/>
        <v/>
      </c>
      <c r="AR377">
        <f t="shared" si="144"/>
        <v>3.1480000000000001E-2</v>
      </c>
      <c r="AS377">
        <f t="shared" si="145"/>
        <v>0</v>
      </c>
      <c r="AT377">
        <f t="shared" si="146"/>
        <v>0</v>
      </c>
      <c r="AU377">
        <f t="shared" si="147"/>
        <v>1.065598</v>
      </c>
      <c r="AV377">
        <f t="shared" si="148"/>
        <v>0.27545000000000003</v>
      </c>
      <c r="AW377">
        <f t="shared" si="149"/>
        <v>0</v>
      </c>
      <c r="AX377">
        <f t="shared" si="150"/>
        <v>0.34628000000000003</v>
      </c>
      <c r="AY377">
        <f t="shared" si="151"/>
        <v>0.13064200000000001</v>
      </c>
      <c r="AZ377">
        <f t="shared" si="152"/>
        <v>0.60756399999999999</v>
      </c>
      <c r="BA377">
        <f t="shared" si="153"/>
        <v>0.32739200000000002</v>
      </c>
      <c r="BB377">
        <f t="shared" si="154"/>
        <v>1.5740000000000001E-3</v>
      </c>
      <c r="BC377">
        <f t="shared" si="155"/>
        <v>1.5740000000000001E-3</v>
      </c>
      <c r="BD377">
        <f t="shared" si="156"/>
        <v>3.1480000000000001E-2</v>
      </c>
      <c r="BE377">
        <f t="shared" si="157"/>
        <v>0</v>
      </c>
      <c r="BF377">
        <f t="shared" si="158"/>
        <v>0.86412600000000006</v>
      </c>
      <c r="BG377">
        <f t="shared" si="159"/>
        <v>0.20147200000000001</v>
      </c>
      <c r="BH377">
        <f t="shared" si="160"/>
        <v>0</v>
      </c>
      <c r="BI377">
        <f t="shared" si="161"/>
        <v>0.27545000000000003</v>
      </c>
      <c r="BJ377">
        <f t="shared" si="162"/>
        <v>0.13379000000000002</v>
      </c>
      <c r="BK377">
        <f t="shared" si="163"/>
        <v>1.851024</v>
      </c>
      <c r="BL377">
        <f t="shared" si="164"/>
        <v>2.1485099999999999</v>
      </c>
      <c r="BM377">
        <f t="shared" si="165"/>
        <v>1.5724260000000001</v>
      </c>
      <c r="BN377">
        <f t="shared" si="166"/>
        <v>2.1799900000000001</v>
      </c>
      <c r="BO377">
        <f t="shared" si="167"/>
        <v>1.8179700000000001</v>
      </c>
      <c r="BP377">
        <f t="shared" si="168"/>
        <v>1.8195440000000001</v>
      </c>
    </row>
    <row r="378" spans="1:68">
      <c r="A378">
        <v>55039</v>
      </c>
      <c r="B378" s="1">
        <v>9</v>
      </c>
      <c r="C378" s="1">
        <v>0</v>
      </c>
      <c r="D378" s="1">
        <v>1</v>
      </c>
      <c r="E378" s="1">
        <v>2</v>
      </c>
      <c r="F378" s="1">
        <v>1</v>
      </c>
      <c r="G378" s="1">
        <v>3</v>
      </c>
      <c r="H378" s="8">
        <v>98</v>
      </c>
      <c r="I378" t="s">
        <v>803</v>
      </c>
      <c r="J378" s="8">
        <v>98</v>
      </c>
      <c r="K378" s="1">
        <v>1</v>
      </c>
      <c r="L378" s="1">
        <v>2</v>
      </c>
      <c r="M378" s="1">
        <v>0</v>
      </c>
      <c r="N378" s="1">
        <v>0</v>
      </c>
      <c r="O378" s="1">
        <v>0</v>
      </c>
      <c r="P378" s="90">
        <v>1.5740000000000001E-3</v>
      </c>
      <c r="Q378" s="1">
        <v>0</v>
      </c>
      <c r="R378" s="1">
        <v>0</v>
      </c>
      <c r="S378" s="1">
        <v>0</v>
      </c>
      <c r="T378" s="1">
        <v>111</v>
      </c>
      <c r="U378" s="1">
        <v>0</v>
      </c>
      <c r="V378" s="1">
        <v>0</v>
      </c>
      <c r="W378" s="1">
        <v>165</v>
      </c>
      <c r="X378" s="1">
        <v>0</v>
      </c>
      <c r="Y378" s="1">
        <v>352</v>
      </c>
      <c r="Z378" s="1">
        <v>666</v>
      </c>
      <c r="AA378" s="1">
        <v>1</v>
      </c>
      <c r="AB378" s="1">
        <v>1</v>
      </c>
      <c r="AC378" s="1">
        <v>0</v>
      </c>
      <c r="AD378" s="1">
        <v>0</v>
      </c>
      <c r="AE378" s="1">
        <v>75</v>
      </c>
      <c r="AF378" s="1">
        <v>36</v>
      </c>
      <c r="AG378" s="1">
        <v>0</v>
      </c>
      <c r="AH378" s="1">
        <v>0</v>
      </c>
      <c r="AI378" s="1">
        <v>66</v>
      </c>
      <c r="AJ378" s="1">
        <v>277</v>
      </c>
      <c r="AK378" s="1">
        <v>942</v>
      </c>
      <c r="AL378" s="1">
        <v>591</v>
      </c>
      <c r="AM378" s="1">
        <v>942</v>
      </c>
      <c r="AN378" s="1">
        <f t="shared" si="141"/>
        <v>276</v>
      </c>
      <c r="AO378" s="1">
        <f t="shared" si="142"/>
        <v>277</v>
      </c>
      <c r="AP378" s="1" t="str">
        <f t="shared" si="143"/>
        <v/>
      </c>
      <c r="AR378">
        <f t="shared" si="144"/>
        <v>0</v>
      </c>
      <c r="AS378">
        <f t="shared" si="145"/>
        <v>0</v>
      </c>
      <c r="AT378">
        <f t="shared" si="146"/>
        <v>0</v>
      </c>
      <c r="AU378">
        <f t="shared" si="147"/>
        <v>0.17471400000000001</v>
      </c>
      <c r="AV378">
        <f t="shared" si="148"/>
        <v>0</v>
      </c>
      <c r="AW378">
        <f t="shared" si="149"/>
        <v>0</v>
      </c>
      <c r="AX378">
        <f t="shared" si="150"/>
        <v>0.25971</v>
      </c>
      <c r="AY378">
        <f t="shared" si="151"/>
        <v>0</v>
      </c>
      <c r="AZ378">
        <f t="shared" si="152"/>
        <v>0.55404799999999998</v>
      </c>
      <c r="BA378">
        <f t="shared" si="153"/>
        <v>1.048284</v>
      </c>
      <c r="BB378">
        <f t="shared" si="154"/>
        <v>1.5740000000000001E-3</v>
      </c>
      <c r="BC378">
        <f t="shared" si="155"/>
        <v>1.5740000000000001E-3</v>
      </c>
      <c r="BD378">
        <f t="shared" si="156"/>
        <v>0</v>
      </c>
      <c r="BE378">
        <f t="shared" si="157"/>
        <v>0</v>
      </c>
      <c r="BF378">
        <f t="shared" si="158"/>
        <v>0.11805</v>
      </c>
      <c r="BG378">
        <f t="shared" si="159"/>
        <v>5.6664000000000006E-2</v>
      </c>
      <c r="BH378">
        <f t="shared" si="160"/>
        <v>0</v>
      </c>
      <c r="BI378">
        <f t="shared" si="161"/>
        <v>0</v>
      </c>
      <c r="BJ378">
        <f t="shared" si="162"/>
        <v>0.103884</v>
      </c>
      <c r="BK378">
        <f t="shared" si="163"/>
        <v>0.43599800000000005</v>
      </c>
      <c r="BL378">
        <f t="shared" si="164"/>
        <v>1.4827080000000001</v>
      </c>
      <c r="BM378">
        <f t="shared" si="165"/>
        <v>0.93023400000000001</v>
      </c>
      <c r="BN378">
        <f t="shared" si="166"/>
        <v>1.4827080000000001</v>
      </c>
      <c r="BO378">
        <f t="shared" si="167"/>
        <v>0.43442400000000003</v>
      </c>
      <c r="BP378">
        <f t="shared" si="168"/>
        <v>0.43599800000000005</v>
      </c>
    </row>
    <row r="379" spans="1:68">
      <c r="A379">
        <v>55040</v>
      </c>
      <c r="B379" s="1">
        <v>9</v>
      </c>
      <c r="C379" s="1">
        <v>0</v>
      </c>
      <c r="D379" s="1">
        <v>1</v>
      </c>
      <c r="E379" s="1">
        <v>1</v>
      </c>
      <c r="F379" s="1">
        <v>0</v>
      </c>
      <c r="G379" s="1">
        <v>2</v>
      </c>
      <c r="H379" s="8">
        <v>35</v>
      </c>
      <c r="I379" t="s">
        <v>765</v>
      </c>
      <c r="J379" s="8">
        <v>30</v>
      </c>
      <c r="K379" s="1">
        <v>1</v>
      </c>
      <c r="L379" s="1">
        <v>2</v>
      </c>
      <c r="M379" s="1">
        <v>1</v>
      </c>
      <c r="N379" s="1">
        <v>0</v>
      </c>
      <c r="O379" s="1">
        <v>0</v>
      </c>
      <c r="P379" s="90">
        <v>5.1240000000000001E-3</v>
      </c>
      <c r="Q379" s="1">
        <v>2532</v>
      </c>
      <c r="R379" s="1">
        <v>0</v>
      </c>
      <c r="S379" s="1">
        <v>0</v>
      </c>
      <c r="T379" s="1">
        <v>181</v>
      </c>
      <c r="U379" s="1">
        <v>15</v>
      </c>
      <c r="V379" s="1">
        <v>1125</v>
      </c>
      <c r="W379" s="1">
        <v>290</v>
      </c>
      <c r="X379" s="1">
        <v>33</v>
      </c>
      <c r="Y379" s="1">
        <v>3825</v>
      </c>
      <c r="Z379" s="1">
        <v>562</v>
      </c>
      <c r="AA379" s="1">
        <v>1</v>
      </c>
      <c r="AB379" s="1">
        <v>1</v>
      </c>
      <c r="AC379" s="1">
        <v>95</v>
      </c>
      <c r="AD379" s="1">
        <v>0</v>
      </c>
      <c r="AE379" s="1">
        <v>150</v>
      </c>
      <c r="AF379" s="1">
        <v>20</v>
      </c>
      <c r="AG379" s="1">
        <v>10</v>
      </c>
      <c r="AH379" s="1">
        <v>0</v>
      </c>
      <c r="AI379" s="1">
        <v>69</v>
      </c>
      <c r="AJ379" s="1">
        <v>4179</v>
      </c>
      <c r="AK379" s="1">
        <v>2208</v>
      </c>
      <c r="AL379" s="1">
        <v>916</v>
      </c>
      <c r="AM379" s="1">
        <v>4740</v>
      </c>
      <c r="AN379" s="1">
        <f t="shared" si="141"/>
        <v>1644</v>
      </c>
      <c r="AO379" s="1">
        <f t="shared" si="142"/>
        <v>1647</v>
      </c>
      <c r="AP379" s="1" t="str">
        <f t="shared" si="143"/>
        <v/>
      </c>
      <c r="AR379">
        <f t="shared" si="144"/>
        <v>12.973968000000001</v>
      </c>
      <c r="AS379">
        <f t="shared" si="145"/>
        <v>0</v>
      </c>
      <c r="AT379">
        <f t="shared" si="146"/>
        <v>0</v>
      </c>
      <c r="AU379">
        <f t="shared" si="147"/>
        <v>0.92744400000000005</v>
      </c>
      <c r="AV379">
        <f t="shared" si="148"/>
        <v>7.6859999999999998E-2</v>
      </c>
      <c r="AW379">
        <f t="shared" si="149"/>
        <v>5.7645</v>
      </c>
      <c r="AX379">
        <f t="shared" si="150"/>
        <v>1.4859599999999999</v>
      </c>
      <c r="AY379">
        <f t="shared" si="151"/>
        <v>0.16909199999999999</v>
      </c>
      <c r="AZ379">
        <f t="shared" si="152"/>
        <v>19.599299999999999</v>
      </c>
      <c r="BA379">
        <f t="shared" si="153"/>
        <v>2.8796880000000002</v>
      </c>
      <c r="BB379">
        <f t="shared" si="154"/>
        <v>5.1240000000000001E-3</v>
      </c>
      <c r="BC379">
        <f t="shared" si="155"/>
        <v>5.1240000000000001E-3</v>
      </c>
      <c r="BD379">
        <f t="shared" si="156"/>
        <v>0.48677999999999999</v>
      </c>
      <c r="BE379">
        <f t="shared" si="157"/>
        <v>0</v>
      </c>
      <c r="BF379">
        <f t="shared" si="158"/>
        <v>0.76860000000000006</v>
      </c>
      <c r="BG379">
        <f t="shared" si="159"/>
        <v>0.10248</v>
      </c>
      <c r="BH379">
        <f t="shared" si="160"/>
        <v>5.1240000000000001E-2</v>
      </c>
      <c r="BI379">
        <f t="shared" si="161"/>
        <v>0</v>
      </c>
      <c r="BJ379">
        <f t="shared" si="162"/>
        <v>0.35355599999999998</v>
      </c>
      <c r="BK379">
        <f t="shared" si="163"/>
        <v>21.413195999999999</v>
      </c>
      <c r="BL379">
        <f t="shared" si="164"/>
        <v>11.313791999999999</v>
      </c>
      <c r="BM379">
        <f t="shared" si="165"/>
        <v>4.6935840000000004</v>
      </c>
      <c r="BN379">
        <f t="shared" si="166"/>
        <v>24.287759999999999</v>
      </c>
      <c r="BO379">
        <f t="shared" si="167"/>
        <v>8.4238560000000007</v>
      </c>
      <c r="BP379">
        <f t="shared" si="168"/>
        <v>8.439228</v>
      </c>
    </row>
    <row r="380" spans="1:68">
      <c r="A380">
        <v>55041</v>
      </c>
      <c r="B380" s="1">
        <v>9</v>
      </c>
      <c r="C380" s="1">
        <v>0</v>
      </c>
      <c r="D380" s="1">
        <v>1</v>
      </c>
      <c r="E380" s="1">
        <v>1</v>
      </c>
      <c r="F380" s="1">
        <v>0</v>
      </c>
      <c r="G380" s="1">
        <v>3</v>
      </c>
      <c r="H380" s="8">
        <v>40</v>
      </c>
      <c r="I380" t="s">
        <v>575</v>
      </c>
      <c r="J380" s="8">
        <v>83</v>
      </c>
      <c r="K380" s="1">
        <v>1</v>
      </c>
      <c r="L380" s="1">
        <v>1</v>
      </c>
      <c r="M380" s="1">
        <v>0</v>
      </c>
      <c r="N380" s="1">
        <v>0</v>
      </c>
      <c r="O380" s="1">
        <v>0</v>
      </c>
      <c r="P380" s="90">
        <v>1.5740000000000001E-3</v>
      </c>
      <c r="Q380" s="1">
        <v>170</v>
      </c>
      <c r="R380" s="1">
        <v>0</v>
      </c>
      <c r="S380" s="1">
        <v>0</v>
      </c>
      <c r="T380" s="1">
        <v>278</v>
      </c>
      <c r="U380" s="1">
        <v>3</v>
      </c>
      <c r="V380" s="1">
        <v>0</v>
      </c>
      <c r="W380" s="1">
        <v>102</v>
      </c>
      <c r="X380" s="1">
        <v>13</v>
      </c>
      <c r="Y380" s="1">
        <v>706</v>
      </c>
      <c r="Z380" s="1">
        <v>2000</v>
      </c>
      <c r="AA380" s="1">
        <v>1</v>
      </c>
      <c r="AB380" s="1">
        <v>1</v>
      </c>
      <c r="AC380" s="1">
        <v>0</v>
      </c>
      <c r="AD380" s="1">
        <v>0</v>
      </c>
      <c r="AE380" s="1">
        <v>228</v>
      </c>
      <c r="AF380" s="1">
        <v>49</v>
      </c>
      <c r="AG380" s="1">
        <v>0</v>
      </c>
      <c r="AH380" s="1">
        <v>0</v>
      </c>
      <c r="AI380" s="1">
        <v>16</v>
      </c>
      <c r="AJ380" s="1">
        <v>567</v>
      </c>
      <c r="AK380" s="1">
        <v>2397</v>
      </c>
      <c r="AL380" s="1">
        <v>1861</v>
      </c>
      <c r="AM380" s="1">
        <v>2567</v>
      </c>
      <c r="AN380" s="1">
        <f t="shared" si="141"/>
        <v>396</v>
      </c>
      <c r="AO380" s="1">
        <f t="shared" si="142"/>
        <v>397</v>
      </c>
      <c r="AP380" s="1" t="str">
        <f t="shared" si="143"/>
        <v/>
      </c>
      <c r="AR380">
        <f t="shared" si="144"/>
        <v>0.26758000000000004</v>
      </c>
      <c r="AS380">
        <f t="shared" si="145"/>
        <v>0</v>
      </c>
      <c r="AT380">
        <f t="shared" si="146"/>
        <v>0</v>
      </c>
      <c r="AU380">
        <f t="shared" si="147"/>
        <v>0.43757200000000002</v>
      </c>
      <c r="AV380">
        <f t="shared" si="148"/>
        <v>4.7220000000000005E-3</v>
      </c>
      <c r="AW380">
        <f t="shared" si="149"/>
        <v>0</v>
      </c>
      <c r="AX380">
        <f t="shared" si="150"/>
        <v>0.160548</v>
      </c>
      <c r="AY380">
        <f t="shared" si="151"/>
        <v>2.0462000000000001E-2</v>
      </c>
      <c r="AZ380">
        <f t="shared" si="152"/>
        <v>1.1112440000000001</v>
      </c>
      <c r="BA380">
        <f t="shared" si="153"/>
        <v>3.1480000000000001</v>
      </c>
      <c r="BB380">
        <f t="shared" si="154"/>
        <v>1.5740000000000001E-3</v>
      </c>
      <c r="BC380">
        <f t="shared" si="155"/>
        <v>1.5740000000000001E-3</v>
      </c>
      <c r="BD380">
        <f t="shared" si="156"/>
        <v>0</v>
      </c>
      <c r="BE380">
        <f t="shared" si="157"/>
        <v>0</v>
      </c>
      <c r="BF380">
        <f t="shared" si="158"/>
        <v>0.35887200000000002</v>
      </c>
      <c r="BG380">
        <f t="shared" si="159"/>
        <v>7.7126E-2</v>
      </c>
      <c r="BH380">
        <f t="shared" si="160"/>
        <v>0</v>
      </c>
      <c r="BI380">
        <f t="shared" si="161"/>
        <v>0</v>
      </c>
      <c r="BJ380">
        <f t="shared" si="162"/>
        <v>2.5184000000000002E-2</v>
      </c>
      <c r="BK380">
        <f t="shared" si="163"/>
        <v>0.89245800000000008</v>
      </c>
      <c r="BL380">
        <f t="shared" si="164"/>
        <v>3.7728780000000004</v>
      </c>
      <c r="BM380">
        <f t="shared" si="165"/>
        <v>2.929214</v>
      </c>
      <c r="BN380">
        <f t="shared" si="166"/>
        <v>4.0404580000000001</v>
      </c>
      <c r="BO380">
        <f t="shared" si="167"/>
        <v>0.62330400000000008</v>
      </c>
      <c r="BP380">
        <f t="shared" si="168"/>
        <v>0.62487800000000004</v>
      </c>
    </row>
    <row r="381" spans="1:68">
      <c r="A381">
        <v>55042</v>
      </c>
      <c r="B381" s="1">
        <v>9</v>
      </c>
      <c r="C381" s="1">
        <v>0</v>
      </c>
      <c r="D381" s="1">
        <v>1</v>
      </c>
      <c r="E381" s="1">
        <v>2</v>
      </c>
      <c r="F381" s="1">
        <v>1</v>
      </c>
      <c r="G381" s="1">
        <v>3</v>
      </c>
      <c r="H381" s="8">
        <v>98</v>
      </c>
      <c r="I381" t="s">
        <v>803</v>
      </c>
      <c r="J381" s="8">
        <v>98</v>
      </c>
      <c r="K381" s="1">
        <v>4</v>
      </c>
      <c r="L381" s="1">
        <v>2</v>
      </c>
      <c r="M381" s="1">
        <v>0</v>
      </c>
      <c r="N381" s="1">
        <v>0</v>
      </c>
      <c r="O381" s="1">
        <v>0</v>
      </c>
      <c r="P381" s="90">
        <v>1.5740000000000001E-3</v>
      </c>
      <c r="Q381" s="1">
        <v>668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141</v>
      </c>
      <c r="X381" s="1">
        <v>0</v>
      </c>
      <c r="Y381" s="1">
        <v>142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84</v>
      </c>
      <c r="AJ381" s="1">
        <v>810</v>
      </c>
      <c r="AK381" s="1">
        <v>141</v>
      </c>
      <c r="AL381" s="1">
        <v>667</v>
      </c>
      <c r="AM381" s="1">
        <v>809</v>
      </c>
      <c r="AN381" s="1">
        <f t="shared" si="141"/>
        <v>141</v>
      </c>
      <c r="AO381" s="1">
        <f t="shared" si="142"/>
        <v>142</v>
      </c>
      <c r="AP381" s="1" t="str">
        <f t="shared" si="143"/>
        <v/>
      </c>
      <c r="AR381">
        <f t="shared" si="144"/>
        <v>1.0514320000000001</v>
      </c>
      <c r="AS381">
        <f t="shared" si="145"/>
        <v>0</v>
      </c>
      <c r="AT381">
        <f t="shared" si="146"/>
        <v>0</v>
      </c>
      <c r="AU381">
        <f t="shared" si="147"/>
        <v>0</v>
      </c>
      <c r="AV381">
        <f t="shared" si="148"/>
        <v>0</v>
      </c>
      <c r="AW381">
        <f t="shared" si="149"/>
        <v>0</v>
      </c>
      <c r="AX381">
        <f t="shared" si="150"/>
        <v>0.22193400000000002</v>
      </c>
      <c r="AY381">
        <f t="shared" si="151"/>
        <v>0</v>
      </c>
      <c r="AZ381">
        <f t="shared" si="152"/>
        <v>0.22350800000000001</v>
      </c>
      <c r="BA381">
        <f t="shared" si="153"/>
        <v>0</v>
      </c>
      <c r="BB381">
        <f t="shared" si="154"/>
        <v>0</v>
      </c>
      <c r="BC381">
        <f t="shared" si="155"/>
        <v>0</v>
      </c>
      <c r="BD381">
        <f t="shared" si="156"/>
        <v>0</v>
      </c>
      <c r="BE381">
        <f t="shared" si="157"/>
        <v>0</v>
      </c>
      <c r="BF381">
        <f t="shared" si="158"/>
        <v>0</v>
      </c>
      <c r="BG381">
        <f t="shared" si="159"/>
        <v>0</v>
      </c>
      <c r="BH381">
        <f t="shared" si="160"/>
        <v>0</v>
      </c>
      <c r="BI381">
        <f t="shared" si="161"/>
        <v>0</v>
      </c>
      <c r="BJ381">
        <f t="shared" si="162"/>
        <v>0.132216</v>
      </c>
      <c r="BK381">
        <f t="shared" si="163"/>
        <v>1.2749400000000002</v>
      </c>
      <c r="BL381">
        <f t="shared" si="164"/>
        <v>0.22193400000000002</v>
      </c>
      <c r="BM381">
        <f t="shared" si="165"/>
        <v>1.049858</v>
      </c>
      <c r="BN381">
        <f t="shared" si="166"/>
        <v>1.273366</v>
      </c>
      <c r="BO381">
        <f t="shared" si="167"/>
        <v>0.22193400000000002</v>
      </c>
      <c r="BP381">
        <f t="shared" si="168"/>
        <v>0.22350800000000001</v>
      </c>
    </row>
    <row r="382" spans="1:68">
      <c r="A382">
        <v>55043</v>
      </c>
      <c r="B382" s="1">
        <v>9</v>
      </c>
      <c r="C382" s="1">
        <v>0</v>
      </c>
      <c r="D382" s="1">
        <v>1</v>
      </c>
      <c r="E382" s="1">
        <v>1</v>
      </c>
      <c r="F382" s="1">
        <v>0</v>
      </c>
      <c r="G382" s="1">
        <v>2</v>
      </c>
      <c r="H382" s="8">
        <v>40</v>
      </c>
      <c r="I382" t="s">
        <v>575</v>
      </c>
      <c r="J382" s="8">
        <v>83</v>
      </c>
      <c r="K382" s="1">
        <v>1</v>
      </c>
      <c r="L382" s="1">
        <v>2</v>
      </c>
      <c r="M382" s="1">
        <v>1</v>
      </c>
      <c r="N382" s="1">
        <v>0</v>
      </c>
      <c r="O382" s="1">
        <v>0</v>
      </c>
      <c r="P382" s="90">
        <v>5.1240000000000001E-3</v>
      </c>
      <c r="Q382" s="1">
        <v>0</v>
      </c>
      <c r="R382" s="1">
        <v>0</v>
      </c>
      <c r="S382" s="1">
        <v>0</v>
      </c>
      <c r="T382" s="1">
        <v>734</v>
      </c>
      <c r="U382" s="1">
        <v>0</v>
      </c>
      <c r="V382" s="1">
        <v>0</v>
      </c>
      <c r="W382" s="1">
        <v>215</v>
      </c>
      <c r="X382" s="1">
        <v>0</v>
      </c>
      <c r="Y382" s="1">
        <v>261</v>
      </c>
      <c r="Z382" s="1">
        <v>900</v>
      </c>
      <c r="AA382" s="1">
        <v>1</v>
      </c>
      <c r="AB382" s="1">
        <v>1</v>
      </c>
      <c r="AC382" s="1">
        <v>0</v>
      </c>
      <c r="AD382" s="1">
        <v>0</v>
      </c>
      <c r="AE382" s="1">
        <v>554</v>
      </c>
      <c r="AF382" s="1">
        <v>180</v>
      </c>
      <c r="AG382" s="1">
        <v>0</v>
      </c>
      <c r="AH382" s="1">
        <v>0</v>
      </c>
      <c r="AI382" s="1">
        <v>51</v>
      </c>
      <c r="AJ382" s="1">
        <v>949</v>
      </c>
      <c r="AK382" s="1">
        <v>1849</v>
      </c>
      <c r="AL382" s="1">
        <v>1588</v>
      </c>
      <c r="AM382" s="1">
        <v>1849</v>
      </c>
      <c r="AN382" s="1">
        <f t="shared" si="141"/>
        <v>949</v>
      </c>
      <c r="AO382" s="1">
        <f t="shared" si="142"/>
        <v>949</v>
      </c>
      <c r="AP382" s="1" t="str">
        <f t="shared" si="143"/>
        <v/>
      </c>
      <c r="AR382">
        <f t="shared" si="144"/>
        <v>0</v>
      </c>
      <c r="AS382">
        <f t="shared" si="145"/>
        <v>0</v>
      </c>
      <c r="AT382">
        <f t="shared" si="146"/>
        <v>0</v>
      </c>
      <c r="AU382">
        <f t="shared" si="147"/>
        <v>3.7610160000000001</v>
      </c>
      <c r="AV382">
        <f t="shared" si="148"/>
        <v>0</v>
      </c>
      <c r="AW382">
        <f t="shared" si="149"/>
        <v>0</v>
      </c>
      <c r="AX382">
        <f t="shared" si="150"/>
        <v>1.1016600000000001</v>
      </c>
      <c r="AY382">
        <f t="shared" si="151"/>
        <v>0</v>
      </c>
      <c r="AZ382">
        <f t="shared" si="152"/>
        <v>1.337364</v>
      </c>
      <c r="BA382">
        <f t="shared" si="153"/>
        <v>4.6116000000000001</v>
      </c>
      <c r="BB382">
        <f t="shared" si="154"/>
        <v>5.1240000000000001E-3</v>
      </c>
      <c r="BC382">
        <f t="shared" si="155"/>
        <v>5.1240000000000001E-3</v>
      </c>
      <c r="BD382">
        <f t="shared" si="156"/>
        <v>0</v>
      </c>
      <c r="BE382">
        <f t="shared" si="157"/>
        <v>0</v>
      </c>
      <c r="BF382">
        <f t="shared" si="158"/>
        <v>2.8386960000000001</v>
      </c>
      <c r="BG382">
        <f t="shared" si="159"/>
        <v>0.92232000000000003</v>
      </c>
      <c r="BH382">
        <f t="shared" si="160"/>
        <v>0</v>
      </c>
      <c r="BI382">
        <f t="shared" si="161"/>
        <v>0</v>
      </c>
      <c r="BJ382">
        <f t="shared" si="162"/>
        <v>0.261324</v>
      </c>
      <c r="BK382">
        <f t="shared" si="163"/>
        <v>4.8626760000000004</v>
      </c>
      <c r="BL382">
        <f t="shared" si="164"/>
        <v>9.4742759999999997</v>
      </c>
      <c r="BM382">
        <f t="shared" si="165"/>
        <v>8.1369120000000006</v>
      </c>
      <c r="BN382">
        <f t="shared" si="166"/>
        <v>9.4742759999999997</v>
      </c>
      <c r="BO382">
        <f t="shared" si="167"/>
        <v>4.8626760000000004</v>
      </c>
      <c r="BP382">
        <f t="shared" si="168"/>
        <v>4.8626760000000004</v>
      </c>
    </row>
    <row r="383" spans="1:68">
      <c r="A383">
        <v>55044</v>
      </c>
      <c r="B383" s="1">
        <v>9</v>
      </c>
      <c r="C383" s="1">
        <v>0</v>
      </c>
      <c r="D383" s="1">
        <v>1</v>
      </c>
      <c r="E383" s="1">
        <v>2</v>
      </c>
      <c r="F383" s="1">
        <v>1</v>
      </c>
      <c r="G383" s="1">
        <v>3</v>
      </c>
      <c r="H383" s="8">
        <v>4</v>
      </c>
      <c r="I383" t="s">
        <v>356</v>
      </c>
      <c r="J383" s="8">
        <v>10</v>
      </c>
      <c r="K383" s="1">
        <v>1</v>
      </c>
      <c r="L383" s="1">
        <v>2</v>
      </c>
      <c r="M383" s="1">
        <v>0</v>
      </c>
      <c r="N383" s="1">
        <v>0</v>
      </c>
      <c r="O383" s="1">
        <v>0</v>
      </c>
      <c r="P383" s="90">
        <v>1.5740000000000001E-3</v>
      </c>
      <c r="Q383" s="1">
        <v>0</v>
      </c>
      <c r="R383" s="1">
        <v>180</v>
      </c>
      <c r="S383" s="1">
        <v>1</v>
      </c>
      <c r="T383" s="1">
        <v>281</v>
      </c>
      <c r="U383" s="1">
        <v>1</v>
      </c>
      <c r="V383" s="1">
        <v>0</v>
      </c>
      <c r="W383" s="1">
        <v>576</v>
      </c>
      <c r="X383" s="1">
        <v>12</v>
      </c>
      <c r="Y383" s="1">
        <v>1564</v>
      </c>
      <c r="Z383" s="1">
        <v>5523</v>
      </c>
      <c r="AA383" s="1">
        <v>1</v>
      </c>
      <c r="AB383" s="1">
        <v>1</v>
      </c>
      <c r="AC383" s="1">
        <v>0</v>
      </c>
      <c r="AD383" s="1">
        <v>0</v>
      </c>
      <c r="AE383" s="1">
        <v>176</v>
      </c>
      <c r="AF383" s="1">
        <v>105</v>
      </c>
      <c r="AG383" s="1">
        <v>0</v>
      </c>
      <c r="AH383" s="1">
        <v>0</v>
      </c>
      <c r="AI383" s="1">
        <v>150</v>
      </c>
      <c r="AJ383" s="1">
        <v>1051</v>
      </c>
      <c r="AK383" s="1">
        <v>6574</v>
      </c>
      <c r="AL383" s="1">
        <v>5010</v>
      </c>
      <c r="AM383" s="1">
        <v>6574</v>
      </c>
      <c r="AN383" s="1">
        <f t="shared" si="141"/>
        <v>1051</v>
      </c>
      <c r="AO383" s="1">
        <f t="shared" si="142"/>
        <v>1051</v>
      </c>
      <c r="AP383" s="1" t="str">
        <f t="shared" si="143"/>
        <v/>
      </c>
      <c r="AR383">
        <f t="shared" si="144"/>
        <v>0</v>
      </c>
      <c r="AS383">
        <f t="shared" si="145"/>
        <v>0.28332000000000002</v>
      </c>
      <c r="AT383">
        <f t="shared" si="146"/>
        <v>1.5740000000000001E-3</v>
      </c>
      <c r="AU383">
        <f t="shared" si="147"/>
        <v>0.44229400000000002</v>
      </c>
      <c r="AV383">
        <f t="shared" si="148"/>
        <v>1.5740000000000001E-3</v>
      </c>
      <c r="AW383">
        <f t="shared" si="149"/>
        <v>0</v>
      </c>
      <c r="AX383">
        <f t="shared" si="150"/>
        <v>0.9066240000000001</v>
      </c>
      <c r="AY383">
        <f t="shared" si="151"/>
        <v>1.8888000000000002E-2</v>
      </c>
      <c r="AZ383">
        <f t="shared" si="152"/>
        <v>2.4617360000000001</v>
      </c>
      <c r="BA383">
        <f t="shared" si="153"/>
        <v>8.6932020000000012</v>
      </c>
      <c r="BB383">
        <f t="shared" si="154"/>
        <v>1.5740000000000001E-3</v>
      </c>
      <c r="BC383">
        <f t="shared" si="155"/>
        <v>1.5740000000000001E-3</v>
      </c>
      <c r="BD383">
        <f t="shared" si="156"/>
        <v>0</v>
      </c>
      <c r="BE383">
        <f t="shared" si="157"/>
        <v>0</v>
      </c>
      <c r="BF383">
        <f t="shared" si="158"/>
        <v>0.27702399999999999</v>
      </c>
      <c r="BG383">
        <f t="shared" si="159"/>
        <v>0.16527</v>
      </c>
      <c r="BH383">
        <f t="shared" si="160"/>
        <v>0</v>
      </c>
      <c r="BI383">
        <f t="shared" si="161"/>
        <v>0</v>
      </c>
      <c r="BJ383">
        <f t="shared" si="162"/>
        <v>0.2361</v>
      </c>
      <c r="BK383">
        <f t="shared" si="163"/>
        <v>1.654274</v>
      </c>
      <c r="BL383">
        <f t="shared" si="164"/>
        <v>10.347476</v>
      </c>
      <c r="BM383">
        <f t="shared" si="165"/>
        <v>7.8857400000000002</v>
      </c>
      <c r="BN383">
        <f t="shared" si="166"/>
        <v>10.347476</v>
      </c>
      <c r="BO383">
        <f t="shared" si="167"/>
        <v>1.654274</v>
      </c>
      <c r="BP383">
        <f t="shared" si="168"/>
        <v>1.654274</v>
      </c>
    </row>
    <row r="384" spans="1:68">
      <c r="A384">
        <v>55045</v>
      </c>
      <c r="B384" s="1">
        <v>9</v>
      </c>
      <c r="C384" s="1">
        <v>0</v>
      </c>
      <c r="D384" s="1">
        <v>1</v>
      </c>
      <c r="E384" s="1">
        <v>2</v>
      </c>
      <c r="F384" s="1">
        <v>1</v>
      </c>
      <c r="G384" s="1">
        <v>3</v>
      </c>
      <c r="H384" s="8">
        <v>98</v>
      </c>
      <c r="I384" t="s">
        <v>803</v>
      </c>
      <c r="J384" s="8">
        <v>98</v>
      </c>
      <c r="K384" s="1">
        <v>4</v>
      </c>
      <c r="L384" s="1">
        <v>2</v>
      </c>
      <c r="M384" s="1">
        <v>0</v>
      </c>
      <c r="N384" s="1">
        <v>0</v>
      </c>
      <c r="O384" s="1">
        <v>0</v>
      </c>
      <c r="P384" s="90">
        <v>1.5740000000000001E-3</v>
      </c>
      <c r="Q384" s="1">
        <v>246</v>
      </c>
      <c r="R384" s="1">
        <v>0</v>
      </c>
      <c r="S384" s="1">
        <v>0</v>
      </c>
      <c r="T384" s="1">
        <v>37</v>
      </c>
      <c r="U384" s="1">
        <v>0</v>
      </c>
      <c r="V384" s="1">
        <v>0</v>
      </c>
      <c r="W384" s="1">
        <v>168</v>
      </c>
      <c r="X384" s="1">
        <v>2</v>
      </c>
      <c r="Y384" s="1">
        <v>168</v>
      </c>
      <c r="Z384" s="1">
        <v>0</v>
      </c>
      <c r="AA384" s="1">
        <v>0</v>
      </c>
      <c r="AB384" s="1">
        <v>0</v>
      </c>
      <c r="AC384" s="1">
        <v>6</v>
      </c>
      <c r="AD384" s="1">
        <v>0</v>
      </c>
      <c r="AE384" s="1">
        <v>37</v>
      </c>
      <c r="AF384" s="1">
        <v>0</v>
      </c>
      <c r="AG384" s="1">
        <v>0</v>
      </c>
      <c r="AH384" s="1">
        <v>0</v>
      </c>
      <c r="AI384" s="1">
        <v>65</v>
      </c>
      <c r="AJ384" s="1">
        <v>453</v>
      </c>
      <c r="AK384" s="1">
        <v>207</v>
      </c>
      <c r="AL384" s="1">
        <v>285</v>
      </c>
      <c r="AM384" s="1">
        <v>453</v>
      </c>
      <c r="AN384" s="1">
        <f t="shared" si="141"/>
        <v>207</v>
      </c>
      <c r="AO384" s="1">
        <f t="shared" si="142"/>
        <v>207</v>
      </c>
      <c r="AP384" s="1" t="str">
        <f t="shared" si="143"/>
        <v/>
      </c>
      <c r="AR384">
        <f t="shared" si="144"/>
        <v>0.38720400000000005</v>
      </c>
      <c r="AS384">
        <f t="shared" si="145"/>
        <v>0</v>
      </c>
      <c r="AT384">
        <f t="shared" si="146"/>
        <v>0</v>
      </c>
      <c r="AU384">
        <f t="shared" si="147"/>
        <v>5.8238000000000005E-2</v>
      </c>
      <c r="AV384">
        <f t="shared" si="148"/>
        <v>0</v>
      </c>
      <c r="AW384">
        <f t="shared" si="149"/>
        <v>0</v>
      </c>
      <c r="AX384">
        <f t="shared" si="150"/>
        <v>0.264432</v>
      </c>
      <c r="AY384">
        <f t="shared" si="151"/>
        <v>3.1480000000000002E-3</v>
      </c>
      <c r="AZ384">
        <f t="shared" si="152"/>
        <v>0.264432</v>
      </c>
      <c r="BA384">
        <f t="shared" si="153"/>
        <v>0</v>
      </c>
      <c r="BB384">
        <f t="shared" si="154"/>
        <v>0</v>
      </c>
      <c r="BC384">
        <f t="shared" si="155"/>
        <v>0</v>
      </c>
      <c r="BD384">
        <f t="shared" si="156"/>
        <v>9.444000000000001E-3</v>
      </c>
      <c r="BE384">
        <f t="shared" si="157"/>
        <v>0</v>
      </c>
      <c r="BF384">
        <f t="shared" si="158"/>
        <v>5.8238000000000005E-2</v>
      </c>
      <c r="BG384">
        <f t="shared" si="159"/>
        <v>0</v>
      </c>
      <c r="BH384">
        <f t="shared" si="160"/>
        <v>0</v>
      </c>
      <c r="BI384">
        <f t="shared" si="161"/>
        <v>0</v>
      </c>
      <c r="BJ384">
        <f t="shared" si="162"/>
        <v>0.10231000000000001</v>
      </c>
      <c r="BK384">
        <f t="shared" si="163"/>
        <v>0.71302200000000004</v>
      </c>
      <c r="BL384">
        <f t="shared" si="164"/>
        <v>0.325818</v>
      </c>
      <c r="BM384">
        <f t="shared" si="165"/>
        <v>0.44859000000000004</v>
      </c>
      <c r="BN384">
        <f t="shared" si="166"/>
        <v>0.71302200000000004</v>
      </c>
      <c r="BO384">
        <f t="shared" si="167"/>
        <v>0.325818</v>
      </c>
      <c r="BP384">
        <f t="shared" si="168"/>
        <v>0.325818</v>
      </c>
    </row>
    <row r="385" spans="1:68">
      <c r="A385">
        <v>55046</v>
      </c>
      <c r="B385" s="1">
        <v>9</v>
      </c>
      <c r="C385" s="1">
        <v>0</v>
      </c>
      <c r="D385" s="1">
        <v>1</v>
      </c>
      <c r="E385" s="1">
        <v>1</v>
      </c>
      <c r="F385" s="1">
        <v>0</v>
      </c>
      <c r="G385" s="1">
        <v>3</v>
      </c>
      <c r="H385" s="8">
        <v>40</v>
      </c>
      <c r="I385" t="s">
        <v>575</v>
      </c>
      <c r="J385" s="8">
        <v>83</v>
      </c>
      <c r="K385" s="1">
        <v>1</v>
      </c>
      <c r="L385" s="1">
        <v>2</v>
      </c>
      <c r="M385" s="1">
        <v>0</v>
      </c>
      <c r="N385" s="1">
        <v>0</v>
      </c>
      <c r="O385" s="1">
        <v>0</v>
      </c>
      <c r="P385" s="90">
        <v>1.5740000000000001E-3</v>
      </c>
      <c r="Q385" s="1">
        <v>798</v>
      </c>
      <c r="R385" s="1">
        <v>0</v>
      </c>
      <c r="S385" s="1">
        <v>0</v>
      </c>
      <c r="T385" s="1">
        <v>424</v>
      </c>
      <c r="U385" s="1">
        <v>120</v>
      </c>
      <c r="V385" s="1">
        <v>0</v>
      </c>
      <c r="W385" s="1">
        <v>183</v>
      </c>
      <c r="X385" s="1">
        <v>24</v>
      </c>
      <c r="Y385" s="1">
        <v>1146</v>
      </c>
      <c r="Z385" s="1">
        <v>2589</v>
      </c>
      <c r="AA385" s="1">
        <v>1</v>
      </c>
      <c r="AB385" s="1">
        <v>1</v>
      </c>
      <c r="AC385" s="1">
        <v>0</v>
      </c>
      <c r="AD385" s="1">
        <v>0</v>
      </c>
      <c r="AE385" s="1">
        <v>249</v>
      </c>
      <c r="AF385" s="1">
        <v>168</v>
      </c>
      <c r="AG385" s="1">
        <v>0</v>
      </c>
      <c r="AH385" s="1">
        <v>119</v>
      </c>
      <c r="AI385" s="1">
        <v>41</v>
      </c>
      <c r="AJ385" s="1">
        <v>1551</v>
      </c>
      <c r="AK385" s="1">
        <v>3342</v>
      </c>
      <c r="AL385" s="1">
        <v>2994</v>
      </c>
      <c r="AM385" s="1">
        <v>4140</v>
      </c>
      <c r="AN385" s="1">
        <f t="shared" si="141"/>
        <v>751</v>
      </c>
      <c r="AO385" s="1">
        <f t="shared" si="142"/>
        <v>753</v>
      </c>
      <c r="AP385" s="1" t="str">
        <f t="shared" si="143"/>
        <v/>
      </c>
      <c r="AR385">
        <f t="shared" si="144"/>
        <v>1.2560520000000002</v>
      </c>
      <c r="AS385">
        <f t="shared" si="145"/>
        <v>0</v>
      </c>
      <c r="AT385">
        <f t="shared" si="146"/>
        <v>0</v>
      </c>
      <c r="AU385">
        <f t="shared" si="147"/>
        <v>0.66737600000000008</v>
      </c>
      <c r="AV385">
        <f t="shared" si="148"/>
        <v>0.18888000000000002</v>
      </c>
      <c r="AW385">
        <f t="shared" si="149"/>
        <v>0</v>
      </c>
      <c r="AX385">
        <f t="shared" si="150"/>
        <v>0.28804200000000002</v>
      </c>
      <c r="AY385">
        <f t="shared" si="151"/>
        <v>3.7776000000000004E-2</v>
      </c>
      <c r="AZ385">
        <f t="shared" si="152"/>
        <v>1.8038040000000002</v>
      </c>
      <c r="BA385">
        <f t="shared" si="153"/>
        <v>4.0750860000000007</v>
      </c>
      <c r="BB385">
        <f t="shared" si="154"/>
        <v>1.5740000000000001E-3</v>
      </c>
      <c r="BC385">
        <f t="shared" si="155"/>
        <v>1.5740000000000001E-3</v>
      </c>
      <c r="BD385">
        <f t="shared" si="156"/>
        <v>0</v>
      </c>
      <c r="BE385">
        <f t="shared" si="157"/>
        <v>0</v>
      </c>
      <c r="BF385">
        <f t="shared" si="158"/>
        <v>0.391926</v>
      </c>
      <c r="BG385">
        <f t="shared" si="159"/>
        <v>0.264432</v>
      </c>
      <c r="BH385">
        <f t="shared" si="160"/>
        <v>0</v>
      </c>
      <c r="BI385">
        <f t="shared" si="161"/>
        <v>0.187306</v>
      </c>
      <c r="BJ385">
        <f t="shared" si="162"/>
        <v>6.4534000000000008E-2</v>
      </c>
      <c r="BK385">
        <f t="shared" si="163"/>
        <v>2.4412739999999999</v>
      </c>
      <c r="BL385">
        <f t="shared" si="164"/>
        <v>5.2603080000000002</v>
      </c>
      <c r="BM385">
        <f t="shared" si="165"/>
        <v>4.7125560000000002</v>
      </c>
      <c r="BN385">
        <f t="shared" si="166"/>
        <v>6.5163600000000006</v>
      </c>
      <c r="BO385">
        <f t="shared" si="167"/>
        <v>1.1820740000000001</v>
      </c>
      <c r="BP385">
        <f t="shared" si="168"/>
        <v>1.185222</v>
      </c>
    </row>
    <row r="386" spans="1:68">
      <c r="A386">
        <v>55047</v>
      </c>
      <c r="B386" s="1">
        <v>9</v>
      </c>
      <c r="C386" s="1">
        <v>0</v>
      </c>
      <c r="D386" s="1">
        <v>1</v>
      </c>
      <c r="E386" s="1">
        <v>1</v>
      </c>
      <c r="F386" s="1">
        <v>0</v>
      </c>
      <c r="G386" s="1">
        <v>2</v>
      </c>
      <c r="H386" s="8">
        <v>67</v>
      </c>
      <c r="I386" t="s">
        <v>258</v>
      </c>
      <c r="J386" s="8">
        <v>70</v>
      </c>
      <c r="K386" s="1">
        <v>1</v>
      </c>
      <c r="L386" s="1">
        <v>2</v>
      </c>
      <c r="M386" s="1">
        <v>1</v>
      </c>
      <c r="N386" s="1">
        <v>7</v>
      </c>
      <c r="O386" s="1">
        <v>0</v>
      </c>
      <c r="P386" s="90">
        <v>5.1240000000000001E-3</v>
      </c>
      <c r="Q386" s="1">
        <v>11</v>
      </c>
      <c r="R386" s="1">
        <v>0</v>
      </c>
      <c r="S386" s="1">
        <v>0</v>
      </c>
      <c r="T386" s="1">
        <v>216</v>
      </c>
      <c r="U386" s="1">
        <v>0</v>
      </c>
      <c r="V386" s="1">
        <v>0</v>
      </c>
      <c r="W386" s="1">
        <v>161</v>
      </c>
      <c r="X386" s="1">
        <v>0</v>
      </c>
      <c r="Y386" s="1">
        <v>566</v>
      </c>
      <c r="Z386" s="1">
        <v>307</v>
      </c>
      <c r="AA386" s="1">
        <v>1</v>
      </c>
      <c r="AB386" s="1">
        <v>1</v>
      </c>
      <c r="AC386" s="1">
        <v>11</v>
      </c>
      <c r="AD386" s="1">
        <v>0</v>
      </c>
      <c r="AE386" s="1">
        <v>15</v>
      </c>
      <c r="AF386" s="1">
        <v>178</v>
      </c>
      <c r="AG386" s="1">
        <v>0</v>
      </c>
      <c r="AH386" s="1">
        <v>0</v>
      </c>
      <c r="AI386" s="1">
        <v>27</v>
      </c>
      <c r="AJ386" s="1">
        <v>388</v>
      </c>
      <c r="AK386" s="1">
        <v>684</v>
      </c>
      <c r="AL386" s="1">
        <v>129</v>
      </c>
      <c r="AM386" s="1">
        <v>695</v>
      </c>
      <c r="AN386" s="1">
        <f t="shared" si="141"/>
        <v>377</v>
      </c>
      <c r="AO386" s="1">
        <f t="shared" si="142"/>
        <v>377</v>
      </c>
      <c r="AP386" s="1" t="str">
        <f t="shared" si="143"/>
        <v/>
      </c>
      <c r="AR386">
        <f t="shared" si="144"/>
        <v>5.6363999999999997E-2</v>
      </c>
      <c r="AS386">
        <f t="shared" si="145"/>
        <v>0</v>
      </c>
      <c r="AT386">
        <f t="shared" si="146"/>
        <v>0</v>
      </c>
      <c r="AU386">
        <f t="shared" si="147"/>
        <v>1.106784</v>
      </c>
      <c r="AV386">
        <f t="shared" si="148"/>
        <v>0</v>
      </c>
      <c r="AW386">
        <f t="shared" si="149"/>
        <v>0</v>
      </c>
      <c r="AX386">
        <f t="shared" si="150"/>
        <v>0.82496400000000003</v>
      </c>
      <c r="AY386">
        <f t="shared" si="151"/>
        <v>0</v>
      </c>
      <c r="AZ386">
        <f t="shared" si="152"/>
        <v>2.9001839999999999</v>
      </c>
      <c r="BA386">
        <f t="shared" si="153"/>
        <v>1.5730680000000001</v>
      </c>
      <c r="BB386">
        <f t="shared" si="154"/>
        <v>5.1240000000000001E-3</v>
      </c>
      <c r="BC386">
        <f t="shared" si="155"/>
        <v>5.1240000000000001E-3</v>
      </c>
      <c r="BD386">
        <f t="shared" si="156"/>
        <v>5.6363999999999997E-2</v>
      </c>
      <c r="BE386">
        <f t="shared" si="157"/>
        <v>0</v>
      </c>
      <c r="BF386">
        <f t="shared" si="158"/>
        <v>7.6859999999999998E-2</v>
      </c>
      <c r="BG386">
        <f t="shared" si="159"/>
        <v>0.91207199999999999</v>
      </c>
      <c r="BH386">
        <f t="shared" si="160"/>
        <v>0</v>
      </c>
      <c r="BI386">
        <f t="shared" si="161"/>
        <v>0</v>
      </c>
      <c r="BJ386">
        <f t="shared" si="162"/>
        <v>0.138348</v>
      </c>
      <c r="BK386">
        <f t="shared" si="163"/>
        <v>1.9881120000000001</v>
      </c>
      <c r="BL386">
        <f t="shared" si="164"/>
        <v>3.5048159999999999</v>
      </c>
      <c r="BM386">
        <f t="shared" si="165"/>
        <v>0.66099600000000003</v>
      </c>
      <c r="BN386">
        <f t="shared" si="166"/>
        <v>3.5611800000000002</v>
      </c>
      <c r="BO386">
        <f t="shared" si="167"/>
        <v>1.931748</v>
      </c>
      <c r="BP386">
        <f t="shared" si="168"/>
        <v>1.931748</v>
      </c>
    </row>
    <row r="387" spans="1:68">
      <c r="A387">
        <v>55048</v>
      </c>
      <c r="B387" s="1">
        <v>9</v>
      </c>
      <c r="C387" s="1">
        <v>0</v>
      </c>
      <c r="D387" s="1">
        <v>1</v>
      </c>
      <c r="E387" s="1">
        <v>1</v>
      </c>
      <c r="F387" s="1">
        <v>0</v>
      </c>
      <c r="G387" s="1">
        <v>3</v>
      </c>
      <c r="H387" s="8">
        <v>4</v>
      </c>
      <c r="I387" t="s">
        <v>356</v>
      </c>
      <c r="J387" s="8">
        <v>10</v>
      </c>
      <c r="K387" s="1">
        <v>1</v>
      </c>
      <c r="L387" s="1">
        <v>1</v>
      </c>
      <c r="M387" s="1">
        <v>0</v>
      </c>
      <c r="N387" s="1">
        <v>0</v>
      </c>
      <c r="O387" s="1">
        <v>0</v>
      </c>
      <c r="P387" s="90">
        <v>1.5740000000000001E-3</v>
      </c>
      <c r="Q387" s="1">
        <v>0</v>
      </c>
      <c r="R387" s="1">
        <v>0</v>
      </c>
      <c r="S387" s="1">
        <v>0</v>
      </c>
      <c r="T387" s="1">
        <v>220</v>
      </c>
      <c r="U387" s="1">
        <v>100</v>
      </c>
      <c r="V387" s="1">
        <v>0</v>
      </c>
      <c r="W387" s="1">
        <v>255</v>
      </c>
      <c r="X387" s="1">
        <v>0</v>
      </c>
      <c r="Y387" s="1">
        <v>900</v>
      </c>
      <c r="Z387" s="1">
        <v>2346</v>
      </c>
      <c r="AA387" s="1">
        <v>1</v>
      </c>
      <c r="AB387" s="1">
        <v>1</v>
      </c>
      <c r="AC387" s="1">
        <v>0</v>
      </c>
      <c r="AD387" s="1">
        <v>0</v>
      </c>
      <c r="AE387" s="1">
        <v>183</v>
      </c>
      <c r="AF387" s="1">
        <v>38</v>
      </c>
      <c r="AG387" s="1">
        <v>0</v>
      </c>
      <c r="AH387" s="1">
        <v>0</v>
      </c>
      <c r="AI387" s="1">
        <v>36</v>
      </c>
      <c r="AJ387" s="1">
        <v>576</v>
      </c>
      <c r="AK387" s="1">
        <v>2922</v>
      </c>
      <c r="AL387" s="1">
        <v>2022</v>
      </c>
      <c r="AM387" s="1">
        <v>2922</v>
      </c>
      <c r="AN387" s="1">
        <f t="shared" si="141"/>
        <v>575</v>
      </c>
      <c r="AO387" s="1">
        <f t="shared" si="142"/>
        <v>576</v>
      </c>
      <c r="AP387" s="1" t="str">
        <f t="shared" si="143"/>
        <v/>
      </c>
      <c r="AR387">
        <f t="shared" si="144"/>
        <v>0</v>
      </c>
      <c r="AS387">
        <f t="shared" si="145"/>
        <v>0</v>
      </c>
      <c r="AT387">
        <f t="shared" si="146"/>
        <v>0</v>
      </c>
      <c r="AU387">
        <f t="shared" si="147"/>
        <v>0.34628000000000003</v>
      </c>
      <c r="AV387">
        <f t="shared" si="148"/>
        <v>0.15740000000000001</v>
      </c>
      <c r="AW387">
        <f t="shared" si="149"/>
        <v>0</v>
      </c>
      <c r="AX387">
        <f t="shared" si="150"/>
        <v>0.40137</v>
      </c>
      <c r="AY387">
        <f t="shared" si="151"/>
        <v>0</v>
      </c>
      <c r="AZ387">
        <f t="shared" si="152"/>
        <v>1.4166000000000001</v>
      </c>
      <c r="BA387">
        <f t="shared" si="153"/>
        <v>3.6926040000000002</v>
      </c>
      <c r="BB387">
        <f t="shared" si="154"/>
        <v>1.5740000000000001E-3</v>
      </c>
      <c r="BC387">
        <f t="shared" si="155"/>
        <v>1.5740000000000001E-3</v>
      </c>
      <c r="BD387">
        <f t="shared" si="156"/>
        <v>0</v>
      </c>
      <c r="BE387">
        <f t="shared" si="157"/>
        <v>0</v>
      </c>
      <c r="BF387">
        <f t="shared" si="158"/>
        <v>0.28804200000000002</v>
      </c>
      <c r="BG387">
        <f t="shared" si="159"/>
        <v>5.9812000000000004E-2</v>
      </c>
      <c r="BH387">
        <f t="shared" si="160"/>
        <v>0</v>
      </c>
      <c r="BI387">
        <f t="shared" si="161"/>
        <v>0</v>
      </c>
      <c r="BJ387">
        <f t="shared" si="162"/>
        <v>5.6664000000000006E-2</v>
      </c>
      <c r="BK387">
        <f t="shared" si="163"/>
        <v>0.9066240000000001</v>
      </c>
      <c r="BL387">
        <f t="shared" si="164"/>
        <v>4.5992280000000001</v>
      </c>
      <c r="BM387">
        <f t="shared" si="165"/>
        <v>3.1826280000000002</v>
      </c>
      <c r="BN387">
        <f t="shared" si="166"/>
        <v>4.5992280000000001</v>
      </c>
      <c r="BO387">
        <f t="shared" si="167"/>
        <v>0.90505000000000002</v>
      </c>
      <c r="BP387">
        <f t="shared" si="168"/>
        <v>0.9066240000000001</v>
      </c>
    </row>
    <row r="388" spans="1:68">
      <c r="A388">
        <v>55049</v>
      </c>
      <c r="B388" s="1">
        <v>9</v>
      </c>
      <c r="C388" s="1">
        <v>0</v>
      </c>
      <c r="D388" s="1">
        <v>1</v>
      </c>
      <c r="E388" s="1">
        <v>1</v>
      </c>
      <c r="F388" s="1">
        <v>0</v>
      </c>
      <c r="G388" s="1">
        <v>2</v>
      </c>
      <c r="H388" s="8">
        <v>40</v>
      </c>
      <c r="I388" t="s">
        <v>575</v>
      </c>
      <c r="J388" s="8">
        <v>83</v>
      </c>
      <c r="K388" s="1">
        <v>1</v>
      </c>
      <c r="L388" s="1">
        <v>2</v>
      </c>
      <c r="M388" s="1">
        <v>1</v>
      </c>
      <c r="N388" s="1">
        <v>0</v>
      </c>
      <c r="O388" s="1">
        <v>0</v>
      </c>
      <c r="P388" s="90">
        <v>5.1240000000000001E-3</v>
      </c>
      <c r="Q388" s="1">
        <v>273</v>
      </c>
      <c r="R388" s="1">
        <v>0</v>
      </c>
      <c r="S388" s="1">
        <v>0</v>
      </c>
      <c r="T388" s="1">
        <v>648</v>
      </c>
      <c r="U388" s="1">
        <v>0</v>
      </c>
      <c r="V388" s="1">
        <v>0</v>
      </c>
      <c r="W388" s="1">
        <v>260</v>
      </c>
      <c r="X388" s="1">
        <v>66</v>
      </c>
      <c r="Y388" s="1">
        <v>106</v>
      </c>
      <c r="Z388" s="1">
        <v>4250</v>
      </c>
      <c r="AA388" s="1">
        <v>1</v>
      </c>
      <c r="AB388" s="1">
        <v>1</v>
      </c>
      <c r="AC388" s="1">
        <v>0</v>
      </c>
      <c r="AD388" s="1">
        <v>0</v>
      </c>
      <c r="AE388" s="1">
        <v>510</v>
      </c>
      <c r="AF388" s="1">
        <v>138</v>
      </c>
      <c r="AG388" s="1">
        <v>0</v>
      </c>
      <c r="AH388" s="1">
        <v>0</v>
      </c>
      <c r="AI388" s="1">
        <v>24</v>
      </c>
      <c r="AJ388" s="1">
        <v>1248</v>
      </c>
      <c r="AK388" s="1">
        <v>5225</v>
      </c>
      <c r="AL388" s="1">
        <v>5391</v>
      </c>
      <c r="AM388" s="1">
        <v>5498</v>
      </c>
      <c r="AN388" s="1">
        <f t="shared" si="141"/>
        <v>974</v>
      </c>
      <c r="AO388" s="1">
        <f t="shared" si="142"/>
        <v>975</v>
      </c>
      <c r="AP388" s="1" t="str">
        <f t="shared" si="143"/>
        <v/>
      </c>
      <c r="AR388">
        <f t="shared" si="144"/>
        <v>1.398852</v>
      </c>
      <c r="AS388">
        <f t="shared" si="145"/>
        <v>0</v>
      </c>
      <c r="AT388">
        <f t="shared" si="146"/>
        <v>0</v>
      </c>
      <c r="AU388">
        <f t="shared" si="147"/>
        <v>3.3203520000000002</v>
      </c>
      <c r="AV388">
        <f t="shared" si="148"/>
        <v>0</v>
      </c>
      <c r="AW388">
        <f t="shared" si="149"/>
        <v>0</v>
      </c>
      <c r="AX388">
        <f t="shared" si="150"/>
        <v>1.3322400000000001</v>
      </c>
      <c r="AY388">
        <f t="shared" si="151"/>
        <v>0.33818399999999998</v>
      </c>
      <c r="AZ388">
        <f t="shared" si="152"/>
        <v>0.54314399999999996</v>
      </c>
      <c r="BA388">
        <f t="shared" si="153"/>
        <v>21.777000000000001</v>
      </c>
      <c r="BB388">
        <f t="shared" si="154"/>
        <v>5.1240000000000001E-3</v>
      </c>
      <c r="BC388">
        <f t="shared" si="155"/>
        <v>5.1240000000000001E-3</v>
      </c>
      <c r="BD388">
        <f t="shared" si="156"/>
        <v>0</v>
      </c>
      <c r="BE388">
        <f t="shared" si="157"/>
        <v>0</v>
      </c>
      <c r="BF388">
        <f t="shared" si="158"/>
        <v>2.6132400000000002</v>
      </c>
      <c r="BG388">
        <f t="shared" si="159"/>
        <v>0.70711199999999996</v>
      </c>
      <c r="BH388">
        <f t="shared" si="160"/>
        <v>0</v>
      </c>
      <c r="BI388">
        <f t="shared" si="161"/>
        <v>0</v>
      </c>
      <c r="BJ388">
        <f t="shared" si="162"/>
        <v>0.122976</v>
      </c>
      <c r="BK388">
        <f t="shared" si="163"/>
        <v>6.3947520000000004</v>
      </c>
      <c r="BL388">
        <f t="shared" si="164"/>
        <v>26.7729</v>
      </c>
      <c r="BM388">
        <f t="shared" si="165"/>
        <v>27.623484000000001</v>
      </c>
      <c r="BN388">
        <f t="shared" si="166"/>
        <v>28.171752000000001</v>
      </c>
      <c r="BO388">
        <f t="shared" si="167"/>
        <v>4.9907760000000003</v>
      </c>
      <c r="BP388">
        <f t="shared" si="168"/>
        <v>4.9958999999999998</v>
      </c>
    </row>
    <row r="389" spans="1:68">
      <c r="C389" s="1">
        <v>72</v>
      </c>
      <c r="D389" s="1">
        <v>269</v>
      </c>
      <c r="E389" s="1"/>
      <c r="F389" s="1">
        <v>31</v>
      </c>
    </row>
    <row r="390" spans="1:68" ht="15">
      <c r="A390" t="s">
        <v>628</v>
      </c>
      <c r="B390" s="24" t="s">
        <v>472</v>
      </c>
      <c r="C390" s="23" t="s">
        <v>354</v>
      </c>
      <c r="P390" s="93" t="s">
        <v>478</v>
      </c>
      <c r="Q390">
        <f t="shared" ref="Q390:Z390" si="169">COUNTIF(Q8:Q388, 0)</f>
        <v>166</v>
      </c>
      <c r="R390">
        <f t="shared" si="169"/>
        <v>359</v>
      </c>
      <c r="S390">
        <f t="shared" si="169"/>
        <v>359</v>
      </c>
      <c r="T390">
        <f t="shared" si="169"/>
        <v>37</v>
      </c>
      <c r="U390">
        <f t="shared" si="169"/>
        <v>216</v>
      </c>
      <c r="V390">
        <f t="shared" si="169"/>
        <v>346</v>
      </c>
      <c r="W390">
        <f t="shared" si="169"/>
        <v>7</v>
      </c>
      <c r="X390">
        <f t="shared" si="169"/>
        <v>239</v>
      </c>
      <c r="Y390">
        <f t="shared" si="169"/>
        <v>5</v>
      </c>
      <c r="Z390">
        <f t="shared" si="169"/>
        <v>80</v>
      </c>
      <c r="AA390" s="28" t="s">
        <v>493</v>
      </c>
      <c r="AB390" s="28" t="s">
        <v>569</v>
      </c>
      <c r="AC390">
        <f t="shared" ref="AC390:AO390" si="170">COUNTIF(AC8:AC388, 0)</f>
        <v>290</v>
      </c>
      <c r="AD390">
        <f t="shared" si="170"/>
        <v>374</v>
      </c>
      <c r="AE390">
        <f t="shared" si="170"/>
        <v>118</v>
      </c>
      <c r="AF390">
        <f t="shared" si="170"/>
        <v>54</v>
      </c>
      <c r="AG390">
        <f t="shared" si="170"/>
        <v>330</v>
      </c>
      <c r="AH390">
        <f t="shared" si="170"/>
        <v>295</v>
      </c>
      <c r="AI390">
        <f t="shared" si="170"/>
        <v>43</v>
      </c>
      <c r="AJ390">
        <f t="shared" si="170"/>
        <v>2</v>
      </c>
      <c r="AK390">
        <f t="shared" si="170"/>
        <v>0</v>
      </c>
      <c r="AL390">
        <f t="shared" si="170"/>
        <v>1</v>
      </c>
      <c r="AM390">
        <f t="shared" si="170"/>
        <v>0</v>
      </c>
      <c r="AN390">
        <f t="shared" si="170"/>
        <v>6</v>
      </c>
      <c r="AO390">
        <f t="shared" si="170"/>
        <v>2</v>
      </c>
      <c r="AQ390" s="26" t="s">
        <v>82</v>
      </c>
      <c r="AR390" s="295">
        <f>SUM(AR8:AR388)</f>
        <v>424.77428300000003</v>
      </c>
      <c r="AS390" s="295">
        <f t="shared" ref="AS390:BP390" si="171">SUM(AS8:AS388)</f>
        <v>10.960649999999999</v>
      </c>
      <c r="AT390" s="294">
        <f t="shared" si="171"/>
        <v>3.2580999999999992E-2</v>
      </c>
      <c r="AU390" s="295">
        <f t="shared" si="171"/>
        <v>286.74148599999995</v>
      </c>
      <c r="AV390" s="295">
        <f t="shared" si="171"/>
        <v>36.414552000000015</v>
      </c>
      <c r="AW390" s="295">
        <f t="shared" si="171"/>
        <v>62.257285000000003</v>
      </c>
      <c r="AX390" s="295">
        <f t="shared" si="171"/>
        <v>268.51415099999997</v>
      </c>
      <c r="AY390" s="295">
        <f t="shared" si="171"/>
        <v>13.60181</v>
      </c>
      <c r="AZ390" s="295">
        <f t="shared" si="171"/>
        <v>770.72260900000015</v>
      </c>
      <c r="BA390" s="295">
        <f t="shared" si="171"/>
        <v>1717.6085440000004</v>
      </c>
      <c r="BB390" s="294">
        <f t="shared" si="171"/>
        <v>0.79866499999999929</v>
      </c>
      <c r="BC390" s="294">
        <f t="shared" si="171"/>
        <v>0.62701399999999941</v>
      </c>
      <c r="BD390" s="295">
        <f t="shared" si="171"/>
        <v>26.834426999999987</v>
      </c>
      <c r="BE390" s="295">
        <f t="shared" si="171"/>
        <v>3.267395</v>
      </c>
      <c r="BF390" s="295">
        <f t="shared" si="171"/>
        <v>181.32337099999995</v>
      </c>
      <c r="BG390" s="295">
        <f t="shared" si="171"/>
        <v>81.062606999999986</v>
      </c>
      <c r="BH390" s="295">
        <f t="shared" si="171"/>
        <v>22.842795999999993</v>
      </c>
      <c r="BI390" s="295">
        <f t="shared" si="171"/>
        <v>14.265657999999998</v>
      </c>
      <c r="BJ390" s="295">
        <f t="shared" si="171"/>
        <v>53.859167000000028</v>
      </c>
      <c r="BK390" s="295">
        <f t="shared" si="171"/>
        <v>1113.3045629999995</v>
      </c>
      <c r="BL390" s="295">
        <f t="shared" si="171"/>
        <v>2406.2617060000002</v>
      </c>
      <c r="BM390" s="295">
        <f t="shared" si="171"/>
        <v>2060.2343810000011</v>
      </c>
      <c r="BN390" s="295">
        <f t="shared" si="171"/>
        <v>2831.0327220000017</v>
      </c>
      <c r="BO390" s="295">
        <f t="shared" si="171"/>
        <v>678.52251499999966</v>
      </c>
      <c r="BP390" s="295">
        <f t="shared" si="171"/>
        <v>688.53028000000018</v>
      </c>
    </row>
    <row r="391" spans="1:68" ht="15">
      <c r="B391">
        <v>1</v>
      </c>
      <c r="C391" t="s">
        <v>355</v>
      </c>
      <c r="K391" s="19" t="s">
        <v>413</v>
      </c>
      <c r="L391" s="18" t="s">
        <v>731</v>
      </c>
      <c r="P391" s="93" t="s">
        <v>759</v>
      </c>
      <c r="Q391" s="10">
        <f>100*Q390/381</f>
        <v>43.569553805774277</v>
      </c>
      <c r="R391" s="10">
        <f t="shared" ref="R391:Z391" si="172">100*R390/381</f>
        <v>94.225721784776908</v>
      </c>
      <c r="S391" s="10">
        <f t="shared" si="172"/>
        <v>94.225721784776908</v>
      </c>
      <c r="T391" s="10">
        <f t="shared" si="172"/>
        <v>9.7112860892388451</v>
      </c>
      <c r="U391" s="10">
        <f t="shared" si="172"/>
        <v>56.69291338582677</v>
      </c>
      <c r="V391" s="10">
        <f t="shared" si="172"/>
        <v>90.813648293963254</v>
      </c>
      <c r="W391" s="10">
        <f t="shared" si="172"/>
        <v>1.837270341207349</v>
      </c>
      <c r="X391" s="10">
        <f t="shared" si="172"/>
        <v>62.729658792650916</v>
      </c>
      <c r="Y391" s="10">
        <f t="shared" si="172"/>
        <v>1.3123359580052494</v>
      </c>
      <c r="Z391" s="10">
        <f t="shared" si="172"/>
        <v>20.99737532808399</v>
      </c>
      <c r="AA391" s="16" t="s">
        <v>492</v>
      </c>
      <c r="AB391" s="16" t="s">
        <v>546</v>
      </c>
      <c r="AC391" s="10">
        <f t="shared" ref="AC391:AO391" si="173">100*AC390/381</f>
        <v>76.115485564304464</v>
      </c>
      <c r="AD391" s="10">
        <f t="shared" si="173"/>
        <v>98.162729658792657</v>
      </c>
      <c r="AE391" s="10">
        <f t="shared" si="173"/>
        <v>30.971128608923884</v>
      </c>
      <c r="AF391" s="10">
        <f t="shared" si="173"/>
        <v>14.173228346456693</v>
      </c>
      <c r="AG391" s="10">
        <f t="shared" si="173"/>
        <v>86.614173228346459</v>
      </c>
      <c r="AH391" s="10">
        <f t="shared" si="173"/>
        <v>77.427821522309713</v>
      </c>
      <c r="AI391" s="10">
        <f t="shared" si="173"/>
        <v>11.286089238845145</v>
      </c>
      <c r="AJ391" s="10">
        <f t="shared" si="173"/>
        <v>0.52493438320209973</v>
      </c>
      <c r="AK391" s="10">
        <f t="shared" si="173"/>
        <v>0</v>
      </c>
      <c r="AL391" s="10">
        <f t="shared" si="173"/>
        <v>0.26246719160104987</v>
      </c>
      <c r="AM391" s="10">
        <f t="shared" si="173"/>
        <v>0</v>
      </c>
      <c r="AN391" s="10">
        <f t="shared" si="173"/>
        <v>1.5748031496062993</v>
      </c>
      <c r="AO391" s="10">
        <f t="shared" si="173"/>
        <v>0.52493438320209973</v>
      </c>
    </row>
    <row r="392" spans="1:68" ht="15">
      <c r="B392">
        <v>2</v>
      </c>
      <c r="C392" t="s">
        <v>618</v>
      </c>
      <c r="K392" s="14">
        <v>1</v>
      </c>
      <c r="L392" s="14" t="s">
        <v>732</v>
      </c>
      <c r="P392" s="93" t="s">
        <v>490</v>
      </c>
      <c r="T392" s="16" t="s">
        <v>366</v>
      </c>
      <c r="W392" s="16" t="s">
        <v>366</v>
      </c>
      <c r="Y392" s="16" t="s">
        <v>611</v>
      </c>
      <c r="AA392" s="16" t="s">
        <v>244</v>
      </c>
      <c r="AB392" s="16" t="s">
        <v>267</v>
      </c>
      <c r="AJ392" s="16" t="s">
        <v>402</v>
      </c>
      <c r="AK392" s="16" t="s">
        <v>404</v>
      </c>
      <c r="AL392" s="16" t="s">
        <v>402</v>
      </c>
      <c r="AM392" s="16" t="s">
        <v>404</v>
      </c>
      <c r="AQ392" s="26" t="s">
        <v>83</v>
      </c>
      <c r="AR392" s="295">
        <f>0.67*AR390/10</f>
        <v>28.459876961000003</v>
      </c>
      <c r="AS392" s="295">
        <f t="shared" ref="AS392:BP392" si="174">0.67*AS390/10</f>
        <v>0.73436355000000009</v>
      </c>
      <c r="AU392" s="295">
        <f t="shared" si="174"/>
        <v>19.211679561999997</v>
      </c>
      <c r="AV392" s="295">
        <f t="shared" si="174"/>
        <v>2.4397749840000009</v>
      </c>
      <c r="AW392" s="295">
        <f t="shared" si="174"/>
        <v>4.1712380950000005</v>
      </c>
      <c r="AX392" s="295">
        <f t="shared" si="174"/>
        <v>17.990448117</v>
      </c>
      <c r="AY392" s="295">
        <f t="shared" si="174"/>
        <v>0.91132126999999996</v>
      </c>
      <c r="AZ392" s="295">
        <f t="shared" si="174"/>
        <v>51.638414803000011</v>
      </c>
      <c r="BA392" s="295">
        <f t="shared" si="174"/>
        <v>115.07977244800004</v>
      </c>
      <c r="BD392" s="295">
        <f t="shared" si="174"/>
        <v>1.7979066089999993</v>
      </c>
      <c r="BE392" s="295">
        <f t="shared" si="174"/>
        <v>0.21891546500000003</v>
      </c>
      <c r="BF392" s="295">
        <f t="shared" si="174"/>
        <v>12.148665856999997</v>
      </c>
      <c r="BG392" s="295">
        <f t="shared" si="174"/>
        <v>5.431194668999999</v>
      </c>
      <c r="BH392" s="295">
        <f t="shared" si="174"/>
        <v>1.5304673319999995</v>
      </c>
      <c r="BI392" s="295">
        <f t="shared" si="174"/>
        <v>0.95579908600000008</v>
      </c>
      <c r="BJ392" s="295">
        <f t="shared" si="174"/>
        <v>3.6085641890000018</v>
      </c>
      <c r="BK392" s="295">
        <f t="shared" si="174"/>
        <v>74.591405720999973</v>
      </c>
      <c r="BL392" s="296">
        <f t="shared" si="174"/>
        <v>161.21953430200003</v>
      </c>
      <c r="BM392" s="296">
        <f t="shared" si="174"/>
        <v>138.03570352700007</v>
      </c>
      <c r="BN392" s="295">
        <f t="shared" si="174"/>
        <v>189.67919237400014</v>
      </c>
      <c r="BO392" s="295">
        <f t="shared" si="174"/>
        <v>45.461008504999981</v>
      </c>
      <c r="BP392" s="295">
        <f t="shared" si="174"/>
        <v>46.131528760000016</v>
      </c>
    </row>
    <row r="393" spans="1:68" ht="15">
      <c r="B393">
        <v>3</v>
      </c>
      <c r="C393" t="s">
        <v>710</v>
      </c>
      <c r="K393" s="14">
        <v>2</v>
      </c>
      <c r="L393" s="14" t="s">
        <v>503</v>
      </c>
      <c r="P393" s="94" t="s">
        <v>491</v>
      </c>
      <c r="T393" s="16" t="s">
        <v>609</v>
      </c>
      <c r="W393" s="16" t="s">
        <v>610</v>
      </c>
      <c r="Y393" s="16" t="s">
        <v>612</v>
      </c>
      <c r="AA393" s="14"/>
      <c r="AB393" s="16" t="s">
        <v>268</v>
      </c>
      <c r="AJ393" s="16" t="s">
        <v>403</v>
      </c>
      <c r="AK393" s="16" t="s">
        <v>64</v>
      </c>
      <c r="AL393" s="16" t="s">
        <v>66</v>
      </c>
      <c r="AM393" s="16" t="s">
        <v>65</v>
      </c>
    </row>
    <row r="394" spans="1:68" ht="15">
      <c r="B394">
        <v>4</v>
      </c>
      <c r="C394" t="s">
        <v>486</v>
      </c>
      <c r="K394" s="14">
        <v>3</v>
      </c>
      <c r="L394" s="14" t="s">
        <v>369</v>
      </c>
      <c r="AL394" s="16" t="s">
        <v>136</v>
      </c>
      <c r="AQ394" s="26" t="s">
        <v>84</v>
      </c>
    </row>
    <row r="395" spans="1:68" ht="15">
      <c r="B395">
        <v>5</v>
      </c>
      <c r="C395" t="s">
        <v>362</v>
      </c>
      <c r="K395" s="14">
        <v>4</v>
      </c>
      <c r="L395" s="14" t="s">
        <v>504</v>
      </c>
      <c r="AL395" s="16" t="s">
        <v>601</v>
      </c>
      <c r="AQ395" s="26" t="s">
        <v>274</v>
      </c>
      <c r="AR395" s="297">
        <v>65.764804654999978</v>
      </c>
      <c r="AS395" s="297">
        <v>7.849285945000001</v>
      </c>
      <c r="AT395" s="297"/>
      <c r="AU395" s="297">
        <v>29.201994579000008</v>
      </c>
      <c r="AV395" s="297">
        <v>10.414519669000002</v>
      </c>
      <c r="AW395" s="297">
        <v>6.9810940250000035</v>
      </c>
      <c r="AX395" s="297">
        <v>15.910950498</v>
      </c>
      <c r="AY395" s="297">
        <v>1.275812459</v>
      </c>
      <c r="AZ395" s="297">
        <v>43.723644189999995</v>
      </c>
      <c r="BA395" s="297">
        <v>114.49592633099999</v>
      </c>
      <c r="BB395" s="297"/>
      <c r="BC395" s="297"/>
      <c r="BD395" s="297">
        <v>8.252912362</v>
      </c>
      <c r="BE395" s="297">
        <v>0.49903960699999994</v>
      </c>
      <c r="BF395" s="297">
        <v>21.46689764300001</v>
      </c>
      <c r="BG395" s="297">
        <v>5.8911193450000017</v>
      </c>
      <c r="BH395" s="297">
        <v>1.2277388929999999</v>
      </c>
      <c r="BI395" s="297">
        <v>9.8962233189999989</v>
      </c>
      <c r="BJ395" s="297">
        <v>4.8539133720000009</v>
      </c>
      <c r="BK395" s="297">
        <v>140.46563508599993</v>
      </c>
      <c r="BL395" s="298">
        <v>189.19676325900005</v>
      </c>
      <c r="BM395" s="298">
        <v>211.24135998000014</v>
      </c>
      <c r="BN395" s="297">
        <v>254.96197744400007</v>
      </c>
      <c r="BO395" s="297">
        <v>71.633657175000025</v>
      </c>
      <c r="BP395" s="297">
        <v>74.700830431000014</v>
      </c>
    </row>
    <row r="396" spans="1:68" ht="15">
      <c r="B396">
        <v>6</v>
      </c>
      <c r="C396" t="s">
        <v>684</v>
      </c>
      <c r="M396" s="14" t="s">
        <v>92</v>
      </c>
      <c r="N396" s="16" t="s">
        <v>511</v>
      </c>
      <c r="O396" s="14"/>
      <c r="AL396" s="16"/>
    </row>
    <row r="397" spans="1:68" ht="15">
      <c r="B397">
        <v>8</v>
      </c>
      <c r="C397" t="s">
        <v>501</v>
      </c>
      <c r="M397" s="14" t="s">
        <v>425</v>
      </c>
      <c r="N397" s="16" t="s">
        <v>804</v>
      </c>
      <c r="O397" s="14"/>
      <c r="AA397" s="26"/>
      <c r="AR397" t="s">
        <v>275</v>
      </c>
      <c r="AS397" t="s">
        <v>275</v>
      </c>
      <c r="AU397" t="s">
        <v>275</v>
      </c>
      <c r="AV397" t="s">
        <v>275</v>
      </c>
      <c r="AW397" t="s">
        <v>275</v>
      </c>
      <c r="AZ397" t="s">
        <v>143</v>
      </c>
      <c r="BD397" t="s">
        <v>275</v>
      </c>
      <c r="BF397" t="s">
        <v>275</v>
      </c>
    </row>
    <row r="398" spans="1:68" ht="15">
      <c r="B398">
        <v>9</v>
      </c>
      <c r="C398" t="s">
        <v>474</v>
      </c>
      <c r="M398" s="15" t="s">
        <v>637</v>
      </c>
      <c r="N398" s="17" t="s">
        <v>723</v>
      </c>
      <c r="O398" s="14"/>
      <c r="AA398" s="26"/>
      <c r="AZ398" t="s">
        <v>211</v>
      </c>
      <c r="BI398" t="s">
        <v>275</v>
      </c>
    </row>
    <row r="399" spans="1:68" ht="15">
      <c r="M399" s="14">
        <v>1</v>
      </c>
      <c r="N399" s="14">
        <v>299</v>
      </c>
      <c r="O399" s="14" t="s">
        <v>296</v>
      </c>
    </row>
    <row r="400" spans="1:68" ht="15">
      <c r="M400" s="14">
        <v>2</v>
      </c>
      <c r="N400" s="14">
        <v>1</v>
      </c>
      <c r="O400" s="14" t="s">
        <v>254</v>
      </c>
    </row>
    <row r="401" spans="13:15" ht="15">
      <c r="M401" s="14">
        <v>3</v>
      </c>
      <c r="N401" s="14">
        <v>0</v>
      </c>
      <c r="O401" s="14" t="s">
        <v>255</v>
      </c>
    </row>
    <row r="402" spans="13:15" ht="15">
      <c r="M402" s="14">
        <v>4</v>
      </c>
      <c r="N402" s="14">
        <v>78</v>
      </c>
      <c r="O402" s="14" t="s">
        <v>521</v>
      </c>
    </row>
    <row r="403" spans="13:15" ht="15">
      <c r="M403" s="14">
        <v>5</v>
      </c>
      <c r="N403" s="14">
        <v>1</v>
      </c>
      <c r="O403" s="14" t="s">
        <v>712</v>
      </c>
    </row>
    <row r="404" spans="13:15" ht="15">
      <c r="M404" s="14">
        <v>6</v>
      </c>
      <c r="N404" s="14">
        <v>2</v>
      </c>
      <c r="O404" s="14" t="s">
        <v>594</v>
      </c>
    </row>
    <row r="405" spans="13:15" ht="15">
      <c r="M405" s="14" t="s">
        <v>295</v>
      </c>
      <c r="N405" s="14">
        <f>SUM(N399:N404)</f>
        <v>381</v>
      </c>
      <c r="O405" s="14"/>
    </row>
    <row r="406" spans="13:15" ht="15">
      <c r="M406" s="14"/>
      <c r="N406" s="14"/>
      <c r="O406" s="14"/>
    </row>
    <row r="407" spans="13:15" ht="15">
      <c r="M407" s="14" t="s">
        <v>819</v>
      </c>
      <c r="N407" s="14"/>
      <c r="O407" s="14"/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35"/>
  <sheetViews>
    <sheetView workbookViewId="0">
      <selection activeCell="B2" sqref="B2"/>
    </sheetView>
  </sheetViews>
  <sheetFormatPr baseColWidth="10" defaultRowHeight="12"/>
  <cols>
    <col min="1" max="1" width="17.5" customWidth="1"/>
    <col min="7" max="7" width="7" customWidth="1"/>
    <col min="8" max="8" width="4.83203125" customWidth="1"/>
    <col min="14" max="14" width="11.83203125" customWidth="1"/>
  </cols>
  <sheetData>
    <row r="1" spans="1:14" ht="17">
      <c r="B1" s="68" t="s">
        <v>52</v>
      </c>
    </row>
    <row r="2" spans="1:14" ht="16">
      <c r="D2" t="s">
        <v>565</v>
      </c>
      <c r="J2" s="95" t="s">
        <v>528</v>
      </c>
    </row>
    <row r="3" spans="1:14" ht="16">
      <c r="B3" s="61" t="s">
        <v>414</v>
      </c>
      <c r="C3" s="27"/>
      <c r="D3" s="27"/>
      <c r="E3" s="27"/>
      <c r="F3" s="27"/>
      <c r="J3" s="72"/>
      <c r="K3" s="72"/>
      <c r="L3" s="72"/>
      <c r="M3" s="72"/>
      <c r="N3" s="72" t="s">
        <v>475</v>
      </c>
    </row>
    <row r="4" spans="1:14" ht="15">
      <c r="B4" s="14" t="s">
        <v>647</v>
      </c>
      <c r="C4" s="27"/>
      <c r="D4" s="29" t="s">
        <v>536</v>
      </c>
      <c r="E4" s="29" t="s">
        <v>648</v>
      </c>
      <c r="F4" s="29" t="s">
        <v>474</v>
      </c>
      <c r="G4" s="59" t="s">
        <v>295</v>
      </c>
      <c r="H4" s="59"/>
      <c r="J4" s="112" t="s">
        <v>536</v>
      </c>
      <c r="K4" s="112" t="s">
        <v>648</v>
      </c>
      <c r="L4" s="112" t="s">
        <v>474</v>
      </c>
      <c r="M4" s="113" t="s">
        <v>295</v>
      </c>
      <c r="N4" s="113" t="s">
        <v>287</v>
      </c>
    </row>
    <row r="5" spans="1:14" ht="15">
      <c r="A5" s="14" t="s">
        <v>623</v>
      </c>
      <c r="B5" s="14" t="s">
        <v>704</v>
      </c>
      <c r="C5" s="27"/>
      <c r="D5" s="30">
        <v>7</v>
      </c>
      <c r="E5" s="31">
        <v>5</v>
      </c>
      <c r="F5" s="32">
        <v>32</v>
      </c>
      <c r="G5" s="14">
        <v>44</v>
      </c>
      <c r="J5" s="96">
        <v>8.2819999999999994E-3</v>
      </c>
      <c r="K5" s="108">
        <v>1.4299999999999998E-2</v>
      </c>
      <c r="L5" s="96">
        <v>8.0318999999999988E-2</v>
      </c>
      <c r="M5" s="110">
        <v>0.10290100000000003</v>
      </c>
      <c r="N5" s="110">
        <v>9.4618999999999981E-2</v>
      </c>
    </row>
    <row r="6" spans="1:14" ht="15">
      <c r="A6" s="14" t="s">
        <v>93</v>
      </c>
      <c r="B6" s="14" t="s">
        <v>551</v>
      </c>
      <c r="C6" s="27"/>
      <c r="D6" s="33">
        <v>0</v>
      </c>
      <c r="E6" s="34"/>
      <c r="F6" s="35">
        <v>0</v>
      </c>
      <c r="G6" s="14">
        <v>0</v>
      </c>
      <c r="J6" s="97"/>
      <c r="K6" s="98"/>
      <c r="L6" s="98"/>
      <c r="M6" s="110"/>
      <c r="N6" s="111"/>
    </row>
    <row r="7" spans="1:14" ht="15">
      <c r="A7" s="14" t="s">
        <v>94</v>
      </c>
      <c r="B7" s="14" t="s">
        <v>654</v>
      </c>
      <c r="C7" s="27"/>
      <c r="D7" s="36">
        <v>9</v>
      </c>
      <c r="E7" s="37">
        <v>3</v>
      </c>
      <c r="F7" s="38">
        <v>3</v>
      </c>
      <c r="G7" s="14">
        <v>15</v>
      </c>
      <c r="J7" s="97"/>
      <c r="K7" s="98"/>
      <c r="L7" s="98"/>
      <c r="M7" s="110"/>
      <c r="N7" s="111"/>
    </row>
    <row r="8" spans="1:14" ht="15">
      <c r="A8" s="14" t="s">
        <v>608</v>
      </c>
      <c r="B8" s="14" t="s">
        <v>655</v>
      </c>
      <c r="C8" s="27"/>
      <c r="D8" s="36">
        <v>0</v>
      </c>
      <c r="E8" s="37">
        <v>1</v>
      </c>
      <c r="F8" s="38">
        <v>0</v>
      </c>
      <c r="G8" s="14">
        <v>1</v>
      </c>
      <c r="J8" s="97">
        <v>3.6098999999999999E-2</v>
      </c>
      <c r="K8" s="98">
        <v>1.7298999999999995E-2</v>
      </c>
      <c r="L8" s="98">
        <v>1.4372000000000001E-2</v>
      </c>
      <c r="M8" s="110">
        <v>6.7769999999999997E-2</v>
      </c>
      <c r="N8" s="110">
        <v>3.1670999999999998E-2</v>
      </c>
    </row>
    <row r="9" spans="1:14" ht="15">
      <c r="A9" s="14" t="s">
        <v>507</v>
      </c>
      <c r="B9" s="14" t="s">
        <v>764</v>
      </c>
      <c r="C9" s="27"/>
      <c r="D9" s="36">
        <v>13</v>
      </c>
      <c r="E9" s="37">
        <v>4</v>
      </c>
      <c r="F9" s="38">
        <v>3</v>
      </c>
      <c r="G9" s="14">
        <v>20</v>
      </c>
      <c r="J9" s="97"/>
      <c r="K9" s="98"/>
      <c r="L9" s="98"/>
      <c r="M9" s="110"/>
      <c r="N9" s="111"/>
    </row>
    <row r="10" spans="1:14" ht="15">
      <c r="A10" s="60" t="s">
        <v>509</v>
      </c>
      <c r="B10" s="14" t="s">
        <v>502</v>
      </c>
      <c r="C10" s="27"/>
      <c r="D10" s="36">
        <v>2</v>
      </c>
      <c r="E10" s="37">
        <v>0</v>
      </c>
      <c r="F10" s="38">
        <v>1</v>
      </c>
      <c r="G10" s="14">
        <v>3</v>
      </c>
      <c r="J10" s="97"/>
      <c r="K10" s="98"/>
      <c r="L10" s="98"/>
      <c r="M10" s="110"/>
      <c r="N10" s="111"/>
    </row>
    <row r="11" spans="1:14" ht="15">
      <c r="A11" s="14" t="s">
        <v>510</v>
      </c>
      <c r="B11" s="14" t="s">
        <v>708</v>
      </c>
      <c r="C11" s="27"/>
      <c r="D11" s="39">
        <v>1</v>
      </c>
      <c r="E11" s="37">
        <v>0</v>
      </c>
      <c r="F11" s="40">
        <v>0</v>
      </c>
      <c r="G11" s="14">
        <v>1</v>
      </c>
      <c r="J11" s="97"/>
      <c r="K11" s="98"/>
      <c r="L11" s="98"/>
      <c r="M11" s="110"/>
      <c r="N11" s="111"/>
    </row>
    <row r="12" spans="1:14" ht="15">
      <c r="A12" s="14" t="s">
        <v>621</v>
      </c>
      <c r="B12" s="14" t="s">
        <v>544</v>
      </c>
      <c r="C12" s="27"/>
      <c r="D12" s="41">
        <v>12</v>
      </c>
      <c r="E12" s="42">
        <v>7</v>
      </c>
      <c r="F12" s="43">
        <v>23</v>
      </c>
      <c r="G12" s="14">
        <v>42</v>
      </c>
      <c r="J12" s="99">
        <v>3.0010999999999993E-2</v>
      </c>
      <c r="K12" s="99">
        <v>3.0221000000000001E-2</v>
      </c>
      <c r="L12" s="99">
        <v>6.6946000000000033E-2</v>
      </c>
      <c r="M12" s="110">
        <v>0.12717800000000001</v>
      </c>
      <c r="N12" s="110">
        <v>9.7167000000000031E-2</v>
      </c>
    </row>
    <row r="13" spans="1:14" ht="15">
      <c r="A13" s="14" t="s">
        <v>256</v>
      </c>
      <c r="B13" s="14" t="s">
        <v>321</v>
      </c>
      <c r="C13" s="27"/>
      <c r="D13" s="44">
        <v>7</v>
      </c>
      <c r="E13" s="45">
        <v>3</v>
      </c>
      <c r="F13" s="46">
        <v>6</v>
      </c>
      <c r="G13" s="14">
        <v>16</v>
      </c>
      <c r="J13" s="99"/>
      <c r="K13" s="99"/>
      <c r="L13" s="99"/>
      <c r="M13" s="110"/>
      <c r="N13" s="111"/>
    </row>
    <row r="14" spans="1:14" ht="15">
      <c r="A14" s="14" t="s">
        <v>467</v>
      </c>
      <c r="B14" s="14" t="s">
        <v>62</v>
      </c>
      <c r="C14" s="27"/>
      <c r="D14" s="47">
        <v>1</v>
      </c>
      <c r="E14" s="48">
        <v>26</v>
      </c>
      <c r="F14" s="49">
        <v>150</v>
      </c>
      <c r="G14" s="14">
        <v>177</v>
      </c>
      <c r="J14" s="72">
        <v>7.7899999999999996E-4</v>
      </c>
      <c r="K14" s="100">
        <v>6.6917000000000018E-2</v>
      </c>
      <c r="L14" s="100">
        <v>0.49592800000000026</v>
      </c>
      <c r="M14" s="110">
        <v>0.56362400000000024</v>
      </c>
      <c r="N14" s="110">
        <v>0.56284500000000026</v>
      </c>
    </row>
    <row r="15" spans="1:14" ht="15">
      <c r="A15" s="14" t="s">
        <v>622</v>
      </c>
      <c r="B15" s="14" t="s">
        <v>63</v>
      </c>
      <c r="C15" s="27"/>
      <c r="D15" s="50">
        <v>9</v>
      </c>
      <c r="E15" s="51">
        <v>8</v>
      </c>
      <c r="F15" s="52">
        <v>7</v>
      </c>
      <c r="G15" s="14">
        <v>24</v>
      </c>
      <c r="J15" s="101">
        <v>1.7137999999999997E-2</v>
      </c>
      <c r="K15" s="101">
        <v>1.8102999999999998E-2</v>
      </c>
      <c r="L15" s="101">
        <v>3.0341999999999997E-2</v>
      </c>
      <c r="M15" s="110">
        <v>6.5582999999999989E-2</v>
      </c>
      <c r="N15" s="110">
        <v>4.8444999999999995E-2</v>
      </c>
    </row>
    <row r="16" spans="1:14" ht="15">
      <c r="A16" s="14" t="s">
        <v>468</v>
      </c>
      <c r="B16" s="14" t="s">
        <v>322</v>
      </c>
      <c r="C16" s="27"/>
      <c r="D16" s="53">
        <v>2</v>
      </c>
      <c r="E16" s="54">
        <v>0</v>
      </c>
      <c r="F16" s="55">
        <v>6</v>
      </c>
      <c r="G16" s="14">
        <v>8</v>
      </c>
      <c r="J16" s="102">
        <v>1.3519999999999999E-3</v>
      </c>
      <c r="K16" s="102">
        <v>0</v>
      </c>
      <c r="L16" s="102">
        <v>1.3412E-2</v>
      </c>
      <c r="M16" s="110">
        <v>1.4763999999999999E-2</v>
      </c>
      <c r="N16" s="110">
        <v>1.3412E-2</v>
      </c>
    </row>
    <row r="17" spans="1:14" ht="15">
      <c r="A17" s="14"/>
      <c r="B17" s="14"/>
      <c r="C17" s="14"/>
      <c r="D17" s="14"/>
      <c r="E17" s="14"/>
      <c r="F17" s="14"/>
      <c r="G17" s="14"/>
      <c r="J17" s="72"/>
      <c r="K17" s="72"/>
      <c r="L17" s="72"/>
      <c r="M17" s="72"/>
    </row>
    <row r="18" spans="1:14" ht="15">
      <c r="A18" s="14"/>
      <c r="B18" s="15" t="s">
        <v>656</v>
      </c>
      <c r="C18" s="14"/>
      <c r="D18" s="14"/>
      <c r="E18" s="14"/>
      <c r="F18" s="14"/>
      <c r="G18" s="14"/>
      <c r="J18" s="72"/>
      <c r="K18" s="72"/>
      <c r="L18" s="72"/>
      <c r="M18" s="72"/>
    </row>
    <row r="19" spans="1:14" ht="15">
      <c r="A19" s="14"/>
      <c r="B19" s="14"/>
      <c r="C19" s="16" t="s">
        <v>624</v>
      </c>
      <c r="D19" s="14"/>
      <c r="E19" s="14"/>
      <c r="F19" s="14"/>
      <c r="G19" s="14">
        <v>146</v>
      </c>
      <c r="J19" s="72"/>
      <c r="K19" s="72"/>
      <c r="L19" s="72"/>
      <c r="M19" s="72"/>
    </row>
    <row r="20" spans="1:14" ht="15">
      <c r="A20" s="14"/>
      <c r="B20" s="14"/>
      <c r="C20" s="16" t="s">
        <v>441</v>
      </c>
      <c r="D20" s="14"/>
      <c r="E20" s="14"/>
      <c r="F20" s="14"/>
      <c r="G20" s="14">
        <v>19</v>
      </c>
      <c r="J20" s="72"/>
      <c r="K20" s="72"/>
      <c r="L20" s="72"/>
      <c r="M20" s="72"/>
    </row>
    <row r="21" spans="1:14" ht="15">
      <c r="A21" s="14"/>
      <c r="B21" s="14"/>
      <c r="C21" s="16" t="s">
        <v>535</v>
      </c>
      <c r="D21" s="14">
        <v>0</v>
      </c>
      <c r="E21" s="14">
        <v>11</v>
      </c>
      <c r="F21" s="14">
        <v>1</v>
      </c>
      <c r="G21" s="14">
        <v>12</v>
      </c>
      <c r="J21" s="72"/>
      <c r="K21" s="72"/>
      <c r="L21" s="72"/>
      <c r="M21" s="72"/>
    </row>
    <row r="22" spans="1:14" ht="15">
      <c r="A22" s="14"/>
      <c r="B22" s="14"/>
      <c r="C22" s="14"/>
      <c r="D22" s="14"/>
      <c r="E22" s="14"/>
      <c r="F22" s="14"/>
      <c r="G22" s="14"/>
      <c r="J22" s="72"/>
      <c r="K22" s="72"/>
      <c r="L22" s="72"/>
      <c r="M22" s="72"/>
    </row>
    <row r="23" spans="1:14" ht="16">
      <c r="A23" s="14" t="s">
        <v>469</v>
      </c>
      <c r="B23" s="61" t="s">
        <v>257</v>
      </c>
      <c r="C23" s="14"/>
      <c r="D23" s="56">
        <v>3</v>
      </c>
      <c r="E23" s="57">
        <v>4</v>
      </c>
      <c r="F23" s="58">
        <v>23</v>
      </c>
      <c r="G23" s="14">
        <v>30</v>
      </c>
      <c r="J23" s="104">
        <v>3.6999999999999997E-3</v>
      </c>
      <c r="K23" s="103">
        <v>5.1609999999999998E-3</v>
      </c>
      <c r="L23" s="103">
        <v>5.0071000000000004E-2</v>
      </c>
      <c r="M23" s="110">
        <v>5.8932000000000005E-2</v>
      </c>
      <c r="N23" s="110">
        <v>5.5232000000000003E-2</v>
      </c>
    </row>
    <row r="24" spans="1:14" ht="16" thickBot="1">
      <c r="A24" s="14"/>
      <c r="D24" s="14"/>
      <c r="E24" s="14"/>
      <c r="F24" s="14"/>
      <c r="G24" s="14"/>
    </row>
    <row r="25" spans="1:14" ht="17" thickBot="1">
      <c r="A25" s="14"/>
      <c r="B25" s="61" t="s">
        <v>217</v>
      </c>
      <c r="D25" s="14">
        <v>66</v>
      </c>
      <c r="E25" s="14">
        <v>61</v>
      </c>
      <c r="F25" s="14">
        <v>254</v>
      </c>
      <c r="G25" s="14">
        <v>381</v>
      </c>
      <c r="J25" s="72">
        <v>9.7360999999999989E-2</v>
      </c>
      <c r="K25" s="109">
        <v>0.15200100000000002</v>
      </c>
      <c r="L25" s="114">
        <v>0.75139000000000022</v>
      </c>
      <c r="M25" s="115">
        <v>1.0007520000000003</v>
      </c>
      <c r="N25" s="114">
        <v>0.90339100000000028</v>
      </c>
    </row>
    <row r="26" spans="1:14" ht="15">
      <c r="A26" s="14"/>
    </row>
    <row r="27" spans="1:14" ht="15">
      <c r="A27" s="14"/>
    </row>
    <row r="28" spans="1:14" ht="15">
      <c r="A28" s="14" t="s">
        <v>623</v>
      </c>
      <c r="B28" s="62" t="s">
        <v>542</v>
      </c>
    </row>
    <row r="29" spans="1:14" ht="15">
      <c r="A29" s="14" t="s">
        <v>297</v>
      </c>
      <c r="B29" s="63" t="s">
        <v>555</v>
      </c>
    </row>
    <row r="30" spans="1:14" ht="15">
      <c r="A30" s="14" t="s">
        <v>298</v>
      </c>
      <c r="B30" s="63" t="s">
        <v>556</v>
      </c>
    </row>
    <row r="31" spans="1:14" ht="15">
      <c r="A31" s="14" t="s">
        <v>294</v>
      </c>
      <c r="B31" s="63" t="s">
        <v>669</v>
      </c>
    </row>
    <row r="32" spans="1:14" ht="15">
      <c r="A32" s="14" t="s">
        <v>467</v>
      </c>
      <c r="B32" s="63" t="s">
        <v>670</v>
      </c>
    </row>
    <row r="33" spans="1:2" ht="15">
      <c r="A33" s="14" t="s">
        <v>622</v>
      </c>
      <c r="B33" s="63" t="s">
        <v>761</v>
      </c>
    </row>
    <row r="34" spans="1:2" ht="15">
      <c r="A34" s="14" t="s">
        <v>468</v>
      </c>
      <c r="B34" s="63" t="s">
        <v>130</v>
      </c>
    </row>
    <row r="35" spans="1:2" ht="15">
      <c r="A35" s="14" t="s">
        <v>469</v>
      </c>
      <c r="B35" s="63" t="s">
        <v>180</v>
      </c>
    </row>
  </sheetData>
  <sheetCalcPr fullCalcOnLoad="1"/>
  <phoneticPr fontId="29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209"/>
  <sheetViews>
    <sheetView workbookViewId="0">
      <selection activeCell="H2" sqref="H2"/>
    </sheetView>
  </sheetViews>
  <sheetFormatPr baseColWidth="10" defaultRowHeight="15"/>
  <cols>
    <col min="1" max="1" width="15.33203125" style="72" customWidth="1"/>
    <col min="2" max="4" width="10.83203125" style="72"/>
    <col min="5" max="5" width="11.83203125" style="72" bestFit="1" customWidth="1"/>
    <col min="6" max="6" width="14.6640625" style="72" customWidth="1"/>
    <col min="7" max="7" width="14.33203125" style="72" customWidth="1"/>
    <col min="8" max="8" width="10.83203125" style="72"/>
    <col min="9" max="9" width="5.83203125" style="72" customWidth="1"/>
    <col min="10" max="11" width="10.83203125" style="72"/>
    <col min="12" max="12" width="5.1640625" style="72" customWidth="1"/>
    <col min="13" max="13" width="11.1640625" style="72" customWidth="1"/>
    <col min="14" max="14" width="10" style="72" customWidth="1"/>
    <col min="15" max="15" width="9" style="72" customWidth="1"/>
    <col min="16" max="16" width="10.83203125" style="72"/>
    <col min="17" max="17" width="12.6640625" style="72" customWidth="1"/>
    <col min="18" max="18" width="13.33203125" style="72" customWidth="1"/>
    <col min="19" max="19" width="11.6640625" style="72" customWidth="1"/>
    <col min="20" max="16384" width="10.83203125" style="72"/>
  </cols>
  <sheetData>
    <row r="1" spans="1:17" ht="17">
      <c r="A1" s="88"/>
      <c r="B1" s="89" t="s">
        <v>209</v>
      </c>
      <c r="J1" s="208" t="s">
        <v>241</v>
      </c>
      <c r="K1" s="209"/>
      <c r="L1" s="209"/>
      <c r="M1" s="209"/>
      <c r="N1" s="209"/>
      <c r="O1" s="209"/>
      <c r="P1" s="209"/>
      <c r="Q1" s="210"/>
    </row>
    <row r="2" spans="1:17" ht="16" thickBot="1">
      <c r="J2" s="211" t="s">
        <v>553</v>
      </c>
      <c r="K2" s="88"/>
      <c r="L2" s="88"/>
      <c r="M2" s="88"/>
      <c r="N2" s="88"/>
      <c r="O2" s="88"/>
      <c r="P2" s="88"/>
      <c r="Q2" s="212"/>
    </row>
    <row r="3" spans="1:17">
      <c r="A3" s="189" t="s">
        <v>48</v>
      </c>
      <c r="B3" s="81"/>
      <c r="C3" s="81"/>
      <c r="D3" s="81"/>
      <c r="E3" s="81"/>
      <c r="F3" s="81"/>
      <c r="G3" s="82"/>
      <c r="J3" s="213"/>
      <c r="K3" s="88"/>
      <c r="L3" s="88"/>
      <c r="M3" s="132"/>
      <c r="N3" s="132" t="s">
        <v>242</v>
      </c>
      <c r="O3" s="132"/>
      <c r="P3" s="88"/>
      <c r="Q3" s="212"/>
    </row>
    <row r="4" spans="1:17">
      <c r="A4" s="65" t="s">
        <v>424</v>
      </c>
      <c r="B4" s="83"/>
      <c r="C4" s="83"/>
      <c r="D4" s="83"/>
      <c r="E4" s="83"/>
      <c r="F4" s="83"/>
      <c r="G4" s="84"/>
      <c r="J4" s="213"/>
      <c r="K4" s="88"/>
      <c r="L4" s="88"/>
      <c r="M4" s="132" t="s">
        <v>743</v>
      </c>
      <c r="N4" s="132" t="s">
        <v>243</v>
      </c>
      <c r="O4" s="132" t="s">
        <v>474</v>
      </c>
      <c r="P4" s="132" t="s">
        <v>89</v>
      </c>
      <c r="Q4" s="212"/>
    </row>
    <row r="5" spans="1:17">
      <c r="A5" s="65" t="s">
        <v>307</v>
      </c>
      <c r="B5" s="83"/>
      <c r="C5" s="83"/>
      <c r="D5" s="83"/>
      <c r="E5" s="83"/>
      <c r="F5" s="83"/>
      <c r="G5" s="84"/>
      <c r="J5" s="213"/>
      <c r="K5" s="214" t="s">
        <v>340</v>
      </c>
      <c r="L5" s="88"/>
      <c r="M5" s="88"/>
      <c r="N5" s="88"/>
      <c r="O5" s="88"/>
      <c r="P5" s="88"/>
      <c r="Q5" s="212"/>
    </row>
    <row r="6" spans="1:17">
      <c r="A6" s="65" t="s">
        <v>220</v>
      </c>
      <c r="B6" s="83"/>
      <c r="C6" s="83"/>
      <c r="D6" s="83"/>
      <c r="E6" s="83"/>
      <c r="F6" s="83"/>
      <c r="G6" s="84"/>
      <c r="J6" s="213" t="s">
        <v>439</v>
      </c>
      <c r="K6" s="88"/>
      <c r="L6" s="88"/>
      <c r="M6" s="215">
        <v>5.6686053984575846E-4</v>
      </c>
      <c r="N6" s="215">
        <v>9.1477053658536574E-4</v>
      </c>
      <c r="O6" s="215">
        <v>3.2452435988459209E-3</v>
      </c>
      <c r="P6" s="216">
        <f>M6+N6+O6</f>
        <v>4.7268746752770451E-3</v>
      </c>
      <c r="Q6" s="212"/>
    </row>
    <row r="7" spans="1:17">
      <c r="A7" s="65"/>
      <c r="B7" s="83"/>
      <c r="C7" s="83"/>
      <c r="D7" s="83"/>
      <c r="E7" s="83"/>
      <c r="F7" s="83"/>
      <c r="G7" s="84"/>
      <c r="J7" s="213" t="s">
        <v>440</v>
      </c>
      <c r="K7" s="88"/>
      <c r="L7" s="88"/>
      <c r="M7" s="215">
        <v>3.1434993573264784E-3</v>
      </c>
      <c r="N7" s="215">
        <v>5.4378026341463416E-3</v>
      </c>
      <c r="O7" s="215">
        <v>1.4423304883759648E-2</v>
      </c>
      <c r="P7" s="216">
        <f>M7+N7+O7</f>
        <v>2.3004606875232467E-2</v>
      </c>
      <c r="Q7" s="212"/>
    </row>
    <row r="8" spans="1:17">
      <c r="A8" s="65" t="s">
        <v>245</v>
      </c>
      <c r="B8" s="83"/>
      <c r="C8" s="83"/>
      <c r="D8" s="83"/>
      <c r="E8" s="83"/>
      <c r="F8" s="83"/>
      <c r="G8" s="84"/>
      <c r="J8" s="213" t="s">
        <v>436</v>
      </c>
      <c r="K8" s="88"/>
      <c r="L8" s="88"/>
      <c r="M8" s="215">
        <v>3.6526431876606684E-3</v>
      </c>
      <c r="N8" s="215">
        <v>1.0164117073170732E-2</v>
      </c>
      <c r="O8" s="215">
        <v>6.8690989508905315E-2</v>
      </c>
      <c r="P8" s="216">
        <f>M8+N8+O8</f>
        <v>8.250774976973671E-2</v>
      </c>
      <c r="Q8" s="212"/>
    </row>
    <row r="9" spans="1:17">
      <c r="A9" s="65" t="s">
        <v>595</v>
      </c>
      <c r="B9" s="83"/>
      <c r="C9" s="83"/>
      <c r="D9" s="83"/>
      <c r="E9" s="83"/>
      <c r="F9" s="83"/>
      <c r="G9" s="84"/>
      <c r="J9" s="213" t="s">
        <v>559</v>
      </c>
      <c r="K9" s="88"/>
      <c r="L9" s="88"/>
      <c r="M9" s="215">
        <v>1.5872095115681236E-3</v>
      </c>
      <c r="N9" s="215">
        <v>2.1852851707317073E-3</v>
      </c>
      <c r="O9" s="215">
        <v>1.8570005037840547E-2</v>
      </c>
      <c r="P9" s="216">
        <f>M9+N9+O9</f>
        <v>2.234249972014038E-2</v>
      </c>
      <c r="Q9" s="212"/>
    </row>
    <row r="10" spans="1:17">
      <c r="A10" s="66" t="s">
        <v>520</v>
      </c>
      <c r="B10" s="83"/>
      <c r="C10" s="83"/>
      <c r="D10" s="83"/>
      <c r="E10" s="83"/>
      <c r="F10" s="83"/>
      <c r="G10" s="84"/>
      <c r="J10" s="213" t="s">
        <v>437</v>
      </c>
      <c r="K10" s="88"/>
      <c r="L10" s="88"/>
      <c r="M10" s="215">
        <v>8.1421786632390769E-4</v>
      </c>
      <c r="N10" s="220">
        <v>1.3213352195121952E-3</v>
      </c>
      <c r="O10" s="215">
        <v>0.15883664503240313</v>
      </c>
      <c r="P10" s="216">
        <v>0.16097219811823923</v>
      </c>
      <c r="Q10" s="212"/>
    </row>
    <row r="11" spans="1:17">
      <c r="A11" s="65" t="s">
        <v>405</v>
      </c>
      <c r="B11" s="83"/>
      <c r="C11" s="83"/>
      <c r="D11" s="83"/>
      <c r="E11" s="83"/>
      <c r="F11" s="83"/>
      <c r="G11" s="84"/>
      <c r="J11" s="213" t="s">
        <v>438</v>
      </c>
      <c r="K11" s="88"/>
      <c r="L11" s="88"/>
      <c r="M11" s="215">
        <v>5.3594087403598968E-4</v>
      </c>
      <c r="N11" s="215">
        <v>8.1312936585365867E-4</v>
      </c>
      <c r="O11" s="215">
        <v>5.0481567093158767E-3</v>
      </c>
      <c r="P11" s="216">
        <v>6.3972269492055256E-3</v>
      </c>
      <c r="Q11" s="212"/>
    </row>
    <row r="12" spans="1:17">
      <c r="A12" s="65" t="s">
        <v>46</v>
      </c>
      <c r="B12" s="83"/>
      <c r="C12" s="83"/>
      <c r="D12" s="83"/>
      <c r="E12" s="83"/>
      <c r="F12" s="83"/>
      <c r="G12" s="84"/>
      <c r="J12" s="213"/>
      <c r="K12" s="88"/>
      <c r="L12" s="88"/>
      <c r="M12" s="215"/>
      <c r="N12" s="215"/>
      <c r="O12" s="215"/>
      <c r="P12" s="216"/>
      <c r="Q12" s="212"/>
    </row>
    <row r="13" spans="1:17">
      <c r="A13" s="65" t="s">
        <v>47</v>
      </c>
      <c r="B13" s="83"/>
      <c r="C13" s="83"/>
      <c r="D13" s="83"/>
      <c r="E13" s="83"/>
      <c r="F13" s="83"/>
      <c r="G13" s="84"/>
      <c r="J13" s="213" t="s">
        <v>434</v>
      </c>
      <c r="K13" s="88"/>
      <c r="L13" s="88"/>
      <c r="M13" s="222">
        <v>6.217563010138587E-5</v>
      </c>
      <c r="N13" s="190"/>
      <c r="O13" s="191">
        <v>0.43925186630054913</v>
      </c>
      <c r="P13" s="216">
        <v>0.43931404193065055</v>
      </c>
      <c r="Q13" s="212"/>
    </row>
    <row r="14" spans="1:17" ht="16" thickBot="1">
      <c r="A14" s="67" t="s">
        <v>95</v>
      </c>
      <c r="B14" s="85"/>
      <c r="C14" s="85"/>
      <c r="D14" s="85"/>
      <c r="E14" s="85"/>
      <c r="F14" s="85"/>
      <c r="G14" s="86"/>
      <c r="J14" s="213" t="s">
        <v>642</v>
      </c>
      <c r="K14" s="88"/>
      <c r="L14" s="88"/>
      <c r="M14" s="215">
        <v>5.438284000154745E-3</v>
      </c>
      <c r="N14" s="190"/>
      <c r="O14" s="191">
        <v>0.25532458483806714</v>
      </c>
      <c r="P14" s="216">
        <v>0.26076286883822186</v>
      </c>
      <c r="Q14" s="212"/>
    </row>
    <row r="15" spans="1:17">
      <c r="J15" s="213"/>
      <c r="K15" s="88"/>
      <c r="L15" s="88"/>
      <c r="M15" s="88"/>
      <c r="N15" s="88"/>
      <c r="O15" s="88"/>
      <c r="P15" s="88"/>
      <c r="Q15" s="212"/>
    </row>
    <row r="16" spans="1:17">
      <c r="J16" s="213" t="s">
        <v>346</v>
      </c>
      <c r="K16" s="88"/>
      <c r="L16" s="88"/>
      <c r="M16" s="216">
        <v>1.5800830967017055E-2</v>
      </c>
      <c r="N16" s="216">
        <v>2.0836440000000005E-2</v>
      </c>
      <c r="O16" s="216">
        <v>0.96339079590968679</v>
      </c>
      <c r="P16" s="314">
        <v>1.0000280668767036</v>
      </c>
      <c r="Q16" s="313"/>
    </row>
    <row r="17" spans="1:17">
      <c r="A17" s="63" t="s">
        <v>686</v>
      </c>
      <c r="B17" s="70"/>
      <c r="C17" s="70"/>
      <c r="J17" s="213"/>
      <c r="K17" s="88"/>
      <c r="L17" s="88"/>
      <c r="M17" s="88"/>
      <c r="N17" s="88" t="s">
        <v>49</v>
      </c>
      <c r="O17" s="88" t="s">
        <v>334</v>
      </c>
      <c r="P17" s="88"/>
      <c r="Q17" s="212"/>
    </row>
    <row r="18" spans="1:17">
      <c r="A18" s="70"/>
      <c r="B18" s="70"/>
      <c r="E18" s="79" t="s">
        <v>517</v>
      </c>
      <c r="F18" s="79" t="s">
        <v>518</v>
      </c>
      <c r="G18" s="79" t="s">
        <v>668</v>
      </c>
      <c r="J18" s="213"/>
      <c r="K18" s="88"/>
      <c r="L18" s="88"/>
      <c r="M18" s="88"/>
      <c r="N18" s="88" t="s">
        <v>50</v>
      </c>
      <c r="O18" s="88" t="s">
        <v>50</v>
      </c>
      <c r="P18" s="88"/>
      <c r="Q18" s="212"/>
    </row>
    <row r="19" spans="1:17">
      <c r="A19" s="70"/>
      <c r="B19" s="70"/>
      <c r="E19" s="79" t="s">
        <v>629</v>
      </c>
      <c r="F19" s="79" t="s">
        <v>630</v>
      </c>
      <c r="G19" s="79" t="s">
        <v>631</v>
      </c>
      <c r="J19" s="213"/>
      <c r="K19" s="88"/>
      <c r="L19" s="88"/>
      <c r="M19" s="88"/>
      <c r="N19" s="88" t="s">
        <v>51</v>
      </c>
      <c r="O19" s="88" t="s">
        <v>51</v>
      </c>
      <c r="P19" s="88"/>
      <c r="Q19" s="212"/>
    </row>
    <row r="20" spans="1:17">
      <c r="A20" s="70"/>
      <c r="B20" s="70"/>
      <c r="C20" s="73" t="s">
        <v>527</v>
      </c>
      <c r="E20" s="72">
        <v>783</v>
      </c>
      <c r="F20" s="72">
        <v>2275</v>
      </c>
      <c r="G20" s="80">
        <f t="shared" ref="G20:G25" si="0">100*E20/F20</f>
        <v>34.417582417582416</v>
      </c>
      <c r="J20" s="213"/>
      <c r="K20" s="88"/>
      <c r="L20" s="88"/>
      <c r="M20" s="88"/>
      <c r="N20" s="88" t="s">
        <v>333</v>
      </c>
      <c r="O20" s="88" t="s">
        <v>333</v>
      </c>
      <c r="P20" s="88"/>
      <c r="Q20" s="212"/>
    </row>
    <row r="21" spans="1:17">
      <c r="A21" s="70"/>
      <c r="B21" s="70"/>
      <c r="C21" s="73" t="s">
        <v>715</v>
      </c>
      <c r="E21" s="72">
        <v>5824</v>
      </c>
      <c r="F21" s="72">
        <v>22961</v>
      </c>
      <c r="G21" s="80">
        <f t="shared" si="0"/>
        <v>25.364748922085276</v>
      </c>
      <c r="J21" s="213"/>
      <c r="K21" s="88"/>
      <c r="L21" s="88"/>
      <c r="M21" s="88"/>
      <c r="N21" s="132" t="s">
        <v>814</v>
      </c>
      <c r="O21" s="88" t="s">
        <v>814</v>
      </c>
      <c r="P21" s="88"/>
      <c r="Q21" s="212"/>
    </row>
    <row r="22" spans="1:17">
      <c r="A22" s="70"/>
      <c r="B22" s="70"/>
      <c r="C22" s="74" t="s">
        <v>716</v>
      </c>
      <c r="E22" s="72">
        <v>2279</v>
      </c>
      <c r="F22" s="72">
        <v>9066</v>
      </c>
      <c r="G22" s="80">
        <f t="shared" si="0"/>
        <v>25.137877785131259</v>
      </c>
      <c r="J22" s="221" t="s">
        <v>394</v>
      </c>
      <c r="K22" s="88"/>
      <c r="L22" s="88"/>
      <c r="M22" s="88"/>
      <c r="N22" s="88"/>
      <c r="O22" s="88"/>
      <c r="P22" s="88"/>
      <c r="Q22" s="212"/>
    </row>
    <row r="23" spans="1:17">
      <c r="A23" s="70"/>
      <c r="B23" s="70"/>
      <c r="C23" s="79" t="s">
        <v>216</v>
      </c>
      <c r="E23" s="72">
        <f>SUM(E20:E22)</f>
        <v>8886</v>
      </c>
      <c r="F23" s="72">
        <f>SUM(F20:F22)</f>
        <v>34302</v>
      </c>
      <c r="G23" s="121">
        <f t="shared" si="0"/>
        <v>25.905195032359629</v>
      </c>
      <c r="J23" s="213" t="s">
        <v>615</v>
      </c>
      <c r="K23" s="88"/>
      <c r="L23" s="88"/>
      <c r="M23" s="88"/>
      <c r="N23" s="88"/>
      <c r="O23" s="88"/>
      <c r="P23" s="88"/>
      <c r="Q23" s="212"/>
    </row>
    <row r="24" spans="1:17">
      <c r="A24" s="70"/>
      <c r="B24" s="70"/>
      <c r="C24" s="74" t="s">
        <v>711</v>
      </c>
      <c r="E24" s="72">
        <v>1149</v>
      </c>
      <c r="F24" s="72">
        <v>3636</v>
      </c>
      <c r="G24" s="80">
        <f t="shared" si="0"/>
        <v>31.600660066006601</v>
      </c>
      <c r="J24" s="213" t="s">
        <v>626</v>
      </c>
      <c r="K24" s="88"/>
      <c r="L24" s="88"/>
      <c r="M24" s="88"/>
      <c r="N24" s="88"/>
      <c r="O24" s="88"/>
      <c r="P24" s="88"/>
      <c r="Q24" s="212"/>
    </row>
    <row r="25" spans="1:17" ht="16" thickBot="1">
      <c r="A25" s="70"/>
      <c r="B25" s="70"/>
      <c r="C25" s="74" t="s">
        <v>706</v>
      </c>
      <c r="E25" s="72">
        <f>E23+E24-E20</f>
        <v>9252</v>
      </c>
      <c r="F25" s="72">
        <f>F23+F24-F20</f>
        <v>35663</v>
      </c>
      <c r="G25" s="166">
        <f t="shared" si="0"/>
        <v>25.942853938255336</v>
      </c>
      <c r="J25" s="217" t="s">
        <v>240</v>
      </c>
      <c r="K25" s="218"/>
      <c r="L25" s="218"/>
      <c r="M25" s="218"/>
      <c r="N25" s="218"/>
      <c r="O25" s="218"/>
      <c r="P25" s="218"/>
      <c r="Q25" s="219"/>
    </row>
    <row r="27" spans="1:17">
      <c r="A27" s="77" t="s">
        <v>697</v>
      </c>
    </row>
    <row r="28" spans="1:17">
      <c r="A28" s="72" t="s">
        <v>740</v>
      </c>
    </row>
    <row r="29" spans="1:17">
      <c r="A29" s="72" t="s">
        <v>358</v>
      </c>
    </row>
    <row r="30" spans="1:17">
      <c r="A30" s="72" t="s">
        <v>496</v>
      </c>
    </row>
    <row r="32" spans="1:17">
      <c r="G32" s="72" t="s">
        <v>699</v>
      </c>
      <c r="J32" s="72" t="s">
        <v>698</v>
      </c>
      <c r="P32" s="72" t="s">
        <v>560</v>
      </c>
    </row>
    <row r="33" spans="1:17">
      <c r="D33" s="131" t="s">
        <v>701</v>
      </c>
      <c r="G33" s="72" t="s">
        <v>700</v>
      </c>
      <c r="J33" s="72" t="s">
        <v>368</v>
      </c>
      <c r="M33" s="72" t="s">
        <v>265</v>
      </c>
      <c r="P33" s="72" t="s">
        <v>163</v>
      </c>
    </row>
    <row r="34" spans="1:17">
      <c r="D34" s="79" t="s">
        <v>500</v>
      </c>
      <c r="E34" s="79" t="s">
        <v>593</v>
      </c>
      <c r="G34" s="79" t="s">
        <v>500</v>
      </c>
      <c r="H34" s="79" t="s">
        <v>593</v>
      </c>
      <c r="I34" s="79"/>
      <c r="J34" s="79" t="s">
        <v>500</v>
      </c>
      <c r="K34" s="79" t="s">
        <v>593</v>
      </c>
      <c r="M34" s="79" t="s">
        <v>500</v>
      </c>
      <c r="N34" s="79" t="s">
        <v>593</v>
      </c>
      <c r="P34" s="79" t="s">
        <v>500</v>
      </c>
      <c r="Q34" s="79" t="s">
        <v>593</v>
      </c>
    </row>
    <row r="35" spans="1:17">
      <c r="A35" s="72" t="s">
        <v>499</v>
      </c>
      <c r="D35" s="117">
        <f>2275-783</f>
        <v>1492</v>
      </c>
      <c r="E35" s="121">
        <f>100*D35/3655</f>
        <v>40.820793433652533</v>
      </c>
      <c r="G35" s="72">
        <f>34302-8886</f>
        <v>25416</v>
      </c>
      <c r="H35" s="125">
        <f>100*G35/50905</f>
        <v>49.928297809645414</v>
      </c>
      <c r="J35" s="128">
        <f>G35-D35</f>
        <v>23924</v>
      </c>
      <c r="K35" s="127">
        <f>100*J35/47250.12</f>
        <v>50.632675641881967</v>
      </c>
      <c r="M35" s="72">
        <v>2487</v>
      </c>
      <c r="N35" s="129">
        <f>100*M35/7534.5</f>
        <v>33.008162452717499</v>
      </c>
      <c r="P35" s="136">
        <f>J35+M35</f>
        <v>26411</v>
      </c>
      <c r="Q35" s="140">
        <f>100*P35/54784.62</f>
        <v>48.208785604426936</v>
      </c>
    </row>
    <row r="36" spans="1:17">
      <c r="A36" s="72" t="s">
        <v>395</v>
      </c>
      <c r="D36" s="118">
        <v>783</v>
      </c>
      <c r="E36" s="121">
        <f>100*D36/3655</f>
        <v>21.422708618331054</v>
      </c>
      <c r="G36" s="72">
        <v>8886</v>
      </c>
      <c r="H36" s="125">
        <f>100*G36/50905</f>
        <v>17.456045575090855</v>
      </c>
      <c r="J36" s="128">
        <f>G36-D36</f>
        <v>8103</v>
      </c>
      <c r="K36" s="127">
        <f>100*J36/47250.12</f>
        <v>17.149162795777027</v>
      </c>
      <c r="M36" s="72">
        <v>1149</v>
      </c>
      <c r="N36" s="129">
        <f>100*M36/7534.5</f>
        <v>15.249850686840533</v>
      </c>
      <c r="P36" s="136">
        <f>J36+M36</f>
        <v>9252</v>
      </c>
      <c r="Q36" s="140">
        <f>100*P36/54784.62</f>
        <v>16.887951399498618</v>
      </c>
    </row>
    <row r="37" spans="1:17">
      <c r="A37" s="72" t="s">
        <v>784</v>
      </c>
      <c r="D37" s="122">
        <f>D38-D35-D36</f>
        <v>1380</v>
      </c>
      <c r="E37" s="121">
        <f>100*D37/3655</f>
        <v>37.756497948016417</v>
      </c>
      <c r="G37" s="126">
        <f>G38-G36-G35</f>
        <v>16603.123166849997</v>
      </c>
      <c r="H37" s="125">
        <f>100*G37/50905</f>
        <v>32.615898569590406</v>
      </c>
      <c r="J37" s="128">
        <f>G37-D37</f>
        <v>15223.123166849997</v>
      </c>
      <c r="K37" s="127">
        <f>100*J37/47250.12</f>
        <v>32.218168264652022</v>
      </c>
      <c r="M37" s="130">
        <f>M38-M35-M36</f>
        <v>3898.4996714625904</v>
      </c>
      <c r="N37" s="129">
        <f>100*M37/7534.5</f>
        <v>51.7419825000012</v>
      </c>
      <c r="P37" s="136">
        <f>J37+M37</f>
        <v>19121.622838312585</v>
      </c>
      <c r="Q37" s="140">
        <f>100*P37/54784.62</f>
        <v>34.903268176931014</v>
      </c>
    </row>
    <row r="38" spans="1:17">
      <c r="C38" s="79" t="s">
        <v>781</v>
      </c>
      <c r="D38" s="123">
        <v>3655</v>
      </c>
      <c r="E38" s="121">
        <f>100*D38/3655</f>
        <v>100</v>
      </c>
      <c r="G38" s="126">
        <f>269675.3*0.1887645</f>
        <v>50905.123166849997</v>
      </c>
      <c r="H38" s="125">
        <f>100*G38/50905</f>
        <v>100.00024195432668</v>
      </c>
      <c r="J38" s="128">
        <f>G38-D38</f>
        <v>47250.123166849997</v>
      </c>
      <c r="K38" s="127">
        <f>100*J38/47250.12</f>
        <v>100.000006702311</v>
      </c>
      <c r="M38" s="130">
        <f>36305.5927888141*20.753/100</f>
        <v>7534.4996714625904</v>
      </c>
      <c r="N38" s="129">
        <f>100*M38/7534.5</f>
        <v>99.999995639559231</v>
      </c>
      <c r="P38" s="153">
        <f>J38+M38</f>
        <v>54784.622838312585</v>
      </c>
      <c r="Q38" s="140">
        <f>100*P38/54784.62</f>
        <v>100.00000518085656</v>
      </c>
    </row>
    <row r="39" spans="1:17">
      <c r="C39" s="79"/>
      <c r="D39" s="124"/>
      <c r="E39" s="121"/>
      <c r="H39" s="79"/>
    </row>
    <row r="40" spans="1:17">
      <c r="B40" s="72" t="s">
        <v>523</v>
      </c>
    </row>
    <row r="41" spans="1:17">
      <c r="B41" s="72" t="s">
        <v>767</v>
      </c>
    </row>
    <row r="42" spans="1:17">
      <c r="B42" s="72" t="s">
        <v>320</v>
      </c>
    </row>
    <row r="45" spans="1:17">
      <c r="A45" s="76" t="s">
        <v>736</v>
      </c>
      <c r="B45" s="70"/>
      <c r="C45" s="70"/>
    </row>
    <row r="46" spans="1:17">
      <c r="A46" s="70"/>
      <c r="B46" s="70"/>
      <c r="C46" s="70"/>
    </row>
    <row r="47" spans="1:17">
      <c r="A47" s="70"/>
      <c r="B47" s="70"/>
      <c r="C47" s="71"/>
      <c r="D47" s="79" t="s">
        <v>517</v>
      </c>
      <c r="E47" s="79" t="s">
        <v>518</v>
      </c>
      <c r="F47" s="69" t="s">
        <v>605</v>
      </c>
    </row>
    <row r="48" spans="1:17">
      <c r="A48" s="70"/>
      <c r="B48" s="70"/>
      <c r="C48" s="71"/>
      <c r="D48" s="79" t="s">
        <v>733</v>
      </c>
      <c r="E48" s="79" t="s">
        <v>517</v>
      </c>
      <c r="F48" s="69" t="s">
        <v>604</v>
      </c>
    </row>
    <row r="49" spans="1:20">
      <c r="A49" s="70"/>
      <c r="B49" s="70"/>
      <c r="C49" s="73" t="s">
        <v>737</v>
      </c>
      <c r="D49" s="72">
        <v>14</v>
      </c>
      <c r="E49" s="72">
        <v>2275</v>
      </c>
      <c r="F49" s="75">
        <v>0.6153846153846132</v>
      </c>
    </row>
    <row r="50" spans="1:20">
      <c r="A50" s="70"/>
      <c r="B50" s="70"/>
      <c r="C50" s="73" t="s">
        <v>545</v>
      </c>
      <c r="D50" s="72">
        <v>12802</v>
      </c>
      <c r="E50" s="72">
        <v>22961</v>
      </c>
      <c r="F50" s="75">
        <v>55.8</v>
      </c>
    </row>
    <row r="51" spans="1:20">
      <c r="A51" s="70"/>
      <c r="B51" s="70"/>
      <c r="C51" s="74" t="s">
        <v>734</v>
      </c>
      <c r="D51" s="72">
        <v>6486</v>
      </c>
      <c r="E51" s="72">
        <v>9066</v>
      </c>
      <c r="F51" s="80">
        <v>71.54202514890801</v>
      </c>
    </row>
    <row r="52" spans="1:20">
      <c r="A52" s="70"/>
      <c r="B52" s="70"/>
      <c r="C52" s="74" t="s">
        <v>651</v>
      </c>
      <c r="D52" s="72">
        <f>D50+D51</f>
        <v>19288</v>
      </c>
      <c r="E52" s="72">
        <f>E50+E51</f>
        <v>32027</v>
      </c>
      <c r="F52" s="121">
        <f>100*D52/E52</f>
        <v>60.224185843194803</v>
      </c>
    </row>
    <row r="53" spans="1:20">
      <c r="A53" s="70"/>
      <c r="B53" s="70"/>
      <c r="C53" s="74" t="s">
        <v>735</v>
      </c>
      <c r="D53" s="72">
        <v>2214</v>
      </c>
      <c r="E53" s="72">
        <v>3636</v>
      </c>
      <c r="F53" s="80">
        <v>60.89108910891089</v>
      </c>
    </row>
    <row r="54" spans="1:20">
      <c r="A54" s="70"/>
      <c r="B54" s="70"/>
      <c r="C54" s="74"/>
      <c r="F54" s="121"/>
      <c r="T54" s="159"/>
    </row>
    <row r="55" spans="1:20">
      <c r="A55" s="70"/>
      <c r="B55" s="135" t="s">
        <v>777</v>
      </c>
      <c r="C55" s="74"/>
      <c r="F55" s="121"/>
    </row>
    <row r="56" spans="1:20">
      <c r="A56" s="70"/>
      <c r="B56" s="70"/>
      <c r="C56" s="74"/>
      <c r="F56" s="121"/>
    </row>
    <row r="57" spans="1:20">
      <c r="G57" s="72" t="s">
        <v>699</v>
      </c>
      <c r="J57" s="72" t="s">
        <v>698</v>
      </c>
      <c r="P57" s="72" t="s">
        <v>382</v>
      </c>
    </row>
    <row r="58" spans="1:20">
      <c r="D58" s="131" t="s">
        <v>701</v>
      </c>
      <c r="G58" s="72" t="s">
        <v>700</v>
      </c>
      <c r="J58" s="72" t="s">
        <v>368</v>
      </c>
      <c r="M58" s="72" t="s">
        <v>265</v>
      </c>
      <c r="Q58" s="79" t="s">
        <v>285</v>
      </c>
      <c r="R58" s="79" t="s">
        <v>285</v>
      </c>
      <c r="S58" s="79" t="s">
        <v>285</v>
      </c>
    </row>
    <row r="59" spans="1:20">
      <c r="C59" s="88"/>
      <c r="D59" s="132" t="s">
        <v>500</v>
      </c>
      <c r="E59" s="132" t="s">
        <v>593</v>
      </c>
      <c r="G59" s="79" t="s">
        <v>500</v>
      </c>
      <c r="H59" s="79" t="s">
        <v>593</v>
      </c>
      <c r="I59" s="79"/>
      <c r="J59" s="79" t="s">
        <v>500</v>
      </c>
      <c r="K59" s="79" t="s">
        <v>593</v>
      </c>
      <c r="M59" s="79" t="s">
        <v>500</v>
      </c>
      <c r="N59" s="79" t="s">
        <v>593</v>
      </c>
      <c r="P59" s="72" t="s">
        <v>164</v>
      </c>
      <c r="Q59" s="72" t="s">
        <v>383</v>
      </c>
      <c r="R59" s="72" t="s">
        <v>384</v>
      </c>
      <c r="S59" s="72" t="s">
        <v>286</v>
      </c>
    </row>
    <row r="60" spans="1:20">
      <c r="A60" s="72" t="s">
        <v>529</v>
      </c>
      <c r="C60" s="88"/>
      <c r="D60" s="134">
        <f>0.994*(2275-783)</f>
        <v>1483.048</v>
      </c>
      <c r="E60" s="133">
        <f>100*D60/3655</f>
        <v>40.575868673050614</v>
      </c>
      <c r="G60" s="128">
        <f>J60+D60</f>
        <v>11004.800000000001</v>
      </c>
      <c r="H60" s="125">
        <f>100*G60/50905</f>
        <v>21.618308614085059</v>
      </c>
      <c r="J60" s="128">
        <f>23924*0.398</f>
        <v>9521.7520000000004</v>
      </c>
      <c r="K60" s="127">
        <f>100*J60/47250.12</f>
        <v>20.151804905469024</v>
      </c>
      <c r="M60" s="136">
        <f>0.391*2487</f>
        <v>972.41700000000003</v>
      </c>
      <c r="N60" s="129">
        <f>100*M60/7534.5</f>
        <v>12.906191519012541</v>
      </c>
      <c r="P60" s="136">
        <f>J60+M60</f>
        <v>10494.169</v>
      </c>
      <c r="Q60" s="154">
        <f>100*P60/54784.62</f>
        <v>19.155319503904561</v>
      </c>
      <c r="R60" s="175">
        <f>100*P60/35663</f>
        <v>29.42592883380534</v>
      </c>
      <c r="S60" s="184">
        <f>100*P60/26411</f>
        <v>39.734084283063872</v>
      </c>
    </row>
    <row r="61" spans="1:20">
      <c r="A61" s="72" t="s">
        <v>780</v>
      </c>
      <c r="C61" s="88"/>
      <c r="D61" s="134">
        <f>0.006*(2275-783)</f>
        <v>8.952</v>
      </c>
      <c r="E61" s="133">
        <f>100*D61/3655</f>
        <v>0.2449247606019152</v>
      </c>
      <c r="G61" s="128">
        <f>J61+D61</f>
        <v>14411.199999999999</v>
      </c>
      <c r="H61" s="125">
        <f>100*G61/50905</f>
        <v>28.309989195560359</v>
      </c>
      <c r="J61" s="128">
        <f>23924*0.602</f>
        <v>14402.248</v>
      </c>
      <c r="K61" s="127">
        <f>100*J61/47250.12</f>
        <v>30.480870736412943</v>
      </c>
      <c r="M61" s="136">
        <f>0.609*2487</f>
        <v>1514.5829999999999</v>
      </c>
      <c r="N61" s="129">
        <f>100*M61/7534.5</f>
        <v>20.101970933704955</v>
      </c>
      <c r="P61" s="136">
        <f>J61+M61</f>
        <v>15916.831</v>
      </c>
      <c r="Q61" s="154">
        <f>100*P61/54784.62</f>
        <v>29.053466100522375</v>
      </c>
      <c r="R61" s="175">
        <f>100*P61/35663</f>
        <v>44.631217227939324</v>
      </c>
      <c r="S61" s="184">
        <f>100*P61/26411</f>
        <v>60.265915716936128</v>
      </c>
    </row>
    <row r="62" spans="1:20">
      <c r="A62" s="72" t="s">
        <v>395</v>
      </c>
      <c r="C62" s="88"/>
      <c r="D62" s="88">
        <v>783</v>
      </c>
      <c r="E62" s="133">
        <f>100*D62/3655</f>
        <v>21.422708618331054</v>
      </c>
      <c r="G62" s="72">
        <v>8886</v>
      </c>
      <c r="H62" s="125">
        <f>100*G62/50905</f>
        <v>17.456045575090855</v>
      </c>
      <c r="J62" s="128">
        <f>G62-D62</f>
        <v>8103</v>
      </c>
      <c r="K62" s="127">
        <f>100*J62/47250.12</f>
        <v>17.149162795777027</v>
      </c>
      <c r="M62" s="72">
        <v>1149</v>
      </c>
      <c r="N62" s="129">
        <f>100*M62/7534.5</f>
        <v>15.249850686840533</v>
      </c>
      <c r="P62" s="72">
        <v>9252</v>
      </c>
      <c r="Q62" s="154">
        <v>16.887951399498618</v>
      </c>
      <c r="R62" s="175">
        <f>100*P62/35663</f>
        <v>25.942853938255336</v>
      </c>
    </row>
    <row r="63" spans="1:20">
      <c r="A63" s="72" t="s">
        <v>784</v>
      </c>
      <c r="C63" s="88"/>
      <c r="D63" s="124">
        <f>D64-D60-D61-D62</f>
        <v>1380</v>
      </c>
      <c r="E63" s="133">
        <f>100*D63/3655</f>
        <v>37.756497948016417</v>
      </c>
      <c r="G63" s="124">
        <f>G64-G60-G61-G62</f>
        <v>16603.123166849997</v>
      </c>
      <c r="H63" s="125">
        <f>100*G63/50905</f>
        <v>32.615898569590406</v>
      </c>
      <c r="J63" s="124">
        <f>J64-J60-J61-J62</f>
        <v>15223.123166849997</v>
      </c>
      <c r="K63" s="127">
        <f>100*J63/47250.12</f>
        <v>32.218168264652022</v>
      </c>
      <c r="M63" s="124">
        <f>M64-M60-M61-M62</f>
        <v>3898.4996714625904</v>
      </c>
      <c r="N63" s="129">
        <f>100*M63/7534.5</f>
        <v>51.7419825000012</v>
      </c>
      <c r="O63" s="129"/>
      <c r="P63" s="72">
        <v>19121.622838312585</v>
      </c>
      <c r="Q63" s="154">
        <v>34.903268176931014</v>
      </c>
    </row>
    <row r="64" spans="1:20">
      <c r="C64" s="132" t="s">
        <v>781</v>
      </c>
      <c r="D64" s="124">
        <v>3655</v>
      </c>
      <c r="E64" s="133">
        <f>100*D64/3655</f>
        <v>100</v>
      </c>
      <c r="G64" s="126">
        <f>269675.3*0.1887645</f>
        <v>50905.123166849997</v>
      </c>
      <c r="H64" s="125">
        <f>100*G64/50905</f>
        <v>100.00024195432668</v>
      </c>
      <c r="J64" s="128">
        <f>G64-D64</f>
        <v>47250.123166849997</v>
      </c>
      <c r="K64" s="127">
        <f>100*J64/47250.12</f>
        <v>100.000006702311</v>
      </c>
      <c r="M64" s="130">
        <f>36305.5927888141*20.753/100</f>
        <v>7534.4996714625904</v>
      </c>
      <c r="N64" s="129">
        <f>100*M64/7534.5</f>
        <v>99.999995639559231</v>
      </c>
      <c r="P64" s="72">
        <v>54784.622838312585</v>
      </c>
      <c r="Q64" s="154">
        <f>SUM(Q60:Q63)</f>
        <v>100.00000518085656</v>
      </c>
    </row>
    <row r="65" spans="1:19">
      <c r="C65" s="132" t="s">
        <v>123</v>
      </c>
      <c r="D65" s="124">
        <f>SUM(D60:D62)</f>
        <v>2275</v>
      </c>
      <c r="E65" s="133"/>
      <c r="G65" s="134">
        <f>SUM(G60:G62)</f>
        <v>34302</v>
      </c>
      <c r="H65" s="125"/>
      <c r="J65" s="134">
        <f>SUM(J60:J62)</f>
        <v>32027</v>
      </c>
      <c r="K65" s="127"/>
      <c r="M65" s="134">
        <f>SUM(M60:M62)</f>
        <v>3636</v>
      </c>
      <c r="N65" s="129"/>
      <c r="P65" s="134">
        <f>SUM(P60:P62)</f>
        <v>35663</v>
      </c>
      <c r="R65" s="175">
        <f>SUM(R60:R62)</f>
        <v>100</v>
      </c>
      <c r="S65" s="175">
        <v>100</v>
      </c>
    </row>
    <row r="66" spans="1:19">
      <c r="G66" s="126"/>
    </row>
    <row r="67" spans="1:19">
      <c r="A67" s="77" t="s">
        <v>791</v>
      </c>
      <c r="C67" s="70"/>
    </row>
    <row r="68" spans="1:19">
      <c r="C68" s="72" t="s">
        <v>221</v>
      </c>
      <c r="E68" s="72" t="s">
        <v>301</v>
      </c>
      <c r="H68" s="116" t="s">
        <v>253</v>
      </c>
    </row>
    <row r="69" spans="1:19">
      <c r="H69" s="72" t="s">
        <v>431</v>
      </c>
    </row>
    <row r="70" spans="1:19">
      <c r="B70" s="72" t="s">
        <v>247</v>
      </c>
      <c r="H70" s="72" t="s">
        <v>432</v>
      </c>
    </row>
    <row r="71" spans="1:19">
      <c r="B71" s="72" t="s">
        <v>652</v>
      </c>
      <c r="C71" s="79" t="s">
        <v>599</v>
      </c>
      <c r="E71" s="79" t="s">
        <v>599</v>
      </c>
      <c r="H71" s="72" t="s">
        <v>661</v>
      </c>
    </row>
    <row r="72" spans="1:19">
      <c r="A72" s="72" t="s">
        <v>600</v>
      </c>
      <c r="B72" s="72" t="s">
        <v>762</v>
      </c>
      <c r="C72" s="117">
        <v>3.5000000000000003E-2</v>
      </c>
      <c r="E72" s="87">
        <v>7.0000000000000007E-2</v>
      </c>
      <c r="H72" s="72" t="s">
        <v>788</v>
      </c>
    </row>
    <row r="73" spans="1:19">
      <c r="A73" s="72" t="s">
        <v>713</v>
      </c>
      <c r="B73" s="72" t="s">
        <v>714</v>
      </c>
      <c r="C73" s="118">
        <v>0.27500000000000002</v>
      </c>
      <c r="E73" s="72">
        <v>0.32900000000000001</v>
      </c>
      <c r="H73" s="72" t="s">
        <v>666</v>
      </c>
    </row>
    <row r="74" spans="1:19">
      <c r="A74" s="72" t="s">
        <v>317</v>
      </c>
      <c r="B74" s="72" t="s">
        <v>318</v>
      </c>
      <c r="C74" s="119">
        <v>0.36</v>
      </c>
      <c r="E74" s="72">
        <v>0.38100000000000001</v>
      </c>
      <c r="H74" s="183" t="s">
        <v>516</v>
      </c>
    </row>
    <row r="75" spans="1:19">
      <c r="A75" s="72" t="s">
        <v>554</v>
      </c>
      <c r="B75" s="72" t="s">
        <v>769</v>
      </c>
      <c r="C75" s="119">
        <v>0.25</v>
      </c>
      <c r="E75" s="72">
        <v>0.17599999999999999</v>
      </c>
      <c r="H75" s="183" t="s">
        <v>564</v>
      </c>
    </row>
    <row r="76" spans="1:19">
      <c r="A76" s="72" t="s">
        <v>770</v>
      </c>
      <c r="C76" s="120">
        <v>0.08</v>
      </c>
      <c r="E76" s="72">
        <v>4.3999999999999997E-2</v>
      </c>
    </row>
    <row r="77" spans="1:19">
      <c r="C77" s="72">
        <v>1</v>
      </c>
      <c r="E77" s="72">
        <v>1</v>
      </c>
      <c r="H77" s="72" t="s">
        <v>667</v>
      </c>
    </row>
    <row r="78" spans="1:19">
      <c r="H78" s="72" t="s">
        <v>749</v>
      </c>
    </row>
    <row r="79" spans="1:19">
      <c r="A79" s="78" t="s">
        <v>214</v>
      </c>
      <c r="H79" s="72" t="s">
        <v>531</v>
      </c>
    </row>
    <row r="80" spans="1:19">
      <c r="A80" s="78" t="s">
        <v>215</v>
      </c>
      <c r="H80" s="78" t="s">
        <v>269</v>
      </c>
    </row>
    <row r="81" spans="1:8">
      <c r="A81" s="78" t="s">
        <v>568</v>
      </c>
    </row>
    <row r="82" spans="1:8">
      <c r="A82" s="78" t="s">
        <v>757</v>
      </c>
    </row>
    <row r="84" spans="1:8">
      <c r="A84" s="72" t="s">
        <v>771</v>
      </c>
    </row>
    <row r="85" spans="1:8">
      <c r="A85" s="116" t="s">
        <v>508</v>
      </c>
    </row>
    <row r="88" spans="1:8">
      <c r="A88" s="77" t="s">
        <v>550</v>
      </c>
    </row>
    <row r="89" spans="1:8">
      <c r="A89" s="72" t="s">
        <v>638</v>
      </c>
    </row>
    <row r="90" spans="1:8">
      <c r="C90" s="70"/>
      <c r="D90" s="70"/>
      <c r="F90" s="79" t="s">
        <v>738</v>
      </c>
      <c r="G90" s="72" t="s">
        <v>537</v>
      </c>
    </row>
    <row r="91" spans="1:8">
      <c r="C91" s="70"/>
      <c r="D91" s="70"/>
      <c r="F91" s="79" t="s">
        <v>494</v>
      </c>
      <c r="G91" s="79" t="s">
        <v>739</v>
      </c>
    </row>
    <row r="92" spans="1:8">
      <c r="C92" s="137" t="s">
        <v>292</v>
      </c>
      <c r="D92" s="137" t="s">
        <v>485</v>
      </c>
      <c r="E92" s="138" t="s">
        <v>303</v>
      </c>
      <c r="F92" s="138" t="s">
        <v>304</v>
      </c>
      <c r="G92" s="138" t="s">
        <v>541</v>
      </c>
    </row>
    <row r="93" spans="1:8">
      <c r="A93" s="72" t="s">
        <v>305</v>
      </c>
      <c r="C93" s="70">
        <v>300</v>
      </c>
      <c r="D93" s="70">
        <v>32</v>
      </c>
      <c r="E93" s="72">
        <f>C93+D93</f>
        <v>332</v>
      </c>
      <c r="F93" s="139">
        <v>9.0909090909090917</v>
      </c>
      <c r="G93" s="139">
        <f t="shared" ref="G93:G98" si="1">100*E93/(3652-37)</f>
        <v>9.1839557399723368</v>
      </c>
    </row>
    <row r="94" spans="1:8">
      <c r="A94" s="72" t="s">
        <v>794</v>
      </c>
      <c r="C94" s="70">
        <v>1095</v>
      </c>
      <c r="D94" s="70">
        <v>106</v>
      </c>
      <c r="E94" s="72">
        <f t="shared" ref="E94:E99" si="2">C94+D94</f>
        <v>1201</v>
      </c>
      <c r="F94" s="139">
        <v>32.886089813800659</v>
      </c>
      <c r="G94" s="139">
        <f t="shared" si="1"/>
        <v>33.222683264177043</v>
      </c>
    </row>
    <row r="95" spans="1:8">
      <c r="A95" s="72" t="s">
        <v>795</v>
      </c>
      <c r="C95" s="70">
        <v>1093</v>
      </c>
      <c r="D95" s="70">
        <v>32</v>
      </c>
      <c r="E95" s="72">
        <f t="shared" si="2"/>
        <v>1125</v>
      </c>
      <c r="F95" s="139">
        <v>30.805038335158816</v>
      </c>
      <c r="G95" s="139">
        <f t="shared" si="1"/>
        <v>31.120331950207468</v>
      </c>
      <c r="H95" s="72" t="s">
        <v>138</v>
      </c>
    </row>
    <row r="96" spans="1:8">
      <c r="A96" s="72" t="s">
        <v>139</v>
      </c>
      <c r="C96" s="70">
        <v>37</v>
      </c>
      <c r="D96" s="70">
        <v>0</v>
      </c>
      <c r="E96" s="72">
        <f t="shared" si="2"/>
        <v>37</v>
      </c>
      <c r="F96" s="139">
        <v>1.0131434830230011</v>
      </c>
      <c r="G96" s="139"/>
      <c r="H96" s="72" t="s">
        <v>330</v>
      </c>
    </row>
    <row r="97" spans="1:13">
      <c r="A97" s="72" t="s">
        <v>722</v>
      </c>
      <c r="C97" s="70">
        <v>479</v>
      </c>
      <c r="D97" s="70">
        <v>4</v>
      </c>
      <c r="E97" s="72">
        <f t="shared" si="2"/>
        <v>483</v>
      </c>
      <c r="F97" s="139">
        <v>13.225629791894852</v>
      </c>
      <c r="G97" s="139">
        <f t="shared" si="1"/>
        <v>13.360995850622407</v>
      </c>
    </row>
    <row r="98" spans="1:13">
      <c r="A98" s="72" t="s">
        <v>331</v>
      </c>
      <c r="C98" s="70">
        <v>285</v>
      </c>
      <c r="D98" s="70"/>
      <c r="E98" s="72">
        <f t="shared" si="2"/>
        <v>285</v>
      </c>
      <c r="F98" s="139">
        <v>7.8039430449069007</v>
      </c>
      <c r="G98" s="139">
        <f t="shared" si="1"/>
        <v>7.8838174273858925</v>
      </c>
    </row>
    <row r="99" spans="1:13">
      <c r="A99" s="72" t="s">
        <v>442</v>
      </c>
      <c r="C99" s="70"/>
      <c r="D99" s="70">
        <v>189</v>
      </c>
      <c r="E99" s="72">
        <f t="shared" si="2"/>
        <v>189</v>
      </c>
      <c r="F99" s="139">
        <v>5.1752464403066814</v>
      </c>
      <c r="G99" s="139">
        <f>100*E99/(3652-37)</f>
        <v>5.2282157676348548</v>
      </c>
    </row>
    <row r="100" spans="1:13">
      <c r="C100" s="70">
        <f>SUM(C93:C98)</f>
        <v>3289</v>
      </c>
      <c r="D100" s="70">
        <f>SUM(D93:D99)</f>
        <v>363</v>
      </c>
      <c r="E100" s="72">
        <f>SUM(E93:E99)</f>
        <v>3652</v>
      </c>
      <c r="F100" s="139">
        <v>100</v>
      </c>
      <c r="G100" s="139">
        <f>SUM(G93:G99)</f>
        <v>100</v>
      </c>
      <c r="H100" s="72" t="s">
        <v>162</v>
      </c>
    </row>
    <row r="102" spans="1:13">
      <c r="B102" s="152" t="s">
        <v>561</v>
      </c>
    </row>
    <row r="103" spans="1:13">
      <c r="B103" s="72" t="s">
        <v>683</v>
      </c>
    </row>
    <row r="104" spans="1:13">
      <c r="B104" s="77" t="s">
        <v>327</v>
      </c>
    </row>
    <row r="105" spans="1:13">
      <c r="B105" s="77"/>
    </row>
    <row r="106" spans="1:13">
      <c r="B106" s="77"/>
      <c r="D106" s="72" t="s">
        <v>540</v>
      </c>
      <c r="F106" s="79" t="s">
        <v>540</v>
      </c>
      <c r="G106" s="79"/>
      <c r="H106" s="72" t="s">
        <v>406</v>
      </c>
      <c r="L106" s="72" t="s">
        <v>225</v>
      </c>
    </row>
    <row r="107" spans="1:13">
      <c r="C107" s="79" t="s">
        <v>329</v>
      </c>
      <c r="D107" s="72" t="s">
        <v>426</v>
      </c>
      <c r="F107" s="79" t="s">
        <v>427</v>
      </c>
      <c r="G107" s="79"/>
      <c r="H107" s="72" t="s">
        <v>300</v>
      </c>
      <c r="L107" s="72" t="s">
        <v>315</v>
      </c>
    </row>
    <row r="108" spans="1:13" ht="16" thickBot="1">
      <c r="C108" s="79" t="s">
        <v>652</v>
      </c>
      <c r="D108" s="79" t="s">
        <v>539</v>
      </c>
      <c r="F108" s="79" t="s">
        <v>429</v>
      </c>
      <c r="G108" s="79"/>
      <c r="H108" s="72" t="s">
        <v>299</v>
      </c>
      <c r="L108" s="72" t="s">
        <v>224</v>
      </c>
    </row>
    <row r="109" spans="1:13">
      <c r="A109" s="72" t="s">
        <v>141</v>
      </c>
      <c r="C109" s="88" t="s">
        <v>762</v>
      </c>
      <c r="D109" s="88">
        <v>5.5E-2</v>
      </c>
      <c r="E109" s="88"/>
      <c r="F109" s="144">
        <f t="shared" ref="F109:F114" si="3">D109*0.406</f>
        <v>2.2330000000000003E-2</v>
      </c>
      <c r="G109" s="150"/>
      <c r="H109" s="155">
        <f t="shared" ref="H109:H114" si="4">F109/(1-0.3776)</f>
        <v>3.5877249357326481E-2</v>
      </c>
      <c r="M109" s="171">
        <f>H109*0.0158</f>
        <v>5.6686053984575846E-4</v>
      </c>
    </row>
    <row r="110" spans="1:13">
      <c r="A110" s="72" t="s">
        <v>302</v>
      </c>
      <c r="C110" s="88" t="s">
        <v>714</v>
      </c>
      <c r="D110" s="88">
        <v>0.30499999999999999</v>
      </c>
      <c r="E110" s="88"/>
      <c r="F110" s="145">
        <f t="shared" si="3"/>
        <v>0.12383000000000001</v>
      </c>
      <c r="G110" s="150"/>
      <c r="H110" s="156">
        <f t="shared" si="4"/>
        <v>0.19895565552699229</v>
      </c>
      <c r="M110" s="172">
        <f t="shared" ref="M110:M117" si="5">H110*0.0158</f>
        <v>3.1434993573264784E-3</v>
      </c>
    </row>
    <row r="111" spans="1:13">
      <c r="A111" s="72" t="s">
        <v>222</v>
      </c>
      <c r="C111" s="88" t="s">
        <v>318</v>
      </c>
      <c r="D111" s="143">
        <v>0.35439999999999999</v>
      </c>
      <c r="E111" s="88"/>
      <c r="F111" s="145">
        <f t="shared" si="3"/>
        <v>0.1438864</v>
      </c>
      <c r="G111" s="150"/>
      <c r="H111" s="156">
        <f t="shared" si="4"/>
        <v>0.23117994858611823</v>
      </c>
      <c r="M111" s="172">
        <f t="shared" si="5"/>
        <v>3.6526431876606684E-3</v>
      </c>
    </row>
    <row r="112" spans="1:13">
      <c r="A112" s="72" t="s">
        <v>722</v>
      </c>
      <c r="C112" s="88" t="s">
        <v>526</v>
      </c>
      <c r="D112" s="143">
        <f>0.233-0.079</f>
        <v>0.15400000000000003</v>
      </c>
      <c r="E112" s="88"/>
      <c r="F112" s="145">
        <f t="shared" si="3"/>
        <v>6.252400000000001E-2</v>
      </c>
      <c r="G112" s="150"/>
      <c r="H112" s="156">
        <f t="shared" si="4"/>
        <v>0.10045629820051415</v>
      </c>
      <c r="M112" s="172">
        <f t="shared" si="5"/>
        <v>1.5872095115681236E-3</v>
      </c>
    </row>
    <row r="113" spans="1:13">
      <c r="A113" s="72" t="s">
        <v>407</v>
      </c>
      <c r="C113" s="148">
        <v>99</v>
      </c>
      <c r="D113" s="143">
        <v>7.9000000000000001E-2</v>
      </c>
      <c r="E113" s="88"/>
      <c r="F113" s="145">
        <f t="shared" si="3"/>
        <v>3.2074000000000005E-2</v>
      </c>
      <c r="G113" s="150"/>
      <c r="H113" s="156">
        <f t="shared" si="4"/>
        <v>5.1532776349614402E-2</v>
      </c>
      <c r="M113" s="172">
        <f t="shared" si="5"/>
        <v>8.1421786632390769E-4</v>
      </c>
    </row>
    <row r="114" spans="1:13">
      <c r="A114" s="72" t="s">
        <v>538</v>
      </c>
      <c r="C114" s="88" t="s">
        <v>328</v>
      </c>
      <c r="D114" s="143">
        <v>5.1999999999999998E-2</v>
      </c>
      <c r="E114" s="88"/>
      <c r="F114" s="145">
        <f t="shared" si="3"/>
        <v>2.1111999999999999E-2</v>
      </c>
      <c r="G114" s="150"/>
      <c r="H114" s="156">
        <f t="shared" si="4"/>
        <v>3.392030848329048E-2</v>
      </c>
      <c r="M114" s="172">
        <f t="shared" si="5"/>
        <v>5.3594087403598968E-4</v>
      </c>
    </row>
    <row r="115" spans="1:13">
      <c r="D115" s="141">
        <f>SUM(D109:D114)</f>
        <v>0.99939999999999996</v>
      </c>
      <c r="F115" s="145"/>
      <c r="G115" s="150"/>
      <c r="H115" s="156"/>
      <c r="M115" s="172"/>
    </row>
    <row r="116" spans="1:13">
      <c r="A116" s="72" t="s">
        <v>525</v>
      </c>
      <c r="D116" s="141"/>
      <c r="F116" s="146">
        <v>2.4492476060191501E-3</v>
      </c>
      <c r="G116" s="151"/>
      <c r="H116" s="156">
        <f>F116/(1-0.3776)</f>
        <v>3.9351664621130296E-3</v>
      </c>
      <c r="M116" s="172">
        <f t="shared" si="5"/>
        <v>6.217563010138587E-5</v>
      </c>
    </row>
    <row r="117" spans="1:13">
      <c r="A117" s="72" t="s">
        <v>395</v>
      </c>
      <c r="C117" s="88"/>
      <c r="F117" s="146">
        <v>0.21422708618331099</v>
      </c>
      <c r="G117" s="151"/>
      <c r="H117" s="156">
        <f>F117/(1-0.3776)</f>
        <v>0.34419518988321168</v>
      </c>
      <c r="M117" s="172">
        <f t="shared" si="5"/>
        <v>5.438284000154745E-3</v>
      </c>
    </row>
    <row r="118" spans="1:13" ht="16" thickBot="1">
      <c r="A118" s="72" t="s">
        <v>784</v>
      </c>
      <c r="C118" s="88"/>
      <c r="F118" s="147">
        <v>0.37756497948016399</v>
      </c>
      <c r="G118" s="151"/>
      <c r="H118" s="157"/>
      <c r="M118" s="173"/>
    </row>
    <row r="119" spans="1:13">
      <c r="C119" s="132" t="s">
        <v>781</v>
      </c>
      <c r="F119" s="142">
        <f>SUM(F109:F118)</f>
        <v>0.99999771326949427</v>
      </c>
      <c r="G119" s="142"/>
      <c r="H119" s="149">
        <f>SUM(H109:H117)</f>
        <v>1.0000525928491808</v>
      </c>
      <c r="M119" s="168"/>
    </row>
    <row r="120" spans="1:13">
      <c r="H120" s="72" t="s">
        <v>137</v>
      </c>
    </row>
    <row r="121" spans="1:13">
      <c r="H121" s="72" t="s">
        <v>306</v>
      </c>
    </row>
    <row r="123" spans="1:13">
      <c r="A123" s="77" t="s">
        <v>582</v>
      </c>
    </row>
    <row r="124" spans="1:13">
      <c r="A124" s="72" t="s">
        <v>451</v>
      </c>
    </row>
    <row r="126" spans="1:13">
      <c r="E126" s="72" t="s">
        <v>479</v>
      </c>
      <c r="F126" s="72" t="s">
        <v>480</v>
      </c>
      <c r="H126" s="72" t="s">
        <v>813</v>
      </c>
    </row>
    <row r="127" spans="1:13">
      <c r="A127" s="72" t="s">
        <v>129</v>
      </c>
      <c r="E127" s="159">
        <v>15973</v>
      </c>
      <c r="F127" s="158">
        <v>1.5819205682356134</v>
      </c>
    </row>
    <row r="128" spans="1:13">
      <c r="A128" s="72" t="s">
        <v>177</v>
      </c>
      <c r="E128" s="159">
        <v>71475.509999999995</v>
      </c>
      <c r="F128" s="158">
        <v>7.0801339643910675</v>
      </c>
      <c r="H128" s="185">
        <f>100*F128/(100-1.58)</f>
        <v>7.1937959402469689</v>
      </c>
    </row>
    <row r="129" spans="1:8">
      <c r="A129" s="72" t="s">
        <v>178</v>
      </c>
      <c r="E129" s="159">
        <f>1009522*F129/100</f>
        <v>922076.65384113637</v>
      </c>
      <c r="F129" s="158">
        <v>91.337945467373316</v>
      </c>
      <c r="G129" s="161"/>
      <c r="H129" s="185">
        <f>100*F129/(100-1.58)</f>
        <v>92.804252659391707</v>
      </c>
    </row>
    <row r="130" spans="1:8">
      <c r="A130" s="72" t="s">
        <v>179</v>
      </c>
      <c r="E130" s="159">
        <f>SUM(E127:E129)</f>
        <v>1009525.1638411364</v>
      </c>
      <c r="F130" s="158">
        <f>SUM(F127:F129)</f>
        <v>100</v>
      </c>
      <c r="H130" s="185">
        <f>H128+H129</f>
        <v>99.998048599638679</v>
      </c>
    </row>
    <row r="132" spans="1:8">
      <c r="B132" s="72" t="s">
        <v>489</v>
      </c>
    </row>
    <row r="135" spans="1:8">
      <c r="A135" s="77" t="s">
        <v>377</v>
      </c>
    </row>
    <row r="136" spans="1:8">
      <c r="B136" s="72" t="s">
        <v>290</v>
      </c>
    </row>
    <row r="137" spans="1:8">
      <c r="A137" s="72" t="s">
        <v>291</v>
      </c>
    </row>
    <row r="138" spans="1:8">
      <c r="A138" s="72" t="s">
        <v>389</v>
      </c>
    </row>
    <row r="139" spans="1:8">
      <c r="A139" s="72" t="s">
        <v>497</v>
      </c>
    </row>
    <row r="140" spans="1:8">
      <c r="A140" s="72" t="s">
        <v>705</v>
      </c>
    </row>
    <row r="142" spans="1:8">
      <c r="D142" s="79" t="s">
        <v>562</v>
      </c>
    </row>
    <row r="143" spans="1:8">
      <c r="D143" s="79" t="s">
        <v>671</v>
      </c>
    </row>
    <row r="144" spans="1:8">
      <c r="D144" s="79" t="s">
        <v>165</v>
      </c>
      <c r="E144" s="72" t="s">
        <v>707</v>
      </c>
    </row>
    <row r="145" spans="1:8">
      <c r="A145" s="72" t="s">
        <v>529</v>
      </c>
      <c r="D145" s="160">
        <v>19.155319503904561</v>
      </c>
      <c r="E145" s="176">
        <v>29.42592883380534</v>
      </c>
    </row>
    <row r="146" spans="1:8">
      <c r="A146" s="72" t="s">
        <v>780</v>
      </c>
      <c r="D146" s="160">
        <v>29.053466100522375</v>
      </c>
      <c r="E146" s="176">
        <v>44.631217227939324</v>
      </c>
      <c r="F146" s="72" t="s">
        <v>370</v>
      </c>
    </row>
    <row r="147" spans="1:8">
      <c r="A147" s="72" t="s">
        <v>395</v>
      </c>
      <c r="D147" s="160">
        <v>16.887951399498618</v>
      </c>
      <c r="E147" s="176">
        <v>25.942853938255336</v>
      </c>
      <c r="F147" s="72" t="s">
        <v>316</v>
      </c>
    </row>
    <row r="148" spans="1:8">
      <c r="A148" s="72" t="s">
        <v>784</v>
      </c>
      <c r="D148" s="160">
        <v>34.903268176931014</v>
      </c>
      <c r="F148" s="72" t="s">
        <v>741</v>
      </c>
    </row>
    <row r="149" spans="1:8">
      <c r="D149" s="160">
        <v>100.00000518085656</v>
      </c>
      <c r="E149" s="177">
        <v>100</v>
      </c>
    </row>
    <row r="150" spans="1:8">
      <c r="D150" s="160"/>
    </row>
    <row r="151" spans="1:8">
      <c r="A151" s="152" t="s">
        <v>498</v>
      </c>
      <c r="D151" s="160"/>
    </row>
    <row r="152" spans="1:8">
      <c r="A152" s="72" t="s">
        <v>415</v>
      </c>
    </row>
    <row r="153" spans="1:8">
      <c r="E153" s="116" t="s">
        <v>443</v>
      </c>
      <c r="H153" s="116" t="s">
        <v>341</v>
      </c>
    </row>
    <row r="154" spans="1:8">
      <c r="C154" s="72" t="s">
        <v>260</v>
      </c>
      <c r="E154" s="167" t="s">
        <v>603</v>
      </c>
      <c r="H154" s="167" t="s">
        <v>603</v>
      </c>
    </row>
    <row r="155" spans="1:8">
      <c r="C155" s="72">
        <v>1773</v>
      </c>
      <c r="E155" s="72" t="s">
        <v>371</v>
      </c>
      <c r="H155" s="72" t="s">
        <v>371</v>
      </c>
    </row>
    <row r="156" spans="1:8">
      <c r="C156" s="72" t="s">
        <v>416</v>
      </c>
      <c r="E156" s="72" t="s">
        <v>246</v>
      </c>
      <c r="H156" s="72" t="s">
        <v>246</v>
      </c>
    </row>
    <row r="157" spans="1:8">
      <c r="A157" s="72" t="s">
        <v>261</v>
      </c>
      <c r="C157" s="72" t="s">
        <v>584</v>
      </c>
      <c r="E157" s="72" t="s">
        <v>279</v>
      </c>
      <c r="H157" s="72" t="s">
        <v>672</v>
      </c>
    </row>
    <row r="158" spans="1:8">
      <c r="B158" s="162" t="s">
        <v>176</v>
      </c>
    </row>
    <row r="159" spans="1:8">
      <c r="A159" s="72" t="s">
        <v>364</v>
      </c>
      <c r="C159" s="164">
        <v>4.3902439024390241E-2</v>
      </c>
      <c r="E159" s="167">
        <f>C159*0.2943*0.0719</f>
        <v>9.2898307317073171E-4</v>
      </c>
      <c r="H159" s="167">
        <f>C159*0.2943*0.0708</f>
        <v>9.1477053658536574E-4</v>
      </c>
    </row>
    <row r="160" spans="1:8">
      <c r="A160" s="72" t="s">
        <v>365</v>
      </c>
      <c r="C160" s="164">
        <v>0.26097560975609757</v>
      </c>
      <c r="E160" s="167">
        <f t="shared" ref="E160:E166" si="6">C160*0.2943*0.0719</f>
        <v>5.5222882682926834E-3</v>
      </c>
      <c r="H160" s="167">
        <f t="shared" ref="H160:H166" si="7">C160*0.2943*0.0708</f>
        <v>5.4378026341463416E-3</v>
      </c>
    </row>
    <row r="161" spans="1:8">
      <c r="A161" s="72" t="s">
        <v>484</v>
      </c>
      <c r="C161" s="164">
        <v>0.37560975609756098</v>
      </c>
      <c r="E161" s="167">
        <f t="shared" si="6"/>
        <v>7.9479662926829273E-3</v>
      </c>
      <c r="G161" s="188"/>
      <c r="H161" s="167">
        <f t="shared" si="7"/>
        <v>7.8263701463414641E-3</v>
      </c>
    </row>
    <row r="162" spans="1:8">
      <c r="A162" s="72" t="s">
        <v>321</v>
      </c>
      <c r="C162" s="164">
        <v>0.11219512195121951</v>
      </c>
      <c r="E162" s="167">
        <f t="shared" si="6"/>
        <v>2.3740678536585368E-3</v>
      </c>
      <c r="H162" s="167">
        <f t="shared" si="7"/>
        <v>2.3377469268292682E-3</v>
      </c>
    </row>
    <row r="163" spans="1:8">
      <c r="A163" s="72" t="s">
        <v>722</v>
      </c>
      <c r="C163" s="164">
        <v>0.1048780487804878</v>
      </c>
      <c r="E163" s="167">
        <f t="shared" si="6"/>
        <v>2.219237341463415E-3</v>
      </c>
      <c r="H163" s="167">
        <f t="shared" si="7"/>
        <v>2.1852851707317073E-3</v>
      </c>
    </row>
    <row r="164" spans="1:8">
      <c r="A164" s="72" t="s">
        <v>581</v>
      </c>
      <c r="C164" s="164">
        <v>6.3414634146341464E-2</v>
      </c>
      <c r="E164" s="167">
        <f t="shared" si="6"/>
        <v>1.3418644390243903E-3</v>
      </c>
      <c r="H164" s="167">
        <f t="shared" si="7"/>
        <v>1.3213352195121952E-3</v>
      </c>
    </row>
    <row r="165" spans="1:8">
      <c r="B165" s="162" t="s">
        <v>782</v>
      </c>
      <c r="C165" s="164"/>
      <c r="E165" s="167"/>
      <c r="H165" s="167"/>
    </row>
    <row r="166" spans="1:8">
      <c r="A166" s="72" t="s">
        <v>783</v>
      </c>
      <c r="C166" s="164">
        <v>3.9024390243902439E-2</v>
      </c>
      <c r="E166" s="167">
        <f t="shared" si="6"/>
        <v>8.257627317073172E-4</v>
      </c>
      <c r="H166" s="167">
        <f t="shared" si="7"/>
        <v>8.1312936585365867E-4</v>
      </c>
    </row>
    <row r="167" spans="1:8">
      <c r="C167" s="164">
        <f>SUM(C159:C166)</f>
        <v>1</v>
      </c>
      <c r="D167" s="79" t="s">
        <v>616</v>
      </c>
      <c r="E167" s="163">
        <f>SUM(E159:E166)</f>
        <v>2.1160170000000002E-2</v>
      </c>
      <c r="G167" s="79" t="s">
        <v>616</v>
      </c>
      <c r="H167" s="167">
        <f>SUM(H159:H166)</f>
        <v>2.0836440000000005E-2</v>
      </c>
    </row>
    <row r="168" spans="1:8">
      <c r="C168" s="164"/>
      <c r="E168" s="163"/>
    </row>
    <row r="169" spans="1:8">
      <c r="A169" s="152" t="s">
        <v>187</v>
      </c>
      <c r="C169" s="164"/>
      <c r="E169" s="163"/>
    </row>
    <row r="170" spans="1:8">
      <c r="A170" s="72" t="s">
        <v>262</v>
      </c>
      <c r="E170" s="163"/>
    </row>
    <row r="171" spans="1:8">
      <c r="E171" s="116" t="s">
        <v>443</v>
      </c>
      <c r="H171" s="116" t="s">
        <v>341</v>
      </c>
    </row>
    <row r="172" spans="1:8">
      <c r="C172" s="72" t="s">
        <v>391</v>
      </c>
      <c r="E172" s="167" t="s">
        <v>603</v>
      </c>
      <c r="H172" s="167" t="s">
        <v>603</v>
      </c>
    </row>
    <row r="173" spans="1:8">
      <c r="C173" s="72" t="s">
        <v>263</v>
      </c>
      <c r="E173" s="72" t="s">
        <v>371</v>
      </c>
      <c r="H173" s="72" t="s">
        <v>371</v>
      </c>
    </row>
    <row r="174" spans="1:8">
      <c r="C174" s="72" t="s">
        <v>416</v>
      </c>
      <c r="E174" s="72" t="s">
        <v>246</v>
      </c>
      <c r="H174" s="72" t="s">
        <v>246</v>
      </c>
    </row>
    <row r="175" spans="1:8">
      <c r="C175" s="72" t="s">
        <v>584</v>
      </c>
      <c r="E175" s="72" t="s">
        <v>449</v>
      </c>
      <c r="H175" s="72" t="s">
        <v>450</v>
      </c>
    </row>
    <row r="176" spans="1:8">
      <c r="B176" s="162" t="s">
        <v>176</v>
      </c>
      <c r="E176" s="163"/>
    </row>
    <row r="177" spans="1:8">
      <c r="A177" s="72" t="s">
        <v>364</v>
      </c>
      <c r="C177" s="165">
        <v>1.2072467157154912E-2</v>
      </c>
      <c r="E177" s="167">
        <f>C177*0.2943*0.9281</f>
        <v>3.2974716269858766E-3</v>
      </c>
      <c r="H177" s="167">
        <f>C177*0.2943*0.9134</f>
        <v>3.2452435988459209E-3</v>
      </c>
    </row>
    <row r="178" spans="1:8">
      <c r="A178" s="72" t="s">
        <v>365</v>
      </c>
      <c r="C178" s="165">
        <v>5.3655409587355159E-2</v>
      </c>
      <c r="E178" s="167">
        <f t="shared" ref="E178:E184" si="8">C178*0.2943*0.9281</f>
        <v>1.4655429453270561E-2</v>
      </c>
      <c r="H178" s="167">
        <f t="shared" ref="H178:H184" si="9">C178*0.2943*0.9134</f>
        <v>1.4423304883759648E-2</v>
      </c>
    </row>
    <row r="179" spans="1:8">
      <c r="A179" s="72" t="s">
        <v>484</v>
      </c>
      <c r="C179" s="165">
        <v>0.19785432285337215</v>
      </c>
      <c r="E179" s="167">
        <f t="shared" si="8"/>
        <v>5.4041896108935186E-2</v>
      </c>
      <c r="F179" s="180"/>
      <c r="G179" s="187"/>
      <c r="H179" s="167">
        <f t="shared" si="9"/>
        <v>5.3185936758863697E-2</v>
      </c>
    </row>
    <row r="180" spans="1:8">
      <c r="A180" s="72" t="s">
        <v>321</v>
      </c>
      <c r="C180" s="165">
        <v>5.7679565306406798E-2</v>
      </c>
      <c r="E180" s="167">
        <f t="shared" si="8"/>
        <v>1.5754586662265851E-2</v>
      </c>
      <c r="H180" s="167">
        <f t="shared" si="9"/>
        <v>1.5505052750041621E-2</v>
      </c>
    </row>
    <row r="181" spans="1:8">
      <c r="A181" s="72" t="s">
        <v>722</v>
      </c>
      <c r="C181" s="165">
        <v>6.9081339843719766E-2</v>
      </c>
      <c r="E181" s="167">
        <f t="shared" si="8"/>
        <v>1.8868865421085845E-2</v>
      </c>
      <c r="H181" s="167">
        <f t="shared" si="9"/>
        <v>1.8570005037840547E-2</v>
      </c>
    </row>
    <row r="182" spans="1:8">
      <c r="A182" s="72" t="s">
        <v>581</v>
      </c>
      <c r="C182" s="165">
        <v>0.59088019808074876</v>
      </c>
      <c r="E182" s="167">
        <f t="shared" si="8"/>
        <v>0.16139291685414206</v>
      </c>
      <c r="H182" s="167">
        <f t="shared" si="9"/>
        <v>0.15883664503240313</v>
      </c>
    </row>
    <row r="183" spans="1:8">
      <c r="B183" s="162" t="s">
        <v>782</v>
      </c>
      <c r="C183" s="165"/>
      <c r="E183" s="167"/>
      <c r="H183" s="167"/>
    </row>
    <row r="184" spans="1:8">
      <c r="A184" s="72" t="s">
        <v>783</v>
      </c>
      <c r="C184" s="165">
        <v>1.8779393355574308E-2</v>
      </c>
      <c r="E184" s="167">
        <f t="shared" si="8"/>
        <v>5.1294003086446958E-3</v>
      </c>
      <c r="H184" s="167">
        <f t="shared" si="9"/>
        <v>5.0481567093158767E-3</v>
      </c>
    </row>
    <row r="185" spans="1:8">
      <c r="B185" s="79" t="s">
        <v>259</v>
      </c>
      <c r="C185" s="165">
        <f>SUM(C177:C184)</f>
        <v>1.0000026961843318</v>
      </c>
      <c r="D185" s="79" t="s">
        <v>616</v>
      </c>
      <c r="E185" s="163">
        <f>SUM(E177:E184)</f>
        <v>0.27314056643533008</v>
      </c>
      <c r="G185" s="79" t="s">
        <v>616</v>
      </c>
      <c r="H185" s="167">
        <f>SUM(H177:H184)</f>
        <v>0.26881434477107041</v>
      </c>
    </row>
    <row r="186" spans="1:8">
      <c r="E186" s="178"/>
      <c r="F186" s="174"/>
      <c r="H186" s="186"/>
    </row>
    <row r="188" spans="1:8">
      <c r="A188" s="77" t="s">
        <v>312</v>
      </c>
    </row>
    <row r="189" spans="1:8">
      <c r="A189" s="77"/>
    </row>
    <row r="190" spans="1:8">
      <c r="D190" s="138" t="s">
        <v>129</v>
      </c>
      <c r="E190" s="138" t="s">
        <v>313</v>
      </c>
      <c r="F190" s="138" t="s">
        <v>314</v>
      </c>
    </row>
    <row r="191" spans="1:8">
      <c r="B191" s="162" t="s">
        <v>744</v>
      </c>
      <c r="D191" s="138"/>
      <c r="E191" s="138"/>
      <c r="F191" s="138"/>
    </row>
    <row r="192" spans="1:8">
      <c r="A192" s="72" t="s">
        <v>141</v>
      </c>
      <c r="C192" s="88" t="s">
        <v>762</v>
      </c>
      <c r="D192" s="169">
        <v>5.6686053984575846E-4</v>
      </c>
      <c r="E192" s="169">
        <v>9.1477053658536574E-4</v>
      </c>
      <c r="F192" s="169">
        <v>3.2452435988459209E-3</v>
      </c>
    </row>
    <row r="193" spans="1:10">
      <c r="A193" s="72" t="s">
        <v>302</v>
      </c>
      <c r="C193" s="88" t="s">
        <v>714</v>
      </c>
      <c r="D193" s="169">
        <v>3.1434993573264784E-3</v>
      </c>
      <c r="E193" s="169">
        <v>5.4378026341463416E-3</v>
      </c>
      <c r="F193" s="169">
        <v>1.4423304883759648E-2</v>
      </c>
    </row>
    <row r="194" spans="1:10">
      <c r="A194" s="72" t="s">
        <v>222</v>
      </c>
      <c r="C194" s="88" t="s">
        <v>318</v>
      </c>
      <c r="D194" s="169">
        <v>3.6526431876606684E-3</v>
      </c>
      <c r="E194" s="169">
        <v>1.0164117073170732E-2</v>
      </c>
      <c r="F194" s="169">
        <v>6.8690989508905315E-2</v>
      </c>
      <c r="J194" s="170"/>
    </row>
    <row r="195" spans="1:10">
      <c r="A195" s="72" t="s">
        <v>722</v>
      </c>
      <c r="C195" s="88" t="s">
        <v>526</v>
      </c>
      <c r="D195" s="169">
        <v>1.5872095115681236E-3</v>
      </c>
      <c r="E195" s="169">
        <v>2.1852851707317073E-3</v>
      </c>
      <c r="F195" s="169">
        <v>1.8570005037840547E-2</v>
      </c>
    </row>
    <row r="196" spans="1:10">
      <c r="A196" s="72" t="s">
        <v>407</v>
      </c>
      <c r="C196" s="148">
        <v>99</v>
      </c>
      <c r="D196" s="169">
        <v>8.1421786632390769E-4</v>
      </c>
      <c r="E196" s="169">
        <v>1.3213352195121952E-3</v>
      </c>
      <c r="F196" s="169">
        <v>0.15883664503240313</v>
      </c>
    </row>
    <row r="197" spans="1:10">
      <c r="A197" s="72" t="s">
        <v>538</v>
      </c>
      <c r="C197" s="88" t="s">
        <v>328</v>
      </c>
      <c r="D197" s="169">
        <v>5.3594087403598968E-4</v>
      </c>
      <c r="E197" s="179">
        <v>8.1312936585365867E-4</v>
      </c>
      <c r="F197" s="179">
        <v>5.0481567093158767E-3</v>
      </c>
    </row>
    <row r="199" spans="1:10">
      <c r="A199" s="72" t="s">
        <v>639</v>
      </c>
      <c r="B199" s="162"/>
      <c r="C199" s="72" t="s">
        <v>665</v>
      </c>
      <c r="D199" s="169">
        <v>6.217563010138587E-5</v>
      </c>
      <c r="E199" s="181"/>
      <c r="F199" s="182">
        <f>0.446312172279393*(1-0.01581921)</f>
        <v>0.43925186630054913</v>
      </c>
      <c r="G199" s="72" t="s">
        <v>435</v>
      </c>
    </row>
    <row r="200" spans="1:10">
      <c r="A200" s="72" t="s">
        <v>643</v>
      </c>
      <c r="D200" s="169">
        <v>5.438284000154745E-3</v>
      </c>
      <c r="E200" s="181"/>
      <c r="F200" s="182">
        <f>0.259428539382553*(1-0.01581921)</f>
        <v>0.25532458483806714</v>
      </c>
      <c r="G200" s="72" t="s">
        <v>625</v>
      </c>
    </row>
    <row r="201" spans="1:10">
      <c r="D201" s="169"/>
      <c r="F201" s="169"/>
    </row>
    <row r="202" spans="1:10">
      <c r="D202" s="169">
        <f>SUM(D192:D200)</f>
        <v>1.5800830967017055E-2</v>
      </c>
      <c r="E202" s="107">
        <f>SUM(E192:E200)</f>
        <v>2.0836440000000005E-2</v>
      </c>
      <c r="F202" s="107">
        <f>SUM(F192:F200)</f>
        <v>0.96339079590968679</v>
      </c>
      <c r="G202" s="169">
        <f>SUM(D202:F202)</f>
        <v>1.0000280668767039</v>
      </c>
    </row>
    <row r="203" spans="1:10">
      <c r="E203" s="72" t="s">
        <v>49</v>
      </c>
      <c r="F203" s="72" t="s">
        <v>334</v>
      </c>
    </row>
    <row r="204" spans="1:10">
      <c r="E204" s="72" t="s">
        <v>50</v>
      </c>
      <c r="F204" s="72" t="s">
        <v>50</v>
      </c>
    </row>
    <row r="205" spans="1:10">
      <c r="E205" s="72" t="s">
        <v>51</v>
      </c>
      <c r="F205" s="72" t="s">
        <v>51</v>
      </c>
    </row>
    <row r="206" spans="1:10">
      <c r="E206" s="72" t="s">
        <v>333</v>
      </c>
      <c r="F206" s="72" t="s">
        <v>333</v>
      </c>
    </row>
    <row r="208" spans="1:10">
      <c r="C208" s="79" t="s">
        <v>22</v>
      </c>
      <c r="D208" s="452">
        <v>2036.7271116484985</v>
      </c>
      <c r="E208" s="452"/>
      <c r="F208" s="452">
        <f>127732.994778821-780.8295</f>
        <v>126952.16527882099</v>
      </c>
      <c r="G208" s="452">
        <f>D208+F208</f>
        <v>128988.89239046948</v>
      </c>
    </row>
    <row r="209" spans="3:3">
      <c r="C209" s="79" t="s">
        <v>21</v>
      </c>
    </row>
  </sheetData>
  <sheetCalcPr fullCalcOnLoad="1"/>
  <phoneticPr fontId="2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38"/>
  <sheetViews>
    <sheetView workbookViewId="0">
      <selection activeCell="M16" sqref="M16"/>
    </sheetView>
  </sheetViews>
  <sheetFormatPr baseColWidth="10" defaultRowHeight="12"/>
  <cols>
    <col min="5" max="5" width="18.33203125" customWidth="1"/>
  </cols>
  <sheetData>
    <row r="1" spans="1:10" ht="17">
      <c r="B1" s="68" t="s">
        <v>197</v>
      </c>
    </row>
    <row r="3" spans="1:10" ht="15">
      <c r="D3" s="321" t="s">
        <v>339</v>
      </c>
      <c r="H3" s="321" t="s">
        <v>202</v>
      </c>
    </row>
    <row r="4" spans="1:10" ht="15">
      <c r="D4" s="72" t="s">
        <v>172</v>
      </c>
    </row>
    <row r="5" spans="1:10" ht="15">
      <c r="D5" s="72" t="s">
        <v>195</v>
      </c>
    </row>
    <row r="6" spans="1:10" ht="15">
      <c r="B6" s="72"/>
      <c r="C6" s="72"/>
      <c r="D6" s="72" t="s">
        <v>43</v>
      </c>
      <c r="E6" s="72"/>
      <c r="F6" s="72"/>
    </row>
    <row r="7" spans="1:10" ht="15">
      <c r="B7" s="72"/>
      <c r="C7" s="72"/>
      <c r="E7" s="72"/>
      <c r="F7" s="72"/>
    </row>
    <row r="8" spans="1:10" ht="15">
      <c r="B8" s="72"/>
      <c r="C8" s="72"/>
      <c r="D8" s="138" t="s">
        <v>44</v>
      </c>
      <c r="E8" s="138" t="s">
        <v>45</v>
      </c>
      <c r="F8" s="138" t="s">
        <v>169</v>
      </c>
      <c r="H8" s="138" t="s">
        <v>44</v>
      </c>
      <c r="I8" s="138" t="s">
        <v>45</v>
      </c>
      <c r="J8" s="138" t="s">
        <v>169</v>
      </c>
    </row>
    <row r="9" spans="1:10" ht="15">
      <c r="A9" s="72" t="s">
        <v>817</v>
      </c>
      <c r="B9" s="72"/>
      <c r="C9" s="72"/>
      <c r="D9" s="72">
        <v>6</v>
      </c>
      <c r="E9" s="72">
        <v>0</v>
      </c>
      <c r="F9" s="72">
        <v>6</v>
      </c>
      <c r="H9" s="72">
        <v>6</v>
      </c>
      <c r="I9" s="72">
        <v>0</v>
      </c>
      <c r="J9" s="72">
        <v>6</v>
      </c>
    </row>
    <row r="10" spans="1:10" ht="15">
      <c r="A10" s="72" t="s">
        <v>818</v>
      </c>
      <c r="B10" s="72"/>
      <c r="C10" s="72"/>
      <c r="D10" s="72">
        <v>6</v>
      </c>
      <c r="E10" s="79" t="s">
        <v>170</v>
      </c>
      <c r="F10" s="315">
        <v>11.027493</v>
      </c>
      <c r="H10" s="72">
        <v>6</v>
      </c>
      <c r="I10" s="79" t="s">
        <v>170</v>
      </c>
      <c r="J10" s="315">
        <v>11.027493</v>
      </c>
    </row>
    <row r="11" spans="1:10" ht="15">
      <c r="A11" s="72" t="s">
        <v>758</v>
      </c>
      <c r="B11" s="72"/>
      <c r="C11" s="72"/>
      <c r="D11" s="72">
        <v>6</v>
      </c>
      <c r="E11" s="79">
        <v>10</v>
      </c>
      <c r="F11" s="72">
        <v>16</v>
      </c>
      <c r="H11" s="72">
        <v>6</v>
      </c>
      <c r="I11" s="79">
        <v>10</v>
      </c>
      <c r="J11" s="72">
        <v>16</v>
      </c>
    </row>
    <row r="12" spans="1:10" ht="15">
      <c r="A12" s="72" t="s">
        <v>459</v>
      </c>
      <c r="B12" s="72"/>
      <c r="C12" s="72"/>
      <c r="D12" s="72">
        <v>6</v>
      </c>
      <c r="E12" s="79" t="s">
        <v>171</v>
      </c>
      <c r="F12" s="72">
        <v>100</v>
      </c>
      <c r="H12" s="72">
        <v>6</v>
      </c>
      <c r="I12" s="276">
        <v>0</v>
      </c>
      <c r="J12" s="78">
        <v>6</v>
      </c>
    </row>
    <row r="13" spans="1:10" ht="15">
      <c r="A13" s="72" t="s">
        <v>460</v>
      </c>
      <c r="B13" s="72"/>
      <c r="C13" s="72"/>
      <c r="D13" s="72">
        <v>6</v>
      </c>
      <c r="E13" s="79">
        <v>0</v>
      </c>
      <c r="F13" s="72">
        <v>6</v>
      </c>
      <c r="H13" s="72">
        <v>6</v>
      </c>
      <c r="I13" s="79">
        <v>0</v>
      </c>
      <c r="J13" s="72">
        <v>6</v>
      </c>
    </row>
    <row r="14" spans="1:10" ht="15">
      <c r="A14" s="72" t="s">
        <v>567</v>
      </c>
      <c r="B14" s="72"/>
      <c r="C14" s="72"/>
      <c r="D14" s="72">
        <v>6</v>
      </c>
      <c r="E14" s="79"/>
      <c r="F14" s="72">
        <v>0</v>
      </c>
      <c r="H14" s="72">
        <v>6</v>
      </c>
      <c r="I14" s="79"/>
      <c r="J14" s="72">
        <v>0</v>
      </c>
    </row>
    <row r="15" spans="1:10" ht="15">
      <c r="A15" s="72" t="s">
        <v>461</v>
      </c>
      <c r="B15" s="72"/>
      <c r="C15" s="72"/>
      <c r="D15" s="72">
        <v>6</v>
      </c>
      <c r="E15" s="79"/>
      <c r="F15" s="72">
        <v>0</v>
      </c>
      <c r="H15" s="72">
        <v>6</v>
      </c>
      <c r="I15" s="79"/>
      <c r="J15" s="72">
        <v>0</v>
      </c>
    </row>
    <row r="16" spans="1:10" ht="15">
      <c r="A16" s="72" t="s">
        <v>773</v>
      </c>
      <c r="B16" s="72"/>
      <c r="C16" s="72"/>
      <c r="D16" s="72">
        <v>0</v>
      </c>
      <c r="E16" s="79"/>
      <c r="F16" s="72">
        <v>0</v>
      </c>
      <c r="H16" s="72">
        <v>0</v>
      </c>
      <c r="I16" s="79"/>
      <c r="J16" s="72">
        <v>0</v>
      </c>
    </row>
    <row r="17" spans="1:10" ht="15">
      <c r="A17" s="72" t="s">
        <v>196</v>
      </c>
      <c r="B17" s="72"/>
      <c r="C17" s="72"/>
      <c r="D17" s="72">
        <v>6</v>
      </c>
      <c r="E17" s="79">
        <v>0</v>
      </c>
      <c r="F17" s="72">
        <v>6</v>
      </c>
      <c r="H17" s="72">
        <v>6</v>
      </c>
      <c r="I17" s="79">
        <v>0</v>
      </c>
      <c r="J17" s="72">
        <v>6</v>
      </c>
    </row>
    <row r="18" spans="1:10" ht="15">
      <c r="A18" s="72" t="s">
        <v>462</v>
      </c>
      <c r="B18" s="72"/>
      <c r="C18" s="72"/>
      <c r="D18" s="72"/>
      <c r="E18" s="79"/>
      <c r="F18" s="72">
        <v>0</v>
      </c>
      <c r="H18" s="72"/>
      <c r="I18" s="79"/>
      <c r="J18" s="72">
        <v>0</v>
      </c>
    </row>
    <row r="19" spans="1:10" ht="15">
      <c r="A19" s="72" t="s">
        <v>463</v>
      </c>
      <c r="B19" s="72"/>
      <c r="C19" s="72"/>
      <c r="D19" s="72"/>
      <c r="E19" s="79"/>
      <c r="F19" s="72">
        <v>0</v>
      </c>
      <c r="H19" s="72"/>
      <c r="I19" s="79"/>
      <c r="J19" s="72">
        <v>0</v>
      </c>
    </row>
    <row r="20" spans="1:10" ht="15">
      <c r="A20" s="72" t="s">
        <v>464</v>
      </c>
      <c r="B20" s="72"/>
      <c r="C20" s="72"/>
      <c r="D20" s="72">
        <v>6</v>
      </c>
      <c r="E20" s="79">
        <v>10</v>
      </c>
      <c r="F20" s="72">
        <v>16</v>
      </c>
      <c r="H20" s="72">
        <v>6</v>
      </c>
      <c r="I20" s="79">
        <v>10</v>
      </c>
      <c r="J20" s="72">
        <v>16</v>
      </c>
    </row>
    <row r="21" spans="1:10" ht="15">
      <c r="A21" s="72" t="s">
        <v>360</v>
      </c>
      <c r="B21" s="72"/>
      <c r="C21" s="72"/>
      <c r="D21" s="72"/>
      <c r="E21" s="79"/>
      <c r="F21" s="72">
        <v>0</v>
      </c>
      <c r="H21" s="72"/>
      <c r="I21" s="79"/>
      <c r="J21" s="72">
        <v>0</v>
      </c>
    </row>
    <row r="22" spans="1:10" ht="15">
      <c r="A22" s="72" t="s">
        <v>359</v>
      </c>
      <c r="B22" s="72"/>
      <c r="C22" s="72"/>
      <c r="D22" s="72">
        <v>6</v>
      </c>
      <c r="E22" s="79">
        <v>10</v>
      </c>
      <c r="F22" s="72">
        <v>16</v>
      </c>
      <c r="H22" s="72">
        <v>6</v>
      </c>
      <c r="I22" s="79">
        <v>10</v>
      </c>
      <c r="J22" s="72">
        <v>16</v>
      </c>
    </row>
    <row r="23" spans="1:10" ht="15">
      <c r="A23" s="72" t="s">
        <v>465</v>
      </c>
      <c r="B23" s="72"/>
      <c r="C23" s="72"/>
      <c r="D23" s="72">
        <v>6</v>
      </c>
      <c r="E23" s="79" t="s">
        <v>171</v>
      </c>
      <c r="F23" s="72">
        <v>100</v>
      </c>
      <c r="H23" s="72">
        <v>6</v>
      </c>
      <c r="I23" s="276">
        <v>0</v>
      </c>
      <c r="J23" s="78">
        <v>6</v>
      </c>
    </row>
    <row r="24" spans="1:10" ht="15">
      <c r="A24" s="72" t="s">
        <v>466</v>
      </c>
      <c r="B24" s="72"/>
      <c r="C24" s="72"/>
      <c r="D24" s="72"/>
      <c r="E24" s="72"/>
      <c r="F24" s="72">
        <v>0</v>
      </c>
      <c r="H24" s="72"/>
      <c r="I24" s="72"/>
      <c r="J24" s="72">
        <v>0</v>
      </c>
    </row>
    <row r="27" spans="1:10" ht="15">
      <c r="A27" s="321" t="s">
        <v>198</v>
      </c>
      <c r="B27" s="72"/>
      <c r="C27" s="72"/>
      <c r="D27" s="72"/>
    </row>
    <row r="28" spans="1:10" ht="15">
      <c r="A28" s="72" t="s">
        <v>199</v>
      </c>
      <c r="B28" s="72"/>
      <c r="C28" s="72"/>
      <c r="D28" s="72"/>
    </row>
    <row r="29" spans="1:10" ht="15">
      <c r="A29" s="72" t="s">
        <v>87</v>
      </c>
      <c r="B29" s="72"/>
      <c r="C29" s="72"/>
      <c r="D29" s="72"/>
    </row>
    <row r="30" spans="1:10" ht="15">
      <c r="A30" s="72"/>
      <c r="B30" s="72"/>
      <c r="C30" s="72"/>
      <c r="D30" s="72" t="s">
        <v>88</v>
      </c>
    </row>
    <row r="31" spans="1:10" ht="15">
      <c r="A31" s="72" t="s">
        <v>337</v>
      </c>
      <c r="B31" s="72"/>
      <c r="C31" s="72"/>
      <c r="D31" s="317">
        <v>25.386398763523957</v>
      </c>
    </row>
    <row r="32" spans="1:10" ht="15">
      <c r="A32" s="72" t="s">
        <v>96</v>
      </c>
      <c r="B32" s="72"/>
      <c r="C32" s="72"/>
      <c r="D32" s="317">
        <v>25.079526657335538</v>
      </c>
    </row>
    <row r="33" spans="1:4" ht="15">
      <c r="A33" s="72" t="s">
        <v>166</v>
      </c>
      <c r="B33" s="72"/>
      <c r="C33" s="72"/>
      <c r="D33" s="317">
        <v>16.793981481481481</v>
      </c>
    </row>
    <row r="34" spans="1:4" ht="15">
      <c r="A34" s="72" t="s">
        <v>332</v>
      </c>
      <c r="B34" s="72"/>
      <c r="C34" s="72"/>
      <c r="D34" s="317">
        <v>15.977615349474645</v>
      </c>
    </row>
    <row r="35" spans="1:4" ht="15">
      <c r="A35" s="72" t="s">
        <v>226</v>
      </c>
      <c r="B35" s="72"/>
      <c r="C35" s="72"/>
      <c r="D35" s="72"/>
    </row>
    <row r="36" spans="1:4" ht="15">
      <c r="A36" s="72" t="s">
        <v>147</v>
      </c>
      <c r="B36" s="72"/>
      <c r="C36" s="72"/>
      <c r="D36" s="72"/>
    </row>
    <row r="37" spans="1:4" ht="15">
      <c r="A37" s="72"/>
      <c r="B37" s="72"/>
      <c r="C37" s="72"/>
      <c r="D37" s="72"/>
    </row>
    <row r="38" spans="1:4" ht="15">
      <c r="A38" s="72" t="s">
        <v>142</v>
      </c>
      <c r="B38" s="72"/>
      <c r="C38" s="72"/>
      <c r="D38" s="72"/>
    </row>
  </sheetData>
  <sheetCalcPr fullCalcOnLoad="1"/>
  <phoneticPr fontId="2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X419"/>
  <sheetViews>
    <sheetView tabSelected="1" topLeftCell="A6" zoomScale="125" workbookViewId="0">
      <pane xSplit="13460" ySplit="4480" topLeftCell="BM144" activePane="bottomLeft"/>
      <selection activeCell="C3" sqref="C3"/>
      <selection pane="topRight" activeCell="BQ6" sqref="BQ6"/>
      <selection pane="bottomLeft" activeCell="F152" sqref="F152"/>
      <selection pane="bottomRight" activeCell="AJ408" sqref="AJ408"/>
    </sheetView>
  </sheetViews>
  <sheetFormatPr baseColWidth="10" defaultRowHeight="12"/>
  <cols>
    <col min="1" max="1" width="5.1640625" style="192" customWidth="1"/>
    <col min="2" max="3" width="10.83203125" style="192"/>
    <col min="4" max="4" width="8.83203125" style="192" customWidth="1"/>
    <col min="5" max="5" width="7.33203125" style="192" customWidth="1"/>
    <col min="6" max="6" width="9.83203125" style="192" customWidth="1"/>
    <col min="7" max="7" width="21.6640625" style="192" customWidth="1"/>
    <col min="8" max="9" width="10.83203125" style="192"/>
    <col min="10" max="10" width="10" style="192" customWidth="1"/>
    <col min="11" max="29" width="10.83203125" style="192"/>
    <col min="30" max="30" width="13.1640625" style="192" customWidth="1"/>
    <col min="31" max="31" width="13.5" style="192" customWidth="1"/>
    <col min="32" max="33" width="10.83203125" style="192"/>
    <col min="34" max="34" width="9.1640625" style="192" customWidth="1"/>
    <col min="35" max="39" width="10.83203125" style="192"/>
    <col min="40" max="40" width="13.33203125" style="192" customWidth="1"/>
    <col min="41" max="43" width="10.83203125" style="192"/>
    <col min="44" max="44" width="8.33203125" style="192" customWidth="1"/>
    <col min="45" max="45" width="18.33203125" style="192" customWidth="1"/>
    <col min="46" max="47" width="10.83203125" style="192"/>
    <col min="48" max="48" width="12.6640625" style="192" customWidth="1"/>
    <col min="49" max="49" width="12.33203125" style="192" customWidth="1"/>
    <col min="50" max="50" width="10.83203125" style="192"/>
    <col min="51" max="51" width="9.83203125" style="192" customWidth="1"/>
    <col min="52" max="55" width="10.83203125" style="192"/>
    <col min="56" max="56" width="12.83203125" style="192" customWidth="1"/>
    <col min="57" max="59" width="10.83203125" style="192"/>
    <col min="60" max="60" width="12.1640625" style="192" customWidth="1"/>
    <col min="61" max="65" width="10.83203125" style="192"/>
    <col min="66" max="66" width="12" style="192" bestFit="1" customWidth="1"/>
    <col min="67" max="67" width="12" style="192" customWidth="1"/>
    <col min="68" max="69" width="12" style="308" customWidth="1"/>
    <col min="70" max="70" width="10.6640625" style="308" customWidth="1"/>
    <col min="71" max="71" width="12" style="308" customWidth="1"/>
    <col min="72" max="72" width="10.83203125" style="192"/>
    <col min="73" max="74" width="10.83203125" style="396"/>
    <col min="75" max="16384" width="10.83203125" style="192"/>
  </cols>
  <sheetData>
    <row r="1" spans="1:76" ht="17">
      <c r="B1" s="9"/>
      <c r="C1" s="64" t="s">
        <v>703</v>
      </c>
      <c r="H1" s="193"/>
      <c r="I1" s="193"/>
      <c r="J1" s="193"/>
      <c r="AI1" s="72"/>
      <c r="AJ1" s="246" t="s">
        <v>57</v>
      </c>
      <c r="AK1" s="247"/>
      <c r="AL1" s="242" t="s">
        <v>786</v>
      </c>
      <c r="AM1" s="72"/>
      <c r="AN1" s="72"/>
      <c r="AO1" s="246" t="s">
        <v>57</v>
      </c>
      <c r="AP1" s="247"/>
      <c r="AQ1" s="242" t="s">
        <v>779</v>
      </c>
      <c r="AR1" s="72"/>
      <c r="AS1" s="72"/>
      <c r="AT1" s="371" t="s">
        <v>85</v>
      </c>
      <c r="AU1" s="247"/>
      <c r="BP1" s="228"/>
      <c r="BQ1" s="228"/>
      <c r="BR1" s="228"/>
      <c r="BS1" s="228"/>
    </row>
    <row r="2" spans="1:76" ht="15">
      <c r="H2" s="193"/>
      <c r="I2" s="193"/>
      <c r="J2" s="193"/>
      <c r="AI2" s="72"/>
      <c r="AJ2" s="248" t="s">
        <v>387</v>
      </c>
      <c r="AK2" s="249"/>
      <c r="AL2" s="242" t="s">
        <v>778</v>
      </c>
      <c r="AM2" s="72"/>
      <c r="AN2" s="72"/>
      <c r="AO2" s="248" t="s">
        <v>388</v>
      </c>
      <c r="AP2" s="249"/>
      <c r="AQ2" s="242" t="s">
        <v>580</v>
      </c>
      <c r="AR2" s="72"/>
      <c r="AS2" s="72"/>
      <c r="AT2" s="248" t="s">
        <v>39</v>
      </c>
      <c r="AU2" s="249"/>
      <c r="BP2" s="228"/>
      <c r="BQ2" s="228"/>
      <c r="BR2" s="228"/>
      <c r="BS2" s="228"/>
    </row>
    <row r="3" spans="1:76" ht="17">
      <c r="A3" s="192" t="s">
        <v>212</v>
      </c>
      <c r="C3" s="68" t="s">
        <v>18</v>
      </c>
      <c r="H3" s="193"/>
      <c r="I3" s="193"/>
      <c r="J3" s="193"/>
      <c r="AI3" s="72"/>
      <c r="AJ3" s="250" t="s">
        <v>319</v>
      </c>
      <c r="AK3" s="251"/>
      <c r="AL3" s="183"/>
      <c r="AM3" s="72"/>
      <c r="AN3" s="72"/>
      <c r="AO3" s="250" t="s">
        <v>348</v>
      </c>
      <c r="AP3" s="251"/>
      <c r="AQ3" s="72"/>
      <c r="AR3" s="72"/>
      <c r="AS3" s="72"/>
      <c r="AT3" s="250" t="s">
        <v>17</v>
      </c>
      <c r="AU3" s="251"/>
      <c r="BP3" s="228"/>
      <c r="BQ3" s="228"/>
      <c r="BR3" s="228"/>
      <c r="BS3" s="228"/>
    </row>
    <row r="4" spans="1:76" ht="17">
      <c r="A4" s="192" t="s">
        <v>74</v>
      </c>
      <c r="H4" s="107"/>
      <c r="I4" s="107"/>
      <c r="J4" s="107"/>
      <c r="K4" s="224" t="s">
        <v>787</v>
      </c>
      <c r="L4" s="225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5" t="s">
        <v>627</v>
      </c>
      <c r="AD4" s="225"/>
      <c r="AE4" s="225"/>
      <c r="AF4" s="226"/>
      <c r="AG4" s="227"/>
      <c r="AI4" s="235" t="s">
        <v>619</v>
      </c>
      <c r="AJ4" s="236"/>
      <c r="AK4" s="236"/>
      <c r="AL4" s="237"/>
      <c r="AM4" s="236"/>
      <c r="AN4" s="236"/>
      <c r="AO4" s="236"/>
      <c r="AP4" s="236"/>
      <c r="AQ4" s="238"/>
      <c r="AT4" s="252" t="s">
        <v>676</v>
      </c>
      <c r="AU4" s="253"/>
      <c r="AV4" s="253"/>
      <c r="AW4" s="253"/>
      <c r="AX4" s="253"/>
      <c r="AY4" s="253"/>
      <c r="AZ4" s="253"/>
      <c r="BA4" s="253"/>
      <c r="BB4" s="253"/>
      <c r="BC4" s="254"/>
      <c r="BD4" s="72"/>
      <c r="BE4" s="255" t="s">
        <v>444</v>
      </c>
      <c r="BF4" s="256"/>
      <c r="BG4" s="256"/>
      <c r="BH4" s="256"/>
      <c r="BI4" s="256"/>
      <c r="BJ4" s="256"/>
      <c r="BK4" s="256"/>
      <c r="BL4" s="256"/>
      <c r="BM4" s="257"/>
      <c r="BO4" s="72"/>
      <c r="BP4" s="228"/>
      <c r="BQ4" s="228"/>
      <c r="BR4" s="228"/>
      <c r="BS4" s="228"/>
    </row>
    <row r="5" spans="1:76" ht="15">
      <c r="A5" s="370" t="s">
        <v>32</v>
      </c>
      <c r="B5" s="194"/>
      <c r="C5" s="195" t="s">
        <v>646</v>
      </c>
      <c r="D5" s="195"/>
      <c r="E5" s="195"/>
      <c r="F5" s="195" t="s">
        <v>5</v>
      </c>
      <c r="G5" s="195"/>
      <c r="H5" s="106" t="s">
        <v>614</v>
      </c>
      <c r="I5" s="106"/>
      <c r="J5" s="106"/>
      <c r="K5" s="195" t="s">
        <v>717</v>
      </c>
      <c r="L5" s="195" t="s">
        <v>417</v>
      </c>
      <c r="M5" s="195"/>
      <c r="N5" s="195" t="s">
        <v>418</v>
      </c>
      <c r="O5" s="195" t="s">
        <v>419</v>
      </c>
      <c r="P5" s="195" t="s">
        <v>420</v>
      </c>
      <c r="Q5" s="195" t="s">
        <v>421</v>
      </c>
      <c r="R5" s="195" t="s">
        <v>422</v>
      </c>
      <c r="S5" s="195" t="s">
        <v>709</v>
      </c>
      <c r="T5" s="195" t="s">
        <v>454</v>
      </c>
      <c r="U5" s="195"/>
      <c r="V5" s="195"/>
      <c r="W5" s="195" t="s">
        <v>455</v>
      </c>
      <c r="X5" s="195" t="s">
        <v>456</v>
      </c>
      <c r="Y5" s="195" t="s">
        <v>457</v>
      </c>
      <c r="Z5" s="195" t="s">
        <v>458</v>
      </c>
      <c r="AA5" s="195" t="s">
        <v>335</v>
      </c>
      <c r="AB5" s="195" t="s">
        <v>336</v>
      </c>
      <c r="AC5" s="195" t="s">
        <v>40</v>
      </c>
      <c r="AD5" s="195" t="s">
        <v>90</v>
      </c>
      <c r="AE5" s="195" t="s">
        <v>506</v>
      </c>
      <c r="AF5" s="195" t="s">
        <v>372</v>
      </c>
      <c r="AG5" s="195" t="s">
        <v>373</v>
      </c>
      <c r="AI5" s="72" t="s">
        <v>718</v>
      </c>
      <c r="AJ5" s="72"/>
      <c r="AK5" s="72"/>
      <c r="AL5" s="183"/>
      <c r="AM5" s="72"/>
      <c r="AN5" s="72" t="s">
        <v>719</v>
      </c>
      <c r="AO5" s="72"/>
      <c r="AP5" s="72"/>
      <c r="AQ5" s="72"/>
      <c r="AS5" s="281"/>
      <c r="AT5" s="76"/>
      <c r="AU5" s="282"/>
      <c r="AV5" s="282"/>
      <c r="AW5" s="282"/>
      <c r="AX5" s="282"/>
      <c r="AY5" s="282"/>
      <c r="AZ5" s="282"/>
      <c r="BA5" s="282"/>
      <c r="BB5" s="282"/>
      <c r="BC5" s="282"/>
      <c r="BD5" s="70"/>
      <c r="BE5" s="76"/>
      <c r="BF5" s="282"/>
      <c r="BG5" s="282"/>
      <c r="BH5" s="282"/>
      <c r="BI5" s="282"/>
      <c r="BJ5" s="282"/>
      <c r="BK5" s="282"/>
      <c r="BL5" s="282"/>
      <c r="BM5" s="282"/>
      <c r="BN5" s="70"/>
      <c r="BO5" s="70"/>
      <c r="BP5" s="306"/>
      <c r="BQ5" s="306"/>
      <c r="BR5" s="306"/>
      <c r="BS5" s="306"/>
      <c r="BT5" s="281"/>
      <c r="BU5" s="397"/>
      <c r="BV5" s="397"/>
      <c r="BW5" s="281"/>
      <c r="BX5" s="281"/>
    </row>
    <row r="6" spans="1:76" ht="85">
      <c r="A6" s="319" t="s">
        <v>768</v>
      </c>
      <c r="B6" s="196" t="s">
        <v>144</v>
      </c>
      <c r="C6" s="197" t="s">
        <v>477</v>
      </c>
      <c r="D6" s="197"/>
      <c r="E6" s="197"/>
      <c r="F6" s="197" t="s">
        <v>375</v>
      </c>
      <c r="G6" s="198" t="s">
        <v>751</v>
      </c>
      <c r="H6" s="199" t="s">
        <v>150</v>
      </c>
      <c r="I6" s="324" t="s">
        <v>681</v>
      </c>
      <c r="J6" s="206" t="s">
        <v>596</v>
      </c>
      <c r="K6" s="197" t="s">
        <v>817</v>
      </c>
      <c r="L6" s="197" t="s">
        <v>818</v>
      </c>
      <c r="M6" s="197"/>
      <c r="N6" s="197" t="s">
        <v>758</v>
      </c>
      <c r="O6" s="197" t="s">
        <v>459</v>
      </c>
      <c r="P6" s="197" t="s">
        <v>460</v>
      </c>
      <c r="Q6" s="197" t="s">
        <v>567</v>
      </c>
      <c r="R6" s="197" t="s">
        <v>461</v>
      </c>
      <c r="S6" s="197" t="s">
        <v>773</v>
      </c>
      <c r="T6" s="197" t="s">
        <v>659</v>
      </c>
      <c r="U6" s="197"/>
      <c r="V6" s="197"/>
      <c r="W6" s="197" t="s">
        <v>462</v>
      </c>
      <c r="X6" s="197" t="s">
        <v>463</v>
      </c>
      <c r="Y6" s="197" t="s">
        <v>464</v>
      </c>
      <c r="Z6" s="197" t="s">
        <v>360</v>
      </c>
      <c r="AA6" s="197" t="s">
        <v>359</v>
      </c>
      <c r="AB6" s="197" t="s">
        <v>465</v>
      </c>
      <c r="AC6" s="197" t="s">
        <v>466</v>
      </c>
      <c r="AD6" s="197" t="s">
        <v>289</v>
      </c>
      <c r="AE6" s="197" t="s">
        <v>558</v>
      </c>
      <c r="AF6" s="197" t="s">
        <v>552</v>
      </c>
      <c r="AG6" s="197" t="s">
        <v>760</v>
      </c>
      <c r="AI6" s="239" t="s">
        <v>720</v>
      </c>
      <c r="AJ6" s="239" t="s">
        <v>721</v>
      </c>
      <c r="AK6" s="239" t="s">
        <v>218</v>
      </c>
      <c r="AL6" s="240" t="s">
        <v>396</v>
      </c>
      <c r="AM6" s="241"/>
      <c r="AN6" s="241" t="s">
        <v>397</v>
      </c>
      <c r="AO6" s="241" t="s">
        <v>721</v>
      </c>
      <c r="AP6" s="241" t="s">
        <v>218</v>
      </c>
      <c r="AQ6" s="241" t="s">
        <v>396</v>
      </c>
      <c r="AT6" s="366" t="s">
        <v>817</v>
      </c>
      <c r="AU6" s="366" t="s">
        <v>818</v>
      </c>
      <c r="AV6" s="366" t="s">
        <v>758</v>
      </c>
      <c r="AW6" s="366" t="s">
        <v>459</v>
      </c>
      <c r="AX6" s="366" t="s">
        <v>460</v>
      </c>
      <c r="AY6" s="366" t="s">
        <v>445</v>
      </c>
      <c r="AZ6" s="366" t="s">
        <v>464</v>
      </c>
      <c r="BA6" s="366" t="s">
        <v>359</v>
      </c>
      <c r="BB6" s="366" t="s">
        <v>465</v>
      </c>
      <c r="BC6" s="325" t="s">
        <v>446</v>
      </c>
      <c r="BD6" s="365"/>
      <c r="BE6" s="366" t="s">
        <v>817</v>
      </c>
      <c r="BF6" s="366" t="s">
        <v>818</v>
      </c>
      <c r="BG6" s="366" t="s">
        <v>758</v>
      </c>
      <c r="BH6" s="368" t="s">
        <v>174</v>
      </c>
      <c r="BI6" s="366" t="s">
        <v>460</v>
      </c>
      <c r="BJ6" s="366" t="s">
        <v>445</v>
      </c>
      <c r="BK6" s="366" t="s">
        <v>464</v>
      </c>
      <c r="BL6" s="366" t="s">
        <v>359</v>
      </c>
      <c r="BM6" s="368" t="s">
        <v>33</v>
      </c>
      <c r="BN6" s="366" t="s">
        <v>448</v>
      </c>
      <c r="BO6" s="366" t="s">
        <v>447</v>
      </c>
      <c r="BP6" s="367" t="s">
        <v>702</v>
      </c>
      <c r="BQ6" s="464" t="s">
        <v>19</v>
      </c>
      <c r="BR6" s="367" t="s">
        <v>67</v>
      </c>
      <c r="BS6" s="398" t="s">
        <v>132</v>
      </c>
      <c r="BT6" s="398" t="s">
        <v>132</v>
      </c>
      <c r="BU6" s="398" t="s">
        <v>692</v>
      </c>
      <c r="BV6" s="398" t="s">
        <v>692</v>
      </c>
      <c r="BW6" s="281"/>
      <c r="BX6" s="281"/>
    </row>
    <row r="7" spans="1:76" ht="15">
      <c r="B7" s="20" t="s">
        <v>471</v>
      </c>
      <c r="C7" s="20" t="s">
        <v>472</v>
      </c>
      <c r="D7" s="20" t="s">
        <v>473</v>
      </c>
      <c r="E7" s="20" t="s">
        <v>474</v>
      </c>
      <c r="F7" s="20" t="s">
        <v>375</v>
      </c>
      <c r="G7" s="62"/>
      <c r="H7" s="92" t="s">
        <v>729</v>
      </c>
      <c r="I7" s="20" t="s">
        <v>682</v>
      </c>
      <c r="J7" s="92"/>
      <c r="K7" s="25" t="s">
        <v>730</v>
      </c>
      <c r="L7" s="25" t="s">
        <v>181</v>
      </c>
      <c r="M7" s="25" t="s">
        <v>182</v>
      </c>
      <c r="N7" s="25" t="s">
        <v>183</v>
      </c>
      <c r="O7" s="25" t="s">
        <v>184</v>
      </c>
      <c r="P7" s="25" t="s">
        <v>185</v>
      </c>
      <c r="Q7" s="25" t="s">
        <v>271</v>
      </c>
      <c r="R7" s="25" t="s">
        <v>58</v>
      </c>
      <c r="S7" s="25" t="s">
        <v>59</v>
      </c>
      <c r="T7" s="25" t="s">
        <v>60</v>
      </c>
      <c r="U7" s="25" t="s">
        <v>61</v>
      </c>
      <c r="V7" s="25" t="s">
        <v>272</v>
      </c>
      <c r="W7" s="25" t="s">
        <v>462</v>
      </c>
      <c r="X7" s="25" t="s">
        <v>273</v>
      </c>
      <c r="Y7" s="25" t="s">
        <v>660</v>
      </c>
      <c r="Z7" s="25" t="s">
        <v>557</v>
      </c>
      <c r="AA7" s="25" t="s">
        <v>347</v>
      </c>
      <c r="AB7" s="25" t="s">
        <v>465</v>
      </c>
      <c r="AC7" s="25" t="s">
        <v>466</v>
      </c>
      <c r="AD7" s="20" t="s">
        <v>349</v>
      </c>
      <c r="AE7" s="20" t="s">
        <v>350</v>
      </c>
      <c r="AF7" s="20" t="s">
        <v>351</v>
      </c>
      <c r="AG7" s="20" t="s">
        <v>352</v>
      </c>
      <c r="AT7" s="258" t="s">
        <v>730</v>
      </c>
      <c r="AU7" s="258" t="s">
        <v>181</v>
      </c>
      <c r="AV7" s="258" t="s">
        <v>183</v>
      </c>
      <c r="AW7" s="258" t="s">
        <v>184</v>
      </c>
      <c r="AX7" s="258" t="s">
        <v>185</v>
      </c>
      <c r="AY7" s="258" t="s">
        <v>60</v>
      </c>
      <c r="AZ7" s="258" t="s">
        <v>660</v>
      </c>
      <c r="BA7" s="258" t="s">
        <v>347</v>
      </c>
      <c r="BB7" s="258" t="s">
        <v>465</v>
      </c>
      <c r="BC7" s="258" t="s">
        <v>280</v>
      </c>
      <c r="BD7" s="72"/>
      <c r="BE7" s="258" t="s">
        <v>730</v>
      </c>
      <c r="BF7" s="258" t="s">
        <v>181</v>
      </c>
      <c r="BG7" s="258" t="s">
        <v>183</v>
      </c>
      <c r="BH7" s="369" t="s">
        <v>184</v>
      </c>
      <c r="BI7" s="258" t="s">
        <v>185</v>
      </c>
      <c r="BJ7" s="258" t="s">
        <v>60</v>
      </c>
      <c r="BK7" s="258" t="s">
        <v>660</v>
      </c>
      <c r="BL7" s="258" t="s">
        <v>347</v>
      </c>
      <c r="BM7" s="369" t="s">
        <v>465</v>
      </c>
      <c r="BN7" s="79" t="s">
        <v>282</v>
      </c>
      <c r="BO7" s="79" t="s">
        <v>281</v>
      </c>
      <c r="BP7" s="307" t="s">
        <v>691</v>
      </c>
      <c r="BQ7" s="465" t="s">
        <v>0</v>
      </c>
      <c r="BR7" s="307"/>
      <c r="BS7" s="399" t="s">
        <v>133</v>
      </c>
      <c r="BT7" s="399" t="s">
        <v>691</v>
      </c>
      <c r="BU7" s="399" t="s">
        <v>691</v>
      </c>
      <c r="BV7" s="399" t="s">
        <v>693</v>
      </c>
      <c r="BW7" s="281"/>
      <c r="BX7" s="281"/>
    </row>
    <row r="8" spans="1:76" ht="15">
      <c r="A8" s="192">
        <v>380</v>
      </c>
      <c r="B8" s="192">
        <v>54063</v>
      </c>
      <c r="C8" s="200">
        <v>1</v>
      </c>
      <c r="D8" s="200">
        <v>1</v>
      </c>
      <c r="E8" s="200">
        <v>0</v>
      </c>
      <c r="F8" s="200">
        <v>0</v>
      </c>
      <c r="G8" s="192" t="s">
        <v>488</v>
      </c>
      <c r="H8" s="193">
        <v>6.7599999999999995E-4</v>
      </c>
      <c r="I8" s="201">
        <v>2</v>
      </c>
      <c r="J8" s="193">
        <v>4.6280125573532967E-5</v>
      </c>
      <c r="K8" s="200">
        <v>3443</v>
      </c>
      <c r="L8" s="200">
        <v>300</v>
      </c>
      <c r="M8" s="200">
        <v>1</v>
      </c>
      <c r="N8" s="200">
        <v>1055</v>
      </c>
      <c r="O8" s="200">
        <v>0</v>
      </c>
      <c r="P8" s="200">
        <v>0</v>
      </c>
      <c r="Q8" s="200">
        <v>4996</v>
      </c>
      <c r="R8" s="200">
        <v>24</v>
      </c>
      <c r="S8" s="200">
        <v>248</v>
      </c>
      <c r="T8" s="200">
        <v>22781</v>
      </c>
      <c r="U8" s="200">
        <v>1</v>
      </c>
      <c r="V8" s="200">
        <v>0</v>
      </c>
      <c r="W8" s="200">
        <v>0</v>
      </c>
      <c r="X8" s="200">
        <v>0</v>
      </c>
      <c r="Y8" s="200">
        <v>345</v>
      </c>
      <c r="Z8" s="200">
        <v>710</v>
      </c>
      <c r="AA8" s="200">
        <v>0</v>
      </c>
      <c r="AB8" s="200">
        <v>0</v>
      </c>
      <c r="AC8" s="200">
        <v>695</v>
      </c>
      <c r="AD8" s="200">
        <v>9819</v>
      </c>
      <c r="AE8" s="200">
        <v>29157</v>
      </c>
      <c r="AF8" s="200">
        <v>32352</v>
      </c>
      <c r="AG8" s="200">
        <v>32600</v>
      </c>
      <c r="AI8" s="193">
        <v>0.99957401248926314</v>
      </c>
      <c r="AJ8" s="260">
        <f t="shared" ref="AJ8:AJ39" si="0">(AF8*J8)+AJ7</f>
        <v>1.4972546225549386</v>
      </c>
      <c r="AK8" s="261">
        <f t="shared" ref="AK8:AK39" si="1">AJ8/1170.665</f>
        <v>1.2789778651919538E-3</v>
      </c>
      <c r="AL8" s="262">
        <f t="shared" ref="AL8:AL39" si="2">(AI8-AI7)*(AI8-AK8+AI7-AK7)</f>
        <v>0.99786977340729077</v>
      </c>
      <c r="AN8" s="193">
        <f t="shared" ref="AN8:AN39" si="3">H8+AN7</f>
        <v>6.7599999999999995E-4</v>
      </c>
      <c r="AO8" s="266">
        <f t="shared" ref="AO8:AO39" si="4">(AF8*H8)+AO7</f>
        <v>21.869951999999998</v>
      </c>
      <c r="AP8" s="261">
        <f t="shared" ref="AP8:AP39" si="5">AO8/2060.2</f>
        <v>1.0615450927094457E-2</v>
      </c>
      <c r="AQ8" s="262">
        <f t="shared" ref="AQ8:AQ39" si="6">(AN8-AN7)*(AN8-AP8+AN7-AP7)</f>
        <v>-6.7190688267158529E-6</v>
      </c>
      <c r="AT8" s="192">
        <f t="shared" ref="AT8:AT39" si="7">0.06*$J8*K8*0.67/10</f>
        <v>6.4055673884568952E-4</v>
      </c>
      <c r="AU8" s="192">
        <f t="shared" ref="AU8:AU39" si="8">0.06*$J8*L8*0.67/10</f>
        <v>5.5813831441680759E-5</v>
      </c>
      <c r="AV8" s="192">
        <f t="shared" ref="AV8:AV39" si="9">0.06*$J8*N8*0.67/10</f>
        <v>1.9627864056991068E-4</v>
      </c>
      <c r="AW8" s="192">
        <f t="shared" ref="AW8:AW39" si="10">0.06*$J8*O8*0.67/10</f>
        <v>0</v>
      </c>
      <c r="AX8" s="192">
        <f t="shared" ref="AX8:AX39" si="11">0.06*$J8*P8*0.67/10</f>
        <v>0</v>
      </c>
      <c r="AY8" s="192">
        <f t="shared" ref="AY8:AY39" si="12">0.06*$J8*T8*0.67/10</f>
        <v>4.2383163135764311E-3</v>
      </c>
      <c r="AZ8" s="192">
        <f t="shared" ref="AZ8:AZ39" si="13">0.06*$J8*Y8*0.67/10</f>
        <v>6.4185906157932865E-5</v>
      </c>
      <c r="BA8" s="192">
        <f t="shared" ref="BA8:BA39" si="14">0.06*$J8*AA8*0.67/10</f>
        <v>0</v>
      </c>
      <c r="BB8" s="192">
        <f t="shared" ref="BB8:BB39" si="15">0.06*$J8*AB8*0.67/10</f>
        <v>0</v>
      </c>
      <c r="BC8" s="192">
        <f t="shared" ref="BC8:BC39" si="16">SUM(AT8:BB8)</f>
        <v>5.1951514305916451E-3</v>
      </c>
      <c r="BE8" s="72">
        <f t="shared" ref="BE8:BE39" si="17">0.06*$J8*K8*0.67/10</f>
        <v>6.4055673884568952E-4</v>
      </c>
      <c r="BF8" s="72">
        <f t="shared" ref="BF8:BF39" si="18">0.11*$J8*L8*0.67/10</f>
        <v>1.0232535764308139E-4</v>
      </c>
      <c r="BG8" s="72">
        <f t="shared" ref="BG8:BG39" si="19">0.16*$J8*N8*0.67/10</f>
        <v>5.2340970818642841E-4</v>
      </c>
      <c r="BH8" s="99">
        <f t="shared" ref="BH8:BH39" si="20">AW8</f>
        <v>0</v>
      </c>
      <c r="BI8" s="72">
        <f t="shared" ref="BI8:BI39" si="21">0.06*$J8*P8*0.67/10</f>
        <v>0</v>
      </c>
      <c r="BJ8" s="72">
        <f t="shared" ref="BJ8:BJ39" si="22">0.06*$J8*T8*0.67/10</f>
        <v>4.2383163135764311E-3</v>
      </c>
      <c r="BK8" s="72">
        <f t="shared" ref="BK8:BK39" si="23">0.16*$J8*Y8*0.67/10</f>
        <v>1.7116241642115435E-4</v>
      </c>
      <c r="BL8" s="72">
        <f t="shared" ref="BL8:BL39" si="24">0.16*$J8*AA8*0.67/10</f>
        <v>0</v>
      </c>
      <c r="BM8" s="99">
        <f t="shared" ref="BM8:BM39" si="25">BB8</f>
        <v>0</v>
      </c>
      <c r="BN8" s="278">
        <f>J8*AF8*0.67/10</f>
        <v>0.10031605971118089</v>
      </c>
      <c r="BO8" s="277">
        <f t="shared" ref="BO8:BO39" si="26">BC8</f>
        <v>5.1951514305916451E-3</v>
      </c>
      <c r="BP8" s="375">
        <f t="shared" ref="BP8:BP39" si="27">SUM(BE8:BM8)</f>
        <v>5.6757705346727845E-3</v>
      </c>
      <c r="BQ8" s="465" t="s">
        <v>0</v>
      </c>
      <c r="BR8" s="375"/>
      <c r="BS8" s="375"/>
      <c r="BT8" s="281"/>
      <c r="BU8" s="397"/>
      <c r="BV8" s="397"/>
      <c r="BW8" s="281"/>
      <c r="BX8" s="281"/>
    </row>
    <row r="9" spans="1:76" ht="15">
      <c r="A9" s="192">
        <v>69</v>
      </c>
      <c r="B9" s="192">
        <v>54074</v>
      </c>
      <c r="C9" s="200">
        <v>1</v>
      </c>
      <c r="D9" s="200">
        <v>1</v>
      </c>
      <c r="E9" s="200">
        <v>0</v>
      </c>
      <c r="F9" s="200">
        <v>0</v>
      </c>
      <c r="G9" s="192" t="s">
        <v>356</v>
      </c>
      <c r="H9" s="193">
        <v>1.4289999999999999E-3</v>
      </c>
      <c r="I9" s="201">
        <v>10</v>
      </c>
      <c r="J9" s="193">
        <v>9.7831803912098531E-5</v>
      </c>
      <c r="K9" s="200">
        <v>30</v>
      </c>
      <c r="L9" s="200">
        <v>0</v>
      </c>
      <c r="M9" s="200">
        <v>0</v>
      </c>
      <c r="N9" s="200">
        <v>5</v>
      </c>
      <c r="O9" s="200">
        <v>0</v>
      </c>
      <c r="P9" s="200">
        <v>0</v>
      </c>
      <c r="Q9" s="200">
        <v>297</v>
      </c>
      <c r="R9" s="200">
        <v>0</v>
      </c>
      <c r="S9" s="200">
        <v>237</v>
      </c>
      <c r="T9" s="200">
        <v>0</v>
      </c>
      <c r="U9" s="200">
        <v>0</v>
      </c>
      <c r="V9" s="200">
        <v>0</v>
      </c>
      <c r="W9" s="200">
        <v>30</v>
      </c>
      <c r="X9" s="200">
        <v>0</v>
      </c>
      <c r="Y9" s="200">
        <v>0</v>
      </c>
      <c r="Z9" s="200">
        <v>5</v>
      </c>
      <c r="AA9" s="200">
        <v>0</v>
      </c>
      <c r="AB9" s="200">
        <v>0</v>
      </c>
      <c r="AC9" s="200">
        <v>279</v>
      </c>
      <c r="AD9" s="200">
        <v>332</v>
      </c>
      <c r="AE9" s="200">
        <v>302</v>
      </c>
      <c r="AF9" s="200">
        <v>95</v>
      </c>
      <c r="AG9" s="200">
        <v>332</v>
      </c>
      <c r="AI9" s="259">
        <v>0.42471727508664431</v>
      </c>
      <c r="AJ9" s="260">
        <f t="shared" si="0"/>
        <v>1.5065486439265878</v>
      </c>
      <c r="AK9" s="261">
        <f t="shared" si="1"/>
        <v>1.2869169608099567E-3</v>
      </c>
      <c r="AL9" s="262">
        <f t="shared" si="2"/>
        <v>-0.81728842075866737</v>
      </c>
      <c r="AN9" s="264">
        <f t="shared" si="3"/>
        <v>2.1050000000000001E-3</v>
      </c>
      <c r="AO9" s="266">
        <f t="shared" si="4"/>
        <v>22.005706999999997</v>
      </c>
      <c r="AP9" s="261">
        <f t="shared" si="5"/>
        <v>1.0681345015047082E-2</v>
      </c>
      <c r="AQ9" s="262">
        <f t="shared" si="6"/>
        <v>-2.6459072401320262E-5</v>
      </c>
      <c r="AT9" s="192">
        <f t="shared" si="7"/>
        <v>1.1798515551799083E-5</v>
      </c>
      <c r="AU9" s="192">
        <f t="shared" si="8"/>
        <v>0</v>
      </c>
      <c r="AV9" s="192">
        <f t="shared" si="9"/>
        <v>1.9664192586331805E-6</v>
      </c>
      <c r="AW9" s="192">
        <f t="shared" si="10"/>
        <v>0</v>
      </c>
      <c r="AX9" s="192">
        <f t="shared" si="11"/>
        <v>0</v>
      </c>
      <c r="AY9" s="192">
        <f t="shared" si="12"/>
        <v>0</v>
      </c>
      <c r="AZ9" s="192">
        <f t="shared" si="13"/>
        <v>0</v>
      </c>
      <c r="BA9" s="192">
        <f t="shared" si="14"/>
        <v>0</v>
      </c>
      <c r="BB9" s="192">
        <f t="shared" si="15"/>
        <v>0</v>
      </c>
      <c r="BC9" s="192">
        <f t="shared" si="16"/>
        <v>1.3764934810432265E-5</v>
      </c>
      <c r="BE9" s="72">
        <f t="shared" si="17"/>
        <v>1.1798515551799083E-5</v>
      </c>
      <c r="BF9" s="72">
        <f t="shared" si="18"/>
        <v>0</v>
      </c>
      <c r="BG9" s="72">
        <f t="shared" si="19"/>
        <v>5.2437846896884814E-6</v>
      </c>
      <c r="BH9" s="99">
        <f t="shared" si="20"/>
        <v>0</v>
      </c>
      <c r="BI9" s="72">
        <f t="shared" si="21"/>
        <v>0</v>
      </c>
      <c r="BJ9" s="72">
        <f t="shared" si="22"/>
        <v>0</v>
      </c>
      <c r="BK9" s="72">
        <f t="shared" si="23"/>
        <v>0</v>
      </c>
      <c r="BL9" s="72">
        <f t="shared" si="24"/>
        <v>0</v>
      </c>
      <c r="BM9" s="99">
        <f t="shared" si="25"/>
        <v>0</v>
      </c>
      <c r="BN9" s="278">
        <f t="shared" ref="BN9:BN72" si="28">J9*AF9*0.67/10</f>
        <v>6.2269943190050722E-4</v>
      </c>
      <c r="BO9" s="277">
        <f t="shared" si="26"/>
        <v>1.3764934810432265E-5</v>
      </c>
      <c r="BP9" s="375">
        <f t="shared" si="27"/>
        <v>1.7042300241487566E-5</v>
      </c>
      <c r="BQ9" s="465" t="s">
        <v>0</v>
      </c>
      <c r="BR9" s="375"/>
      <c r="BS9" s="375"/>
      <c r="BT9" s="281"/>
      <c r="BU9" s="397"/>
      <c r="BV9" s="397"/>
      <c r="BW9" s="281"/>
      <c r="BX9" s="281"/>
    </row>
    <row r="10" spans="1:76" ht="15">
      <c r="A10" s="192">
        <v>165</v>
      </c>
      <c r="B10" s="192">
        <v>54025</v>
      </c>
      <c r="C10" s="200">
        <v>1</v>
      </c>
      <c r="D10" s="200">
        <v>1</v>
      </c>
      <c r="E10" s="200">
        <v>0</v>
      </c>
      <c r="F10" s="200">
        <v>0</v>
      </c>
      <c r="G10" s="192" t="s">
        <v>356</v>
      </c>
      <c r="H10" s="193">
        <v>3.2669999999999999E-3</v>
      </c>
      <c r="I10" s="201">
        <v>10</v>
      </c>
      <c r="J10" s="193">
        <v>2.2366445303066893E-4</v>
      </c>
      <c r="K10" s="200">
        <v>0</v>
      </c>
      <c r="L10" s="200">
        <v>0</v>
      </c>
      <c r="M10" s="200">
        <v>0</v>
      </c>
      <c r="N10" s="200">
        <v>69</v>
      </c>
      <c r="O10" s="200">
        <v>0</v>
      </c>
      <c r="P10" s="200">
        <v>0</v>
      </c>
      <c r="Q10" s="200">
        <v>195</v>
      </c>
      <c r="R10" s="200">
        <v>0</v>
      </c>
      <c r="S10" s="200">
        <v>407</v>
      </c>
      <c r="T10" s="200">
        <v>1000</v>
      </c>
      <c r="U10" s="200">
        <v>1</v>
      </c>
      <c r="V10" s="200">
        <v>0</v>
      </c>
      <c r="W10" s="200">
        <v>0</v>
      </c>
      <c r="X10" s="200">
        <v>0</v>
      </c>
      <c r="Y10" s="200">
        <v>0</v>
      </c>
      <c r="Z10" s="200">
        <v>69</v>
      </c>
      <c r="AA10" s="200">
        <v>0</v>
      </c>
      <c r="AB10" s="200">
        <v>0</v>
      </c>
      <c r="AC10" s="200">
        <v>81</v>
      </c>
      <c r="AD10" s="200">
        <v>265</v>
      </c>
      <c r="AE10" s="200">
        <v>1266</v>
      </c>
      <c r="AF10" s="200">
        <v>858</v>
      </c>
      <c r="AG10" s="200">
        <v>1266</v>
      </c>
      <c r="AI10" s="259">
        <v>0.58481995705879131</v>
      </c>
      <c r="AJ10" s="260">
        <f t="shared" si="0"/>
        <v>1.6984527446269018</v>
      </c>
      <c r="AK10" s="261">
        <f t="shared" si="1"/>
        <v>1.4508443872729617E-3</v>
      </c>
      <c r="AL10" s="262">
        <f t="shared" si="2"/>
        <v>0.16119129548279448</v>
      </c>
      <c r="AN10" s="264">
        <f t="shared" si="3"/>
        <v>5.372E-3</v>
      </c>
      <c r="AO10" s="266">
        <f t="shared" si="4"/>
        <v>24.808792999999998</v>
      </c>
      <c r="AP10" s="261">
        <f t="shared" si="5"/>
        <v>1.2041934278225416E-2</v>
      </c>
      <c r="AQ10" s="262">
        <f t="shared" si="6"/>
        <v>-4.9809594451121252E-5</v>
      </c>
      <c r="AT10" s="192">
        <f t="shared" si="7"/>
        <v>0</v>
      </c>
      <c r="AU10" s="192">
        <f t="shared" si="8"/>
        <v>0</v>
      </c>
      <c r="AV10" s="192">
        <f t="shared" si="9"/>
        <v>6.2040045981646952E-5</v>
      </c>
      <c r="AW10" s="192">
        <f t="shared" si="10"/>
        <v>0</v>
      </c>
      <c r="AX10" s="192">
        <f t="shared" si="11"/>
        <v>0</v>
      </c>
      <c r="AY10" s="192">
        <f t="shared" si="12"/>
        <v>8.9913110118328902E-4</v>
      </c>
      <c r="AZ10" s="192">
        <f t="shared" si="13"/>
        <v>0</v>
      </c>
      <c r="BA10" s="192">
        <f t="shared" si="14"/>
        <v>0</v>
      </c>
      <c r="BB10" s="192">
        <f t="shared" si="15"/>
        <v>0</v>
      </c>
      <c r="BC10" s="192">
        <f t="shared" si="16"/>
        <v>9.6117114716493598E-4</v>
      </c>
      <c r="BE10" s="72">
        <f t="shared" si="17"/>
        <v>0</v>
      </c>
      <c r="BF10" s="72">
        <f t="shared" si="18"/>
        <v>0</v>
      </c>
      <c r="BG10" s="72">
        <f t="shared" si="19"/>
        <v>1.6544012261772521E-4</v>
      </c>
      <c r="BH10" s="99">
        <f t="shared" si="20"/>
        <v>0</v>
      </c>
      <c r="BI10" s="72">
        <f t="shared" si="21"/>
        <v>0</v>
      </c>
      <c r="BJ10" s="72">
        <f t="shared" si="22"/>
        <v>8.9913110118328902E-4</v>
      </c>
      <c r="BK10" s="72">
        <f t="shared" si="23"/>
        <v>0</v>
      </c>
      <c r="BL10" s="72">
        <f t="shared" si="24"/>
        <v>0</v>
      </c>
      <c r="BM10" s="99">
        <f t="shared" si="25"/>
        <v>0</v>
      </c>
      <c r="BN10" s="278">
        <f t="shared" si="28"/>
        <v>1.2857574746921036E-2</v>
      </c>
      <c r="BO10" s="277">
        <f t="shared" si="26"/>
        <v>9.6117114716493598E-4</v>
      </c>
      <c r="BP10" s="375">
        <f t="shared" si="27"/>
        <v>1.0645712238010142E-3</v>
      </c>
      <c r="BQ10" s="375"/>
      <c r="BR10" s="375"/>
      <c r="BS10" s="375"/>
      <c r="BT10" s="281"/>
      <c r="BU10" s="397"/>
      <c r="BV10" s="397"/>
      <c r="BW10" s="281"/>
      <c r="BX10" s="281"/>
    </row>
    <row r="11" spans="1:76" ht="15">
      <c r="A11" s="192">
        <v>266</v>
      </c>
      <c r="B11" s="192">
        <v>51048</v>
      </c>
      <c r="C11" s="200">
        <v>1</v>
      </c>
      <c r="D11" s="200">
        <v>1</v>
      </c>
      <c r="E11" s="200">
        <v>0</v>
      </c>
      <c r="F11" s="200">
        <v>0</v>
      </c>
      <c r="G11" s="192" t="s">
        <v>356</v>
      </c>
      <c r="H11" s="193">
        <v>7.7899999999999996E-4</v>
      </c>
      <c r="I11" s="201">
        <v>10</v>
      </c>
      <c r="J11" s="193">
        <v>5.3331683168316834E-5</v>
      </c>
      <c r="K11" s="200">
        <v>2626</v>
      </c>
      <c r="L11" s="200">
        <v>0</v>
      </c>
      <c r="M11" s="200">
        <v>0</v>
      </c>
      <c r="N11" s="200">
        <v>61</v>
      </c>
      <c r="O11" s="200">
        <v>0</v>
      </c>
      <c r="P11" s="200">
        <v>0</v>
      </c>
      <c r="Q11" s="200">
        <v>1822</v>
      </c>
      <c r="R11" s="200">
        <v>0</v>
      </c>
      <c r="S11" s="200">
        <v>1764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61</v>
      </c>
      <c r="AA11" s="200">
        <v>0</v>
      </c>
      <c r="AB11" s="200">
        <v>0</v>
      </c>
      <c r="AC11" s="200">
        <v>208</v>
      </c>
      <c r="AD11" s="200">
        <v>4510</v>
      </c>
      <c r="AE11" s="200">
        <v>1884</v>
      </c>
      <c r="AF11" s="200">
        <v>2746</v>
      </c>
      <c r="AG11" s="200">
        <v>4510</v>
      </c>
      <c r="AI11" s="259">
        <v>0.86253384779764808</v>
      </c>
      <c r="AJ11" s="260">
        <f t="shared" si="0"/>
        <v>1.8449015466070997</v>
      </c>
      <c r="AK11" s="261">
        <f t="shared" si="1"/>
        <v>1.5759432003238328E-3</v>
      </c>
      <c r="AL11" s="262">
        <f t="shared" si="2"/>
        <v>0.40110967546497822</v>
      </c>
      <c r="AN11" s="264">
        <f t="shared" si="3"/>
        <v>6.1510000000000002E-3</v>
      </c>
      <c r="AO11" s="266">
        <f t="shared" si="4"/>
        <v>26.947926999999996</v>
      </c>
      <c r="AP11" s="261">
        <f t="shared" si="5"/>
        <v>1.3080248034171439E-2</v>
      </c>
      <c r="AQ11" s="262">
        <f t="shared" si="6"/>
        <v>-1.0593763021357152E-5</v>
      </c>
      <c r="AT11" s="192">
        <f t="shared" si="7"/>
        <v>5.6299697999999995E-4</v>
      </c>
      <c r="AU11" s="192">
        <f t="shared" si="8"/>
        <v>0</v>
      </c>
      <c r="AV11" s="192">
        <f t="shared" si="9"/>
        <v>1.3077995346534655E-5</v>
      </c>
      <c r="AW11" s="192">
        <f t="shared" si="10"/>
        <v>0</v>
      </c>
      <c r="AX11" s="192">
        <f t="shared" si="11"/>
        <v>0</v>
      </c>
      <c r="AY11" s="192">
        <f t="shared" si="12"/>
        <v>0</v>
      </c>
      <c r="AZ11" s="192">
        <f t="shared" si="13"/>
        <v>0</v>
      </c>
      <c r="BA11" s="192">
        <f t="shared" si="14"/>
        <v>0</v>
      </c>
      <c r="BB11" s="192">
        <f t="shared" si="15"/>
        <v>0</v>
      </c>
      <c r="BC11" s="192">
        <f t="shared" si="16"/>
        <v>5.7607497534653464E-4</v>
      </c>
      <c r="BE11" s="72">
        <f t="shared" si="17"/>
        <v>5.6299697999999995E-4</v>
      </c>
      <c r="BF11" s="72">
        <f t="shared" si="18"/>
        <v>0</v>
      </c>
      <c r="BG11" s="72">
        <f t="shared" si="19"/>
        <v>3.4874654257425748E-5</v>
      </c>
      <c r="BH11" s="99">
        <f t="shared" si="20"/>
        <v>0</v>
      </c>
      <c r="BI11" s="72">
        <f t="shared" si="21"/>
        <v>0</v>
      </c>
      <c r="BJ11" s="72">
        <f t="shared" si="22"/>
        <v>0</v>
      </c>
      <c r="BK11" s="72">
        <f t="shared" si="23"/>
        <v>0</v>
      </c>
      <c r="BL11" s="72">
        <f t="shared" si="24"/>
        <v>0</v>
      </c>
      <c r="BM11" s="99">
        <f t="shared" si="25"/>
        <v>0</v>
      </c>
      <c r="BN11" s="278">
        <f t="shared" si="28"/>
        <v>9.8120697326732672E-3</v>
      </c>
      <c r="BO11" s="277">
        <f t="shared" si="26"/>
        <v>5.7607497534653464E-4</v>
      </c>
      <c r="BP11" s="375">
        <f t="shared" si="27"/>
        <v>5.978716342574257E-4</v>
      </c>
      <c r="BQ11" s="375"/>
      <c r="BR11" s="375"/>
      <c r="BS11" s="375"/>
      <c r="BT11" s="281"/>
      <c r="BU11" s="397"/>
      <c r="BV11" s="397"/>
      <c r="BW11" s="281"/>
      <c r="BX11" s="281"/>
    </row>
    <row r="12" spans="1:76" ht="15">
      <c r="A12" s="192">
        <v>377</v>
      </c>
      <c r="B12" s="192">
        <v>51006</v>
      </c>
      <c r="C12" s="200">
        <v>1</v>
      </c>
      <c r="D12" s="200">
        <v>1</v>
      </c>
      <c r="E12" s="200">
        <v>0</v>
      </c>
      <c r="F12" s="200">
        <v>0</v>
      </c>
      <c r="G12" s="192" t="s">
        <v>356</v>
      </c>
      <c r="H12" s="193">
        <v>7.7899999999999996E-4</v>
      </c>
      <c r="I12" s="201">
        <v>10</v>
      </c>
      <c r="J12" s="193">
        <v>5.3331683168316834E-5</v>
      </c>
      <c r="K12" s="200">
        <v>3306</v>
      </c>
      <c r="L12" s="200">
        <v>0</v>
      </c>
      <c r="M12" s="200">
        <v>0</v>
      </c>
      <c r="N12" s="200">
        <v>24</v>
      </c>
      <c r="O12" s="200">
        <v>0</v>
      </c>
      <c r="P12" s="200">
        <v>0</v>
      </c>
      <c r="Q12" s="200">
        <v>1406</v>
      </c>
      <c r="R12" s="200">
        <v>0</v>
      </c>
      <c r="S12" s="200">
        <v>36</v>
      </c>
      <c r="T12" s="200">
        <v>16075</v>
      </c>
      <c r="U12" s="200">
        <v>1</v>
      </c>
      <c r="V12" s="200">
        <v>0</v>
      </c>
      <c r="W12" s="200">
        <v>0</v>
      </c>
      <c r="X12" s="200">
        <v>0</v>
      </c>
      <c r="Y12" s="200">
        <v>20</v>
      </c>
      <c r="Z12" s="200">
        <v>4</v>
      </c>
      <c r="AA12" s="200">
        <v>0</v>
      </c>
      <c r="AB12" s="200">
        <v>0</v>
      </c>
      <c r="AC12" s="200">
        <v>0</v>
      </c>
      <c r="AD12" s="200">
        <v>4737</v>
      </c>
      <c r="AE12" s="200">
        <v>17506</v>
      </c>
      <c r="AF12" s="200">
        <v>20776</v>
      </c>
      <c r="AG12" s="200">
        <v>20812</v>
      </c>
      <c r="AI12" s="259">
        <v>0.99762553829053602</v>
      </c>
      <c r="AJ12" s="260">
        <f t="shared" si="0"/>
        <v>2.9529205961120502</v>
      </c>
      <c r="AK12" s="261">
        <f t="shared" si="1"/>
        <v>2.5224300684756531E-3</v>
      </c>
      <c r="AL12" s="262">
        <f t="shared" si="2"/>
        <v>0.25073841987971246</v>
      </c>
      <c r="AN12" s="264">
        <f t="shared" si="3"/>
        <v>6.9300000000000004E-3</v>
      </c>
      <c r="AO12" s="266">
        <f t="shared" si="4"/>
        <v>43.132430999999997</v>
      </c>
      <c r="AP12" s="261">
        <f t="shared" si="5"/>
        <v>2.0936040675662557E-2</v>
      </c>
      <c r="AQ12" s="262">
        <f t="shared" si="6"/>
        <v>-1.6308589904960685E-5</v>
      </c>
      <c r="AT12" s="192">
        <f t="shared" si="7"/>
        <v>7.0878446910891096E-4</v>
      </c>
      <c r="AU12" s="192">
        <f t="shared" si="8"/>
        <v>0</v>
      </c>
      <c r="AV12" s="192">
        <f t="shared" si="9"/>
        <v>5.1454407920792074E-6</v>
      </c>
      <c r="AW12" s="192">
        <f t="shared" si="10"/>
        <v>0</v>
      </c>
      <c r="AX12" s="192">
        <f t="shared" si="11"/>
        <v>0</v>
      </c>
      <c r="AY12" s="192">
        <f t="shared" si="12"/>
        <v>3.4463733638613859E-3</v>
      </c>
      <c r="AZ12" s="192">
        <f t="shared" si="13"/>
        <v>4.2878673267326737E-6</v>
      </c>
      <c r="BA12" s="192">
        <f t="shared" si="14"/>
        <v>0</v>
      </c>
      <c r="BB12" s="192">
        <f t="shared" si="15"/>
        <v>0</v>
      </c>
      <c r="BC12" s="192">
        <f t="shared" si="16"/>
        <v>4.1645911410891088E-3</v>
      </c>
      <c r="BE12" s="72">
        <f t="shared" si="17"/>
        <v>7.0878446910891096E-4</v>
      </c>
      <c r="BF12" s="72">
        <f t="shared" si="18"/>
        <v>0</v>
      </c>
      <c r="BG12" s="72">
        <f t="shared" si="19"/>
        <v>1.3721175445544558E-5</v>
      </c>
      <c r="BH12" s="99">
        <f t="shared" si="20"/>
        <v>0</v>
      </c>
      <c r="BI12" s="72">
        <f t="shared" si="21"/>
        <v>0</v>
      </c>
      <c r="BJ12" s="72">
        <f t="shared" si="22"/>
        <v>3.4463733638613859E-3</v>
      </c>
      <c r="BK12" s="72">
        <f t="shared" si="23"/>
        <v>1.143431287128713E-5</v>
      </c>
      <c r="BL12" s="72">
        <f t="shared" si="24"/>
        <v>0</v>
      </c>
      <c r="BM12" s="99">
        <f t="shared" si="25"/>
        <v>0</v>
      </c>
      <c r="BN12" s="278">
        <f t="shared" si="28"/>
        <v>7.4237276316831677E-2</v>
      </c>
      <c r="BO12" s="277">
        <f t="shared" si="26"/>
        <v>4.1645911410891088E-3</v>
      </c>
      <c r="BP12" s="375">
        <f t="shared" si="27"/>
        <v>4.1803133212871286E-3</v>
      </c>
      <c r="BQ12" s="375"/>
      <c r="BR12" s="375"/>
      <c r="BS12" s="375"/>
      <c r="BT12" s="281"/>
      <c r="BU12" s="397"/>
      <c r="BV12" s="397"/>
      <c r="BW12" s="281"/>
      <c r="BX12" s="281"/>
    </row>
    <row r="13" spans="1:76" ht="15">
      <c r="A13" s="192">
        <v>383</v>
      </c>
      <c r="B13" s="192">
        <v>54096</v>
      </c>
      <c r="C13" s="200">
        <v>1</v>
      </c>
      <c r="D13" s="200">
        <v>1</v>
      </c>
      <c r="E13" s="200">
        <v>0</v>
      </c>
      <c r="F13" s="200">
        <v>0</v>
      </c>
      <c r="G13" s="192" t="s">
        <v>356</v>
      </c>
      <c r="H13" s="193">
        <v>6.7599999999999995E-4</v>
      </c>
      <c r="I13" s="201">
        <v>10</v>
      </c>
      <c r="J13" s="193">
        <v>4.6280125573532967E-5</v>
      </c>
      <c r="K13" s="200">
        <v>116566</v>
      </c>
      <c r="L13" s="200">
        <v>0</v>
      </c>
      <c r="M13" s="200">
        <v>0</v>
      </c>
      <c r="N13" s="200">
        <v>1553</v>
      </c>
      <c r="O13" s="200">
        <v>0</v>
      </c>
      <c r="P13" s="200">
        <v>1698</v>
      </c>
      <c r="Q13" s="200">
        <v>2519</v>
      </c>
      <c r="R13" s="200">
        <v>0</v>
      </c>
      <c r="S13" s="200">
        <v>1468</v>
      </c>
      <c r="T13" s="200">
        <v>32163</v>
      </c>
      <c r="U13" s="200">
        <v>1</v>
      </c>
      <c r="V13" s="200">
        <v>0</v>
      </c>
      <c r="W13" s="200">
        <v>648</v>
      </c>
      <c r="X13" s="200">
        <v>0</v>
      </c>
      <c r="Y13" s="200">
        <v>0</v>
      </c>
      <c r="Z13" s="200">
        <v>1553</v>
      </c>
      <c r="AA13" s="200">
        <v>0</v>
      </c>
      <c r="AB13" s="200">
        <v>0</v>
      </c>
      <c r="AC13" s="200">
        <v>426</v>
      </c>
      <c r="AD13" s="200">
        <v>122337</v>
      </c>
      <c r="AE13" s="200">
        <v>37934</v>
      </c>
      <c r="AF13" s="200">
        <v>153032</v>
      </c>
      <c r="AG13" s="200">
        <v>154500</v>
      </c>
      <c r="AI13" s="259">
        <v>1.0000269604681697</v>
      </c>
      <c r="AJ13" s="260">
        <f t="shared" si="0"/>
        <v>10.035260772880946</v>
      </c>
      <c r="AK13" s="261">
        <f t="shared" si="1"/>
        <v>8.5722736845134564E-3</v>
      </c>
      <c r="AL13" s="262">
        <f t="shared" si="2"/>
        <v>4.7705639460778838E-3</v>
      </c>
      <c r="AN13" s="264">
        <f t="shared" si="3"/>
        <v>7.6059999999999999E-3</v>
      </c>
      <c r="AO13" s="266">
        <f t="shared" si="4"/>
        <v>146.58206300000001</v>
      </c>
      <c r="AP13" s="261">
        <f t="shared" si="5"/>
        <v>7.1149433550140778E-2</v>
      </c>
      <c r="AQ13" s="262">
        <f t="shared" si="6"/>
        <v>-5.2423444576643013E-5</v>
      </c>
      <c r="AT13" s="192">
        <f t="shared" si="7"/>
        <v>2.1686650252769866E-2</v>
      </c>
      <c r="AU13" s="192">
        <f t="shared" si="8"/>
        <v>0</v>
      </c>
      <c r="AV13" s="192">
        <f t="shared" si="9"/>
        <v>2.8892960076310072E-4</v>
      </c>
      <c r="AW13" s="192">
        <f t="shared" si="10"/>
        <v>0</v>
      </c>
      <c r="AX13" s="192">
        <f t="shared" si="11"/>
        <v>3.159062859599131E-4</v>
      </c>
      <c r="AY13" s="192">
        <f t="shared" si="12"/>
        <v>5.9838008688625948E-3</v>
      </c>
      <c r="AZ13" s="192">
        <f t="shared" si="13"/>
        <v>0</v>
      </c>
      <c r="BA13" s="192">
        <f t="shared" si="14"/>
        <v>0</v>
      </c>
      <c r="BB13" s="192">
        <f t="shared" si="15"/>
        <v>0</v>
      </c>
      <c r="BC13" s="192">
        <f t="shared" si="16"/>
        <v>2.8275287008355472E-2</v>
      </c>
      <c r="BE13" s="72">
        <f t="shared" si="17"/>
        <v>2.1686650252769866E-2</v>
      </c>
      <c r="BF13" s="72">
        <f t="shared" si="18"/>
        <v>0</v>
      </c>
      <c r="BG13" s="72">
        <f t="shared" si="19"/>
        <v>7.7047893536826863E-4</v>
      </c>
      <c r="BH13" s="99">
        <f t="shared" si="20"/>
        <v>0</v>
      </c>
      <c r="BI13" s="72">
        <f t="shared" si="21"/>
        <v>3.159062859599131E-4</v>
      </c>
      <c r="BJ13" s="72">
        <f t="shared" si="22"/>
        <v>5.9838008688625948E-3</v>
      </c>
      <c r="BK13" s="72">
        <f t="shared" si="23"/>
        <v>0</v>
      </c>
      <c r="BL13" s="72">
        <f t="shared" si="24"/>
        <v>0</v>
      </c>
      <c r="BM13" s="99">
        <f t="shared" si="25"/>
        <v>0</v>
      </c>
      <c r="BN13" s="278">
        <f t="shared" si="28"/>
        <v>0.47451679184351614</v>
      </c>
      <c r="BO13" s="373">
        <f t="shared" si="26"/>
        <v>2.8275287008355472E-2</v>
      </c>
      <c r="BP13" s="379">
        <f t="shared" si="27"/>
        <v>2.875683634296064E-2</v>
      </c>
      <c r="BQ13" s="379"/>
      <c r="BR13" s="379"/>
      <c r="BS13" s="379"/>
      <c r="BT13" s="374"/>
      <c r="BU13" s="397"/>
      <c r="BV13" s="397"/>
      <c r="BW13" s="281"/>
      <c r="BX13" s="281"/>
    </row>
    <row r="14" spans="1:76" ht="15">
      <c r="A14" s="192">
        <v>81</v>
      </c>
      <c r="B14" s="192">
        <v>54038</v>
      </c>
      <c r="C14" s="200">
        <v>1</v>
      </c>
      <c r="D14" s="200">
        <v>1</v>
      </c>
      <c r="E14" s="200">
        <v>0</v>
      </c>
      <c r="F14" s="200">
        <v>0</v>
      </c>
      <c r="G14" s="192" t="s">
        <v>266</v>
      </c>
      <c r="H14" s="193">
        <v>6.7599999999999995E-4</v>
      </c>
      <c r="I14" s="201">
        <v>13</v>
      </c>
      <c r="J14" s="193">
        <v>4.6280125573532967E-5</v>
      </c>
      <c r="K14" s="200">
        <v>0</v>
      </c>
      <c r="L14" s="200">
        <v>0</v>
      </c>
      <c r="M14" s="200">
        <v>0</v>
      </c>
      <c r="N14" s="200">
        <v>9</v>
      </c>
      <c r="O14" s="200">
        <v>0</v>
      </c>
      <c r="P14" s="200">
        <v>0</v>
      </c>
      <c r="Q14" s="200">
        <v>725</v>
      </c>
      <c r="R14" s="200">
        <v>0</v>
      </c>
      <c r="S14" s="200">
        <v>612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9</v>
      </c>
      <c r="AA14" s="200">
        <v>0</v>
      </c>
      <c r="AB14" s="200">
        <v>0</v>
      </c>
      <c r="AC14" s="200">
        <v>51</v>
      </c>
      <c r="AD14" s="200">
        <v>734</v>
      </c>
      <c r="AE14" s="200">
        <v>734</v>
      </c>
      <c r="AF14" s="200">
        <v>121</v>
      </c>
      <c r="AG14" s="200">
        <v>734</v>
      </c>
      <c r="AI14" s="259">
        <v>0.43392024886874608</v>
      </c>
      <c r="AJ14" s="260">
        <f t="shared" si="0"/>
        <v>10.040860668075343</v>
      </c>
      <c r="AK14" s="261">
        <f t="shared" si="1"/>
        <v>8.5770572008861141E-3</v>
      </c>
      <c r="AL14" s="262">
        <f t="shared" si="2"/>
        <v>-0.80205878797122765</v>
      </c>
      <c r="AN14" s="264">
        <f t="shared" si="3"/>
        <v>8.2819999999999994E-3</v>
      </c>
      <c r="AO14" s="266">
        <f t="shared" si="4"/>
        <v>146.663859</v>
      </c>
      <c r="AP14" s="261">
        <f t="shared" si="5"/>
        <v>7.1189136491602759E-2</v>
      </c>
      <c r="AQ14" s="262">
        <f t="shared" si="6"/>
        <v>-8.5480585348218574E-5</v>
      </c>
      <c r="AT14" s="192">
        <f t="shared" si="7"/>
        <v>0</v>
      </c>
      <c r="AU14" s="192">
        <f t="shared" si="8"/>
        <v>0</v>
      </c>
      <c r="AV14" s="192">
        <f t="shared" si="9"/>
        <v>1.6744149432504227E-6</v>
      </c>
      <c r="AW14" s="192">
        <f t="shared" si="10"/>
        <v>0</v>
      </c>
      <c r="AX14" s="192">
        <f t="shared" si="11"/>
        <v>0</v>
      </c>
      <c r="AY14" s="192">
        <f t="shared" si="12"/>
        <v>0</v>
      </c>
      <c r="AZ14" s="192">
        <f t="shared" si="13"/>
        <v>0</v>
      </c>
      <c r="BA14" s="192">
        <f t="shared" si="14"/>
        <v>0</v>
      </c>
      <c r="BB14" s="192">
        <f t="shared" si="15"/>
        <v>0</v>
      </c>
      <c r="BC14" s="192">
        <f t="shared" si="16"/>
        <v>1.6744149432504227E-6</v>
      </c>
      <c r="BE14" s="72">
        <f t="shared" si="17"/>
        <v>0</v>
      </c>
      <c r="BF14" s="72">
        <f t="shared" si="18"/>
        <v>0</v>
      </c>
      <c r="BG14" s="72">
        <f t="shared" si="19"/>
        <v>4.465106515334461E-6</v>
      </c>
      <c r="BH14" s="99">
        <f t="shared" si="20"/>
        <v>0</v>
      </c>
      <c r="BI14" s="72">
        <f t="shared" si="21"/>
        <v>0</v>
      </c>
      <c r="BJ14" s="72">
        <f t="shared" si="22"/>
        <v>0</v>
      </c>
      <c r="BK14" s="72">
        <f t="shared" si="23"/>
        <v>0</v>
      </c>
      <c r="BL14" s="72">
        <f t="shared" si="24"/>
        <v>0</v>
      </c>
      <c r="BM14" s="99">
        <f t="shared" si="25"/>
        <v>0</v>
      </c>
      <c r="BN14" s="278">
        <f t="shared" si="28"/>
        <v>3.7519297802463176E-4</v>
      </c>
      <c r="BO14" s="277">
        <f t="shared" si="26"/>
        <v>1.6744149432504227E-6</v>
      </c>
      <c r="BP14" s="376">
        <f t="shared" si="27"/>
        <v>4.465106515334461E-6</v>
      </c>
      <c r="BQ14" s="281" t="s">
        <v>694</v>
      </c>
      <c r="BR14" s="410">
        <f>SUM($J8:$J14)</f>
        <v>5.6700000000000012E-4</v>
      </c>
      <c r="BS14" s="397">
        <f>SUM(BN8:BN14)/SUM($J8:$J14)</f>
        <v>1186.4861812364161</v>
      </c>
      <c r="BT14" s="397">
        <f>SUM(BO8:BO14)/SUM($J8:$J14)</f>
        <v>69.114135894711424</v>
      </c>
      <c r="BU14" s="397">
        <f>SUM(BP8:BP14)/SUM($J8:$J14)</f>
        <v>71.070318278193653</v>
      </c>
      <c r="BV14" s="397">
        <f>BU14*4.44</f>
        <v>315.55221315517986</v>
      </c>
      <c r="BW14" s="281"/>
      <c r="BX14" s="281"/>
    </row>
    <row r="15" spans="1:76" ht="15">
      <c r="A15" s="192">
        <v>163</v>
      </c>
      <c r="B15" s="192">
        <v>54058</v>
      </c>
      <c r="C15" s="200">
        <v>1</v>
      </c>
      <c r="D15" s="200">
        <v>1</v>
      </c>
      <c r="E15" s="200">
        <v>0</v>
      </c>
      <c r="F15" s="200">
        <v>0</v>
      </c>
      <c r="G15" s="192" t="s">
        <v>270</v>
      </c>
      <c r="H15" s="193">
        <v>3.2669999999999999E-3</v>
      </c>
      <c r="I15" s="201">
        <v>20</v>
      </c>
      <c r="J15" s="193">
        <v>2.8444502617801047E-4</v>
      </c>
      <c r="K15" s="200">
        <v>0</v>
      </c>
      <c r="L15" s="200">
        <v>0</v>
      </c>
      <c r="M15" s="200">
        <v>0</v>
      </c>
      <c r="N15" s="200">
        <v>64</v>
      </c>
      <c r="O15" s="200">
        <v>0</v>
      </c>
      <c r="P15" s="200">
        <v>2280</v>
      </c>
      <c r="Q15" s="200">
        <v>295</v>
      </c>
      <c r="R15" s="200">
        <v>0</v>
      </c>
      <c r="S15" s="200">
        <v>2243</v>
      </c>
      <c r="T15" s="200">
        <v>450</v>
      </c>
      <c r="U15" s="200">
        <v>1</v>
      </c>
      <c r="V15" s="200">
        <v>0</v>
      </c>
      <c r="W15" s="200">
        <v>0</v>
      </c>
      <c r="X15" s="200">
        <v>0</v>
      </c>
      <c r="Y15" s="200">
        <v>52</v>
      </c>
      <c r="Z15" s="200">
        <v>12</v>
      </c>
      <c r="AA15" s="200">
        <v>0</v>
      </c>
      <c r="AB15" s="200">
        <v>0</v>
      </c>
      <c r="AC15" s="200">
        <v>161</v>
      </c>
      <c r="AD15" s="200">
        <v>2640</v>
      </c>
      <c r="AE15" s="200">
        <v>3090</v>
      </c>
      <c r="AF15" s="200">
        <v>846</v>
      </c>
      <c r="AG15" s="200">
        <v>3090</v>
      </c>
      <c r="AI15" s="259">
        <v>0.57955247827677125</v>
      </c>
      <c r="AJ15" s="260">
        <f t="shared" si="0"/>
        <v>10.281501160221939</v>
      </c>
      <c r="AK15" s="261">
        <f t="shared" si="1"/>
        <v>8.7826160004971024E-3</v>
      </c>
      <c r="AL15" s="262">
        <f t="shared" si="2"/>
        <v>0.14506616478832068</v>
      </c>
      <c r="AN15" s="264">
        <f t="shared" si="3"/>
        <v>1.1549E-2</v>
      </c>
      <c r="AO15" s="266">
        <f t="shared" si="4"/>
        <v>149.427741</v>
      </c>
      <c r="AP15" s="261">
        <f t="shared" si="5"/>
        <v>7.2530696534317068E-2</v>
      </c>
      <c r="AQ15" s="262">
        <f t="shared" si="6"/>
        <v>-4.0474481749568016E-4</v>
      </c>
      <c r="AT15" s="192">
        <f t="shared" si="7"/>
        <v>0</v>
      </c>
      <c r="AU15" s="192">
        <f t="shared" si="8"/>
        <v>0</v>
      </c>
      <c r="AV15" s="192">
        <f t="shared" si="9"/>
        <v>7.3182016335078531E-5</v>
      </c>
      <c r="AW15" s="192">
        <f t="shared" si="10"/>
        <v>0</v>
      </c>
      <c r="AX15" s="192">
        <f t="shared" si="11"/>
        <v>2.6071093319371729E-3</v>
      </c>
      <c r="AY15" s="192">
        <f t="shared" si="12"/>
        <v>5.1456105235602096E-4</v>
      </c>
      <c r="AZ15" s="192">
        <f t="shared" si="13"/>
        <v>5.9460388272251308E-5</v>
      </c>
      <c r="BA15" s="192">
        <f t="shared" si="14"/>
        <v>0</v>
      </c>
      <c r="BB15" s="192">
        <f t="shared" si="15"/>
        <v>0</v>
      </c>
      <c r="BC15" s="192">
        <f t="shared" si="16"/>
        <v>3.254312788900524E-3</v>
      </c>
      <c r="BE15" s="72">
        <f t="shared" si="17"/>
        <v>0</v>
      </c>
      <c r="BF15" s="72">
        <f t="shared" si="18"/>
        <v>0</v>
      </c>
      <c r="BG15" s="72">
        <f t="shared" si="19"/>
        <v>1.9515204356020945E-4</v>
      </c>
      <c r="BH15" s="99">
        <f t="shared" si="20"/>
        <v>0</v>
      </c>
      <c r="BI15" s="72">
        <f t="shared" si="21"/>
        <v>2.6071093319371729E-3</v>
      </c>
      <c r="BJ15" s="72">
        <f t="shared" si="22"/>
        <v>5.1456105235602096E-4</v>
      </c>
      <c r="BK15" s="72">
        <f t="shared" si="23"/>
        <v>1.5856103539267017E-4</v>
      </c>
      <c r="BL15" s="72">
        <f t="shared" si="24"/>
        <v>0</v>
      </c>
      <c r="BM15" s="99">
        <f t="shared" si="25"/>
        <v>0</v>
      </c>
      <c r="BN15" s="278">
        <f t="shared" si="28"/>
        <v>1.6122912973821991E-2</v>
      </c>
      <c r="BO15" s="277">
        <f t="shared" si="26"/>
        <v>3.254312788900524E-3</v>
      </c>
      <c r="BP15" s="375">
        <f t="shared" si="27"/>
        <v>3.4753834632460737E-3</v>
      </c>
      <c r="BQ15" s="375"/>
      <c r="BR15" s="375"/>
      <c r="BS15" s="375"/>
      <c r="BT15" s="281"/>
      <c r="BU15" s="397"/>
      <c r="BV15" s="397"/>
      <c r="BW15" s="281"/>
      <c r="BX15" s="281"/>
    </row>
    <row r="16" spans="1:76" ht="15">
      <c r="A16" s="192">
        <v>221</v>
      </c>
      <c r="B16" s="192">
        <v>51005</v>
      </c>
      <c r="C16" s="200">
        <v>1</v>
      </c>
      <c r="D16" s="200">
        <v>1</v>
      </c>
      <c r="E16" s="200">
        <v>0</v>
      </c>
      <c r="F16" s="200">
        <v>0</v>
      </c>
      <c r="G16" s="192" t="s">
        <v>270</v>
      </c>
      <c r="H16" s="193">
        <v>2.3479999999999998E-3</v>
      </c>
      <c r="I16" s="201">
        <v>20</v>
      </c>
      <c r="J16" s="193">
        <v>2.0443125848361449E-4</v>
      </c>
      <c r="K16" s="200">
        <v>308</v>
      </c>
      <c r="L16" s="200">
        <v>0</v>
      </c>
      <c r="M16" s="200">
        <v>0</v>
      </c>
      <c r="N16" s="200">
        <v>1070</v>
      </c>
      <c r="O16" s="200">
        <v>0</v>
      </c>
      <c r="P16" s="200">
        <v>3132</v>
      </c>
      <c r="Q16" s="200">
        <v>1172</v>
      </c>
      <c r="R16" s="200">
        <v>0</v>
      </c>
      <c r="S16" s="200">
        <v>3996</v>
      </c>
      <c r="T16" s="200">
        <v>30</v>
      </c>
      <c r="U16" s="200">
        <v>1</v>
      </c>
      <c r="V16" s="200">
        <v>0</v>
      </c>
      <c r="W16" s="200">
        <v>0</v>
      </c>
      <c r="X16" s="200">
        <v>0</v>
      </c>
      <c r="Y16" s="200">
        <v>20</v>
      </c>
      <c r="Z16" s="200">
        <v>50</v>
      </c>
      <c r="AA16" s="200">
        <v>1000</v>
      </c>
      <c r="AB16" s="200">
        <v>0</v>
      </c>
      <c r="AC16" s="200">
        <v>176</v>
      </c>
      <c r="AD16" s="200">
        <v>5682</v>
      </c>
      <c r="AE16" s="200">
        <v>5404</v>
      </c>
      <c r="AF16" s="200">
        <v>1716</v>
      </c>
      <c r="AG16" s="200">
        <v>5712</v>
      </c>
      <c r="AI16" s="259">
        <v>0.78499320780527515</v>
      </c>
      <c r="AJ16" s="260">
        <f t="shared" si="0"/>
        <v>10.632305199779822</v>
      </c>
      <c r="AK16" s="261">
        <f t="shared" si="1"/>
        <v>9.0822781921214204E-3</v>
      </c>
      <c r="AL16" s="262">
        <f t="shared" si="2"/>
        <v>0.27666308432778741</v>
      </c>
      <c r="AN16" s="264">
        <f t="shared" si="3"/>
        <v>1.3897E-2</v>
      </c>
      <c r="AO16" s="266">
        <f t="shared" si="4"/>
        <v>153.456909</v>
      </c>
      <c r="AP16" s="261">
        <f t="shared" si="5"/>
        <v>7.4486413455004369E-2</v>
      </c>
      <c r="AQ16" s="262">
        <f t="shared" si="6"/>
        <v>-2.8544896625492665E-4</v>
      </c>
      <c r="AT16" s="192">
        <f t="shared" si="7"/>
        <v>2.531186070040721E-4</v>
      </c>
      <c r="AU16" s="192">
        <f t="shared" si="8"/>
        <v>0</v>
      </c>
      <c r="AV16" s="192">
        <f t="shared" si="9"/>
        <v>8.7934061524141938E-4</v>
      </c>
      <c r="AW16" s="192">
        <f t="shared" si="10"/>
        <v>0</v>
      </c>
      <c r="AX16" s="192">
        <f t="shared" si="11"/>
        <v>2.573920380314136E-3</v>
      </c>
      <c r="AY16" s="192">
        <f t="shared" si="12"/>
        <v>2.4654409773123909E-5</v>
      </c>
      <c r="AZ16" s="192">
        <f t="shared" si="13"/>
        <v>1.6436273182082607E-5</v>
      </c>
      <c r="BA16" s="192">
        <f t="shared" si="14"/>
        <v>8.2181365910413034E-4</v>
      </c>
      <c r="BB16" s="192">
        <f t="shared" si="15"/>
        <v>0</v>
      </c>
      <c r="BC16" s="192">
        <f t="shared" si="16"/>
        <v>4.5692839446189642E-3</v>
      </c>
      <c r="BE16" s="72">
        <f t="shared" si="17"/>
        <v>2.531186070040721E-4</v>
      </c>
      <c r="BF16" s="72">
        <f t="shared" si="18"/>
        <v>0</v>
      </c>
      <c r="BG16" s="72">
        <f t="shared" si="19"/>
        <v>2.3449083073104515E-3</v>
      </c>
      <c r="BH16" s="99">
        <f t="shared" si="20"/>
        <v>0</v>
      </c>
      <c r="BI16" s="72">
        <f t="shared" si="21"/>
        <v>2.573920380314136E-3</v>
      </c>
      <c r="BJ16" s="72">
        <f t="shared" si="22"/>
        <v>2.4654409773123909E-5</v>
      </c>
      <c r="BK16" s="72">
        <f t="shared" si="23"/>
        <v>4.3830061818886943E-5</v>
      </c>
      <c r="BL16" s="72">
        <f t="shared" si="24"/>
        <v>2.1915030909443476E-3</v>
      </c>
      <c r="BM16" s="99">
        <f t="shared" si="25"/>
        <v>0</v>
      </c>
      <c r="BN16" s="278">
        <f t="shared" si="28"/>
        <v>2.3503870650378129E-2</v>
      </c>
      <c r="BO16" s="277">
        <f t="shared" si="26"/>
        <v>4.5692839446189642E-3</v>
      </c>
      <c r="BP16" s="375">
        <f t="shared" si="27"/>
        <v>7.4319348571650181E-3</v>
      </c>
      <c r="BQ16" s="375"/>
      <c r="BR16" s="375"/>
      <c r="BS16" s="375"/>
      <c r="BT16" s="281"/>
      <c r="BU16" s="397"/>
      <c r="BV16" s="397"/>
      <c r="BW16" s="281"/>
      <c r="BX16" s="281"/>
    </row>
    <row r="17" spans="1:76" ht="15">
      <c r="A17" s="192">
        <v>313</v>
      </c>
      <c r="B17" s="192">
        <v>54091</v>
      </c>
      <c r="C17" s="200">
        <v>1</v>
      </c>
      <c r="D17" s="200">
        <v>1</v>
      </c>
      <c r="E17" s="200">
        <v>0</v>
      </c>
      <c r="F17" s="200">
        <v>0</v>
      </c>
      <c r="G17" s="192" t="s">
        <v>270</v>
      </c>
      <c r="H17" s="193">
        <v>3.2669999999999999E-3</v>
      </c>
      <c r="I17" s="201">
        <v>20</v>
      </c>
      <c r="J17" s="193">
        <v>2.8444502617801047E-4</v>
      </c>
      <c r="K17" s="200">
        <v>0</v>
      </c>
      <c r="L17" s="200">
        <v>150</v>
      </c>
      <c r="M17" s="200">
        <v>1</v>
      </c>
      <c r="N17" s="200">
        <v>10</v>
      </c>
      <c r="O17" s="200">
        <v>0</v>
      </c>
      <c r="P17" s="200">
        <v>299</v>
      </c>
      <c r="Q17" s="200">
        <v>1437</v>
      </c>
      <c r="R17" s="200">
        <v>0</v>
      </c>
      <c r="S17" s="200">
        <v>2238</v>
      </c>
      <c r="T17" s="200">
        <v>5000</v>
      </c>
      <c r="U17" s="200">
        <v>1</v>
      </c>
      <c r="V17" s="200">
        <v>0</v>
      </c>
      <c r="W17" s="200">
        <v>0</v>
      </c>
      <c r="X17" s="200">
        <v>0</v>
      </c>
      <c r="Y17" s="200">
        <v>0</v>
      </c>
      <c r="Z17" s="200">
        <v>10</v>
      </c>
      <c r="AA17" s="200">
        <v>0</v>
      </c>
      <c r="AB17" s="200">
        <v>0</v>
      </c>
      <c r="AC17" s="200">
        <v>127</v>
      </c>
      <c r="AD17" s="200">
        <v>1897</v>
      </c>
      <c r="AE17" s="200">
        <v>6897</v>
      </c>
      <c r="AF17" s="200">
        <v>4659</v>
      </c>
      <c r="AG17" s="200">
        <v>6897</v>
      </c>
      <c r="AI17" s="259">
        <v>0.93916170081751171</v>
      </c>
      <c r="AJ17" s="260">
        <f t="shared" si="0"/>
        <v>11.957534576743173</v>
      </c>
      <c r="AK17" s="261">
        <f t="shared" si="1"/>
        <v>1.0214309453808881E-2</v>
      </c>
      <c r="AL17" s="262">
        <f t="shared" si="2"/>
        <v>0.26283543814437388</v>
      </c>
      <c r="AN17" s="264">
        <f t="shared" si="3"/>
        <v>1.7163999999999999E-2</v>
      </c>
      <c r="AO17" s="266">
        <f t="shared" si="4"/>
        <v>168.677862</v>
      </c>
      <c r="AP17" s="261">
        <f t="shared" si="5"/>
        <v>8.1874508300165044E-2</v>
      </c>
      <c r="AQ17" s="262">
        <f t="shared" si="6"/>
        <v>-4.0935484437413833E-4</v>
      </c>
      <c r="AT17" s="192">
        <f t="shared" si="7"/>
        <v>0</v>
      </c>
      <c r="AU17" s="192">
        <f t="shared" si="8"/>
        <v>1.7152035078534035E-4</v>
      </c>
      <c r="AV17" s="192">
        <f t="shared" si="9"/>
        <v>1.1434690052356023E-5</v>
      </c>
      <c r="AW17" s="192">
        <f t="shared" si="10"/>
        <v>0</v>
      </c>
      <c r="AX17" s="192">
        <f t="shared" si="11"/>
        <v>3.4189723256544501E-4</v>
      </c>
      <c r="AY17" s="192">
        <f t="shared" si="12"/>
        <v>5.7173450261780116E-3</v>
      </c>
      <c r="AZ17" s="192">
        <f t="shared" si="13"/>
        <v>0</v>
      </c>
      <c r="BA17" s="192">
        <f t="shared" si="14"/>
        <v>0</v>
      </c>
      <c r="BB17" s="192">
        <f t="shared" si="15"/>
        <v>0</v>
      </c>
      <c r="BC17" s="192">
        <f t="shared" si="16"/>
        <v>6.242197299581153E-3</v>
      </c>
      <c r="BE17" s="72">
        <f t="shared" si="17"/>
        <v>0</v>
      </c>
      <c r="BF17" s="72">
        <f t="shared" si="18"/>
        <v>3.1445397643979059E-4</v>
      </c>
      <c r="BG17" s="72">
        <f t="shared" si="19"/>
        <v>3.049250680628273E-5</v>
      </c>
      <c r="BH17" s="99">
        <f t="shared" si="20"/>
        <v>0</v>
      </c>
      <c r="BI17" s="72">
        <f t="shared" si="21"/>
        <v>3.4189723256544501E-4</v>
      </c>
      <c r="BJ17" s="72">
        <f t="shared" si="22"/>
        <v>5.7173450261780116E-3</v>
      </c>
      <c r="BK17" s="72">
        <f t="shared" si="23"/>
        <v>0</v>
      </c>
      <c r="BL17" s="72">
        <f t="shared" si="24"/>
        <v>0</v>
      </c>
      <c r="BM17" s="99">
        <f t="shared" si="25"/>
        <v>0</v>
      </c>
      <c r="BN17" s="278">
        <f t="shared" si="28"/>
        <v>8.8790368256544502E-2</v>
      </c>
      <c r="BO17" s="277">
        <f t="shared" si="26"/>
        <v>6.242197299581153E-3</v>
      </c>
      <c r="BP17" s="375">
        <f t="shared" si="27"/>
        <v>6.4041887419895296E-3</v>
      </c>
      <c r="BQ17" s="375"/>
      <c r="BR17" s="375"/>
      <c r="BS17" s="375"/>
      <c r="BT17" s="281"/>
      <c r="BU17" s="397"/>
      <c r="BV17" s="397"/>
      <c r="BW17" s="281"/>
      <c r="BX17" s="281"/>
    </row>
    <row r="18" spans="1:76" ht="15">
      <c r="A18" s="192">
        <v>320</v>
      </c>
      <c r="B18" s="192">
        <v>54016</v>
      </c>
      <c r="C18" s="200">
        <v>1</v>
      </c>
      <c r="D18" s="200">
        <v>1</v>
      </c>
      <c r="E18" s="200">
        <v>0</v>
      </c>
      <c r="F18" s="200">
        <v>0</v>
      </c>
      <c r="G18" s="192" t="s">
        <v>270</v>
      </c>
      <c r="H18" s="193">
        <v>3.2669999999999999E-3</v>
      </c>
      <c r="I18" s="201">
        <v>20</v>
      </c>
      <c r="J18" s="193">
        <v>2.8444502617801047E-4</v>
      </c>
      <c r="K18" s="200">
        <v>1617</v>
      </c>
      <c r="L18" s="200">
        <v>0</v>
      </c>
      <c r="M18" s="200">
        <v>0</v>
      </c>
      <c r="N18" s="200">
        <v>1416</v>
      </c>
      <c r="O18" s="200">
        <v>33</v>
      </c>
      <c r="P18" s="200">
        <v>0</v>
      </c>
      <c r="Q18" s="200">
        <v>2754</v>
      </c>
      <c r="R18" s="200">
        <v>0</v>
      </c>
      <c r="S18" s="200">
        <v>3627</v>
      </c>
      <c r="T18" s="200">
        <v>2625</v>
      </c>
      <c r="U18" s="200">
        <v>1</v>
      </c>
      <c r="V18" s="200">
        <v>0</v>
      </c>
      <c r="W18" s="200">
        <v>0</v>
      </c>
      <c r="X18" s="200">
        <v>0</v>
      </c>
      <c r="Y18" s="200">
        <v>1381</v>
      </c>
      <c r="Z18" s="200">
        <v>35</v>
      </c>
      <c r="AA18" s="200">
        <v>0</v>
      </c>
      <c r="AB18" s="200">
        <v>0</v>
      </c>
      <c r="AC18" s="200">
        <v>103</v>
      </c>
      <c r="AD18" s="200">
        <v>5821</v>
      </c>
      <c r="AE18" s="200">
        <v>6829</v>
      </c>
      <c r="AF18" s="200">
        <v>4818</v>
      </c>
      <c r="AG18" s="200">
        <v>8446</v>
      </c>
      <c r="AI18" s="259">
        <v>0.9525445621455898</v>
      </c>
      <c r="AJ18" s="260">
        <f t="shared" si="0"/>
        <v>13.327990712868827</v>
      </c>
      <c r="AK18" s="261">
        <f t="shared" si="1"/>
        <v>1.1384974106912591E-2</v>
      </c>
      <c r="AL18" s="262">
        <f t="shared" si="2"/>
        <v>2.5027382374013037E-2</v>
      </c>
      <c r="AN18" s="264">
        <f t="shared" si="3"/>
        <v>2.0430999999999998E-2</v>
      </c>
      <c r="AO18" s="266">
        <f t="shared" si="4"/>
        <v>184.41826800000001</v>
      </c>
      <c r="AP18" s="261">
        <f t="shared" si="5"/>
        <v>8.9514740316474148E-2</v>
      </c>
      <c r="AQ18" s="262">
        <f t="shared" si="6"/>
        <v>-4.3710581023056013E-4</v>
      </c>
      <c r="AT18" s="192">
        <f t="shared" si="7"/>
        <v>1.8489893814659687E-3</v>
      </c>
      <c r="AU18" s="192">
        <f t="shared" si="8"/>
        <v>0</v>
      </c>
      <c r="AV18" s="192">
        <f t="shared" si="9"/>
        <v>1.6191521114136127E-3</v>
      </c>
      <c r="AW18" s="192">
        <f t="shared" si="10"/>
        <v>3.7734477172774873E-5</v>
      </c>
      <c r="AX18" s="192">
        <f t="shared" si="11"/>
        <v>0</v>
      </c>
      <c r="AY18" s="192">
        <f t="shared" si="12"/>
        <v>3.0016061387434555E-3</v>
      </c>
      <c r="AZ18" s="192">
        <f t="shared" si="13"/>
        <v>1.5791306962303665E-3</v>
      </c>
      <c r="BA18" s="192">
        <f t="shared" si="14"/>
        <v>0</v>
      </c>
      <c r="BB18" s="192">
        <f t="shared" si="15"/>
        <v>0</v>
      </c>
      <c r="BC18" s="192">
        <f t="shared" si="16"/>
        <v>8.0866128050261776E-3</v>
      </c>
      <c r="BE18" s="72">
        <f t="shared" si="17"/>
        <v>1.8489893814659687E-3</v>
      </c>
      <c r="BF18" s="72">
        <f t="shared" si="18"/>
        <v>0</v>
      </c>
      <c r="BG18" s="72">
        <f t="shared" si="19"/>
        <v>4.3177389637696333E-3</v>
      </c>
      <c r="BH18" s="99">
        <f t="shared" si="20"/>
        <v>3.7734477172774873E-5</v>
      </c>
      <c r="BI18" s="72">
        <f t="shared" si="21"/>
        <v>0</v>
      </c>
      <c r="BJ18" s="72">
        <f t="shared" si="22"/>
        <v>3.0016061387434555E-3</v>
      </c>
      <c r="BK18" s="72">
        <f t="shared" si="23"/>
        <v>4.2110151899476447E-3</v>
      </c>
      <c r="BL18" s="72">
        <f t="shared" si="24"/>
        <v>0</v>
      </c>
      <c r="BM18" s="99">
        <f t="shared" si="25"/>
        <v>0</v>
      </c>
      <c r="BN18" s="278">
        <f t="shared" si="28"/>
        <v>9.182056112041885E-2</v>
      </c>
      <c r="BO18" s="277">
        <f t="shared" si="26"/>
        <v>8.0866128050261776E-3</v>
      </c>
      <c r="BP18" s="375">
        <f t="shared" si="27"/>
        <v>1.3417084151099478E-2</v>
      </c>
      <c r="BQ18" s="375"/>
      <c r="BR18" s="375"/>
      <c r="BS18" s="375"/>
      <c r="BT18" s="281"/>
      <c r="BU18" s="397"/>
      <c r="BV18" s="397"/>
      <c r="BW18" s="281"/>
      <c r="BX18" s="281"/>
    </row>
    <row r="19" spans="1:76" ht="15">
      <c r="A19" s="192">
        <v>322</v>
      </c>
      <c r="B19" s="192">
        <v>54039</v>
      </c>
      <c r="C19" s="200">
        <v>1</v>
      </c>
      <c r="D19" s="200">
        <v>1</v>
      </c>
      <c r="E19" s="200">
        <v>0</v>
      </c>
      <c r="F19" s="200">
        <v>0</v>
      </c>
      <c r="G19" s="192" t="s">
        <v>270</v>
      </c>
      <c r="H19" s="193">
        <v>6.7599999999999995E-4</v>
      </c>
      <c r="I19" s="201">
        <v>20</v>
      </c>
      <c r="J19" s="193">
        <v>5.8856699631568737E-5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644</v>
      </c>
      <c r="T19" s="200">
        <v>5500</v>
      </c>
      <c r="U19" s="200">
        <v>1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0</v>
      </c>
      <c r="AD19" s="200">
        <v>0</v>
      </c>
      <c r="AE19" s="200">
        <v>5500</v>
      </c>
      <c r="AF19" s="200">
        <v>4856</v>
      </c>
      <c r="AG19" s="200">
        <v>5500</v>
      </c>
      <c r="AI19" s="259">
        <v>0.95268570294105293</v>
      </c>
      <c r="AJ19" s="260">
        <f t="shared" si="0"/>
        <v>13.613798846279725</v>
      </c>
      <c r="AK19" s="261">
        <f t="shared" si="1"/>
        <v>1.1629115798524535E-2</v>
      </c>
      <c r="AL19" s="262">
        <f t="shared" si="2"/>
        <v>2.6565748819863384E-4</v>
      </c>
      <c r="AN19" s="264">
        <f t="shared" si="3"/>
        <v>2.1106999999999997E-2</v>
      </c>
      <c r="AO19" s="266">
        <f t="shared" si="4"/>
        <v>187.70092400000001</v>
      </c>
      <c r="AP19" s="261">
        <f t="shared" si="5"/>
        <v>9.1108107950684414E-2</v>
      </c>
      <c r="AQ19" s="262">
        <f t="shared" si="6"/>
        <v>-9.4021357428599115E-5</v>
      </c>
      <c r="AT19" s="192">
        <f t="shared" si="7"/>
        <v>0</v>
      </c>
      <c r="AU19" s="192">
        <f t="shared" si="8"/>
        <v>0</v>
      </c>
      <c r="AV19" s="192">
        <f t="shared" si="9"/>
        <v>0</v>
      </c>
      <c r="AW19" s="192">
        <f t="shared" si="10"/>
        <v>0</v>
      </c>
      <c r="AX19" s="192">
        <f t="shared" si="11"/>
        <v>0</v>
      </c>
      <c r="AY19" s="192">
        <f t="shared" si="12"/>
        <v>1.3013216288539848E-3</v>
      </c>
      <c r="AZ19" s="192">
        <f t="shared" si="13"/>
        <v>0</v>
      </c>
      <c r="BA19" s="192">
        <f t="shared" si="14"/>
        <v>0</v>
      </c>
      <c r="BB19" s="192">
        <f t="shared" si="15"/>
        <v>0</v>
      </c>
      <c r="BC19" s="192">
        <f t="shared" si="16"/>
        <v>1.3013216288539848E-3</v>
      </c>
      <c r="BE19" s="72">
        <f t="shared" si="17"/>
        <v>0</v>
      </c>
      <c r="BF19" s="72">
        <f t="shared" si="18"/>
        <v>0</v>
      </c>
      <c r="BG19" s="72">
        <f t="shared" si="19"/>
        <v>0</v>
      </c>
      <c r="BH19" s="99">
        <f t="shared" si="20"/>
        <v>0</v>
      </c>
      <c r="BI19" s="72">
        <f t="shared" si="21"/>
        <v>0</v>
      </c>
      <c r="BJ19" s="72">
        <f t="shared" si="22"/>
        <v>1.3013216288539848E-3</v>
      </c>
      <c r="BK19" s="72">
        <f t="shared" si="23"/>
        <v>0</v>
      </c>
      <c r="BL19" s="72">
        <f t="shared" si="24"/>
        <v>0</v>
      </c>
      <c r="BM19" s="99">
        <f t="shared" si="25"/>
        <v>0</v>
      </c>
      <c r="BN19" s="278">
        <f t="shared" si="28"/>
        <v>1.9149144938530153E-2</v>
      </c>
      <c r="BO19" s="277">
        <f t="shared" si="26"/>
        <v>1.3013216288539848E-3</v>
      </c>
      <c r="BP19" s="375">
        <f t="shared" si="27"/>
        <v>1.3013216288539848E-3</v>
      </c>
      <c r="BQ19" s="375"/>
      <c r="BR19" s="375"/>
      <c r="BS19" s="375"/>
      <c r="BT19" s="281"/>
      <c r="BU19" s="397"/>
      <c r="BV19" s="397"/>
      <c r="BW19" s="281"/>
      <c r="BX19" s="281"/>
    </row>
    <row r="20" spans="1:76" ht="15">
      <c r="A20" s="192">
        <v>353</v>
      </c>
      <c r="B20" s="192">
        <v>54059</v>
      </c>
      <c r="C20" s="200">
        <v>1</v>
      </c>
      <c r="D20" s="200">
        <v>1</v>
      </c>
      <c r="E20" s="200">
        <v>0</v>
      </c>
      <c r="F20" s="200">
        <v>0</v>
      </c>
      <c r="G20" s="192" t="s">
        <v>270</v>
      </c>
      <c r="H20" s="193">
        <v>6.7599999999999995E-4</v>
      </c>
      <c r="I20" s="201">
        <v>20</v>
      </c>
      <c r="J20" s="193">
        <v>5.8856699631568737E-5</v>
      </c>
      <c r="K20" s="200">
        <v>1465</v>
      </c>
      <c r="L20" s="200">
        <v>0</v>
      </c>
      <c r="M20" s="200">
        <v>0</v>
      </c>
      <c r="N20" s="200">
        <v>539</v>
      </c>
      <c r="O20" s="200">
        <v>0</v>
      </c>
      <c r="P20" s="200">
        <v>3903</v>
      </c>
      <c r="Q20" s="200">
        <v>1290</v>
      </c>
      <c r="R20" s="200">
        <v>0</v>
      </c>
      <c r="S20" s="200">
        <v>4959</v>
      </c>
      <c r="T20" s="200">
        <v>5370</v>
      </c>
      <c r="U20" s="200">
        <v>1</v>
      </c>
      <c r="V20" s="200">
        <v>0</v>
      </c>
      <c r="W20" s="200">
        <v>1465</v>
      </c>
      <c r="X20" s="200">
        <v>0</v>
      </c>
      <c r="Y20" s="200">
        <v>0</v>
      </c>
      <c r="Z20" s="200">
        <v>132</v>
      </c>
      <c r="AA20" s="200">
        <v>407</v>
      </c>
      <c r="AB20" s="200">
        <v>0</v>
      </c>
      <c r="AC20" s="200">
        <v>0</v>
      </c>
      <c r="AD20" s="200">
        <v>7197</v>
      </c>
      <c r="AE20" s="200">
        <v>11102</v>
      </c>
      <c r="AF20" s="200">
        <v>7608</v>
      </c>
      <c r="AG20" s="200">
        <v>12567</v>
      </c>
      <c r="AI20" s="259">
        <v>0.98347945973679296</v>
      </c>
      <c r="AJ20" s="260">
        <f t="shared" si="0"/>
        <v>14.0615806170767</v>
      </c>
      <c r="AK20" s="261">
        <f t="shared" si="1"/>
        <v>1.2011617855728752E-2</v>
      </c>
      <c r="AL20" s="262">
        <f t="shared" si="2"/>
        <v>5.8893812133264091E-2</v>
      </c>
      <c r="AN20" s="264">
        <f t="shared" si="3"/>
        <v>2.1782999999999997E-2</v>
      </c>
      <c r="AO20" s="266">
        <f t="shared" si="4"/>
        <v>192.84393200000002</v>
      </c>
      <c r="AP20" s="261">
        <f t="shared" si="5"/>
        <v>9.3604471410542692E-2</v>
      </c>
      <c r="AQ20" s="262">
        <f t="shared" si="6"/>
        <v>-9.5872063648189454E-5</v>
      </c>
      <c r="AT20" s="192">
        <f t="shared" si="7"/>
        <v>3.4662476114019776E-4</v>
      </c>
      <c r="AU20" s="192">
        <f t="shared" si="8"/>
        <v>0</v>
      </c>
      <c r="AV20" s="192">
        <f t="shared" si="9"/>
        <v>1.2752951962769052E-4</v>
      </c>
      <c r="AW20" s="192">
        <f t="shared" si="10"/>
        <v>0</v>
      </c>
      <c r="AX20" s="192">
        <f t="shared" si="11"/>
        <v>9.2346514862129154E-4</v>
      </c>
      <c r="AY20" s="192">
        <f t="shared" si="12"/>
        <v>1.2705631176265272E-3</v>
      </c>
      <c r="AZ20" s="192">
        <f t="shared" si="13"/>
        <v>0</v>
      </c>
      <c r="BA20" s="192">
        <f t="shared" si="14"/>
        <v>9.6297800535194886E-5</v>
      </c>
      <c r="BB20" s="192">
        <f t="shared" si="15"/>
        <v>0</v>
      </c>
      <c r="BC20" s="192">
        <f t="shared" si="16"/>
        <v>2.7644803475509018E-3</v>
      </c>
      <c r="BE20" s="72">
        <f t="shared" si="17"/>
        <v>3.4662476114019776E-4</v>
      </c>
      <c r="BF20" s="72">
        <f t="shared" si="18"/>
        <v>0</v>
      </c>
      <c r="BG20" s="72">
        <f t="shared" si="19"/>
        <v>3.4007871900717471E-4</v>
      </c>
      <c r="BH20" s="99">
        <f t="shared" si="20"/>
        <v>0</v>
      </c>
      <c r="BI20" s="72">
        <f t="shared" si="21"/>
        <v>9.2346514862129154E-4</v>
      </c>
      <c r="BJ20" s="72">
        <f t="shared" si="22"/>
        <v>1.2705631176265272E-3</v>
      </c>
      <c r="BK20" s="72">
        <f t="shared" si="23"/>
        <v>0</v>
      </c>
      <c r="BL20" s="72">
        <f t="shared" si="24"/>
        <v>2.5679413476051966E-4</v>
      </c>
      <c r="BM20" s="99">
        <f t="shared" si="25"/>
        <v>0</v>
      </c>
      <c r="BN20" s="278">
        <f t="shared" si="28"/>
        <v>3.0001378643397324E-2</v>
      </c>
      <c r="BO20" s="277">
        <f t="shared" si="26"/>
        <v>2.7644803475509018E-3</v>
      </c>
      <c r="BP20" s="375">
        <f t="shared" si="27"/>
        <v>3.1375258811557113E-3</v>
      </c>
      <c r="BQ20" s="375"/>
      <c r="BR20" s="375"/>
      <c r="BS20" s="375"/>
      <c r="BT20" s="281"/>
      <c r="BU20" s="397"/>
      <c r="BV20" s="397"/>
      <c r="BW20" s="281"/>
      <c r="BX20" s="281"/>
    </row>
    <row r="21" spans="1:76" ht="15">
      <c r="A21" s="192">
        <v>366</v>
      </c>
      <c r="B21" s="192">
        <v>54095</v>
      </c>
      <c r="C21" s="200">
        <v>1</v>
      </c>
      <c r="D21" s="200">
        <v>1</v>
      </c>
      <c r="E21" s="200">
        <v>0</v>
      </c>
      <c r="F21" s="200">
        <v>0</v>
      </c>
      <c r="G21" s="192" t="s">
        <v>270</v>
      </c>
      <c r="H21" s="193">
        <v>6.7599999999999995E-4</v>
      </c>
      <c r="I21" s="201">
        <v>20</v>
      </c>
      <c r="J21" s="193">
        <v>5.8856699631568737E-5</v>
      </c>
      <c r="K21" s="200">
        <v>10</v>
      </c>
      <c r="L21" s="200">
        <v>0</v>
      </c>
      <c r="M21" s="200">
        <v>0</v>
      </c>
      <c r="N21" s="200">
        <v>283</v>
      </c>
      <c r="O21" s="200">
        <v>0</v>
      </c>
      <c r="P21" s="200">
        <v>0</v>
      </c>
      <c r="Q21" s="200">
        <v>1965</v>
      </c>
      <c r="R21" s="200">
        <v>0</v>
      </c>
      <c r="S21" s="200">
        <v>900</v>
      </c>
      <c r="T21" s="200">
        <v>8156</v>
      </c>
      <c r="U21" s="200">
        <v>1</v>
      </c>
      <c r="V21" s="200">
        <v>0</v>
      </c>
      <c r="W21" s="200">
        <v>10</v>
      </c>
      <c r="X21" s="200">
        <v>0</v>
      </c>
      <c r="Y21" s="200">
        <v>39</v>
      </c>
      <c r="Z21" s="200">
        <v>245</v>
      </c>
      <c r="AA21" s="200">
        <v>0</v>
      </c>
      <c r="AB21" s="200">
        <v>0</v>
      </c>
      <c r="AC21" s="200">
        <v>83</v>
      </c>
      <c r="AD21" s="200">
        <v>2259</v>
      </c>
      <c r="AE21" s="200">
        <v>10404</v>
      </c>
      <c r="AF21" s="200">
        <v>9514</v>
      </c>
      <c r="AG21" s="200">
        <v>10414</v>
      </c>
      <c r="AI21" s="259">
        <v>0.99228554365165167</v>
      </c>
      <c r="AJ21" s="260">
        <f t="shared" si="0"/>
        <v>14.621543257371446</v>
      </c>
      <c r="AK21" s="261">
        <f t="shared" si="1"/>
        <v>1.2489946532416573E-2</v>
      </c>
      <c r="AL21" s="262">
        <f t="shared" si="2"/>
        <v>1.7182989583832423E-2</v>
      </c>
      <c r="AN21" s="264">
        <f t="shared" si="3"/>
        <v>2.2458999999999996E-2</v>
      </c>
      <c r="AO21" s="266">
        <f t="shared" si="4"/>
        <v>199.27539600000003</v>
      </c>
      <c r="AP21" s="261">
        <f t="shared" si="5"/>
        <v>9.6726238229298156E-2</v>
      </c>
      <c r="AQ21" s="262">
        <f t="shared" si="6"/>
        <v>-9.8755967716532354E-5</v>
      </c>
      <c r="AT21" s="192">
        <f t="shared" si="7"/>
        <v>2.3660393251890634E-6</v>
      </c>
      <c r="AU21" s="192">
        <f t="shared" si="8"/>
        <v>0</v>
      </c>
      <c r="AV21" s="192">
        <f t="shared" si="9"/>
        <v>6.6958912902850501E-5</v>
      </c>
      <c r="AW21" s="192">
        <f t="shared" si="10"/>
        <v>0</v>
      </c>
      <c r="AX21" s="192">
        <f t="shared" si="11"/>
        <v>0</v>
      </c>
      <c r="AY21" s="192">
        <f t="shared" si="12"/>
        <v>1.9297416736241998E-3</v>
      </c>
      <c r="AZ21" s="192">
        <f t="shared" si="13"/>
        <v>9.2275533682373477E-6</v>
      </c>
      <c r="BA21" s="192">
        <f t="shared" si="14"/>
        <v>0</v>
      </c>
      <c r="BB21" s="192">
        <f t="shared" si="15"/>
        <v>0</v>
      </c>
      <c r="BC21" s="192">
        <f t="shared" si="16"/>
        <v>2.0082941792204764E-3</v>
      </c>
      <c r="BE21" s="72">
        <f t="shared" si="17"/>
        <v>2.3660393251890634E-6</v>
      </c>
      <c r="BF21" s="72">
        <f t="shared" si="18"/>
        <v>0</v>
      </c>
      <c r="BG21" s="72">
        <f t="shared" si="19"/>
        <v>1.7855710107426799E-4</v>
      </c>
      <c r="BH21" s="99">
        <f t="shared" si="20"/>
        <v>0</v>
      </c>
      <c r="BI21" s="72">
        <f t="shared" si="21"/>
        <v>0</v>
      </c>
      <c r="BJ21" s="72">
        <f t="shared" si="22"/>
        <v>1.9297416736241998E-3</v>
      </c>
      <c r="BK21" s="72">
        <f t="shared" si="23"/>
        <v>2.4606808981966263E-5</v>
      </c>
      <c r="BL21" s="72">
        <f t="shared" si="24"/>
        <v>0</v>
      </c>
      <c r="BM21" s="99">
        <f t="shared" si="25"/>
        <v>0</v>
      </c>
      <c r="BN21" s="278">
        <f t="shared" si="28"/>
        <v>3.7517496899747912E-2</v>
      </c>
      <c r="BO21" s="277">
        <f t="shared" si="26"/>
        <v>2.0082941792204764E-3</v>
      </c>
      <c r="BP21" s="375">
        <f t="shared" si="27"/>
        <v>2.1352716230056234E-3</v>
      </c>
      <c r="BQ21" s="375"/>
      <c r="BR21" s="375"/>
      <c r="BS21" s="375"/>
      <c r="BT21" s="281"/>
      <c r="BU21" s="397"/>
      <c r="BV21" s="397"/>
      <c r="BW21" s="281"/>
      <c r="BX21" s="281"/>
    </row>
    <row r="22" spans="1:76" ht="15">
      <c r="A22" s="192">
        <v>378</v>
      </c>
      <c r="B22" s="192">
        <v>54034</v>
      </c>
      <c r="C22" s="200">
        <v>1</v>
      </c>
      <c r="D22" s="200">
        <v>1</v>
      </c>
      <c r="E22" s="200">
        <v>0</v>
      </c>
      <c r="F22" s="200">
        <v>0</v>
      </c>
      <c r="G22" s="192" t="s">
        <v>270</v>
      </c>
      <c r="H22" s="193">
        <v>6.7599999999999995E-4</v>
      </c>
      <c r="I22" s="201">
        <v>20</v>
      </c>
      <c r="J22" s="193">
        <v>5.8856699631568737E-5</v>
      </c>
      <c r="K22" s="200">
        <v>0</v>
      </c>
      <c r="L22" s="200">
        <v>0</v>
      </c>
      <c r="M22" s="200">
        <v>0</v>
      </c>
      <c r="N22" s="200">
        <v>189</v>
      </c>
      <c r="O22" s="200">
        <v>0</v>
      </c>
      <c r="P22" s="200">
        <v>1144</v>
      </c>
      <c r="Q22" s="200">
        <v>417</v>
      </c>
      <c r="R22" s="200">
        <v>0</v>
      </c>
      <c r="S22" s="200">
        <v>0</v>
      </c>
      <c r="T22" s="200">
        <v>20010</v>
      </c>
      <c r="U22" s="200">
        <v>1</v>
      </c>
      <c r="V22" s="200">
        <v>0</v>
      </c>
      <c r="W22" s="200">
        <v>0</v>
      </c>
      <c r="X22" s="200">
        <v>0</v>
      </c>
      <c r="Y22" s="200">
        <v>82</v>
      </c>
      <c r="Z22" s="200">
        <v>106</v>
      </c>
      <c r="AA22" s="200">
        <v>0</v>
      </c>
      <c r="AB22" s="200">
        <v>0</v>
      </c>
      <c r="AC22" s="200">
        <v>149</v>
      </c>
      <c r="AD22" s="200">
        <v>1751</v>
      </c>
      <c r="AE22" s="200">
        <v>21761</v>
      </c>
      <c r="AF22" s="200">
        <v>21761</v>
      </c>
      <c r="AG22" s="200">
        <v>21761</v>
      </c>
      <c r="AI22" s="259">
        <v>0.99768439499016759</v>
      </c>
      <c r="AJ22" s="260">
        <f t="shared" si="0"/>
        <v>15.902323898054012</v>
      </c>
      <c r="AK22" s="261">
        <f t="shared" si="1"/>
        <v>1.3584009001767382E-2</v>
      </c>
      <c r="AL22" s="262">
        <f t="shared" si="2"/>
        <v>1.0602782457106694E-2</v>
      </c>
      <c r="AN22" s="264">
        <f t="shared" si="3"/>
        <v>2.3134999999999996E-2</v>
      </c>
      <c r="AO22" s="266">
        <f t="shared" si="4"/>
        <v>213.98583200000002</v>
      </c>
      <c r="AP22" s="261">
        <f t="shared" si="5"/>
        <v>0.10386653334627707</v>
      </c>
      <c r="AQ22" s="262">
        <f t="shared" si="6"/>
        <v>-1.0477916958508878E-4</v>
      </c>
      <c r="AT22" s="192">
        <f t="shared" si="7"/>
        <v>0</v>
      </c>
      <c r="AU22" s="192">
        <f t="shared" si="8"/>
        <v>0</v>
      </c>
      <c r="AV22" s="192">
        <f t="shared" si="9"/>
        <v>4.4718143246073295E-5</v>
      </c>
      <c r="AW22" s="192">
        <f t="shared" si="10"/>
        <v>0</v>
      </c>
      <c r="AX22" s="192">
        <f t="shared" si="11"/>
        <v>2.7067489880162887E-4</v>
      </c>
      <c r="AY22" s="192">
        <f t="shared" si="12"/>
        <v>4.7344446897033161E-3</v>
      </c>
      <c r="AZ22" s="192">
        <f t="shared" si="13"/>
        <v>1.9401522466550319E-5</v>
      </c>
      <c r="BA22" s="192">
        <f t="shared" si="14"/>
        <v>0</v>
      </c>
      <c r="BB22" s="192">
        <f t="shared" si="15"/>
        <v>0</v>
      </c>
      <c r="BC22" s="192">
        <f t="shared" si="16"/>
        <v>5.0692392542175686E-3</v>
      </c>
      <c r="BE22" s="72">
        <f t="shared" si="17"/>
        <v>0</v>
      </c>
      <c r="BF22" s="72">
        <f t="shared" si="18"/>
        <v>0</v>
      </c>
      <c r="BG22" s="72">
        <f t="shared" si="19"/>
        <v>1.192483819895288E-4</v>
      </c>
      <c r="BH22" s="99">
        <f t="shared" si="20"/>
        <v>0</v>
      </c>
      <c r="BI22" s="72">
        <f t="shared" si="21"/>
        <v>2.7067489880162887E-4</v>
      </c>
      <c r="BJ22" s="72">
        <f t="shared" si="22"/>
        <v>4.7344446897033161E-3</v>
      </c>
      <c r="BK22" s="72">
        <f t="shared" si="23"/>
        <v>5.1737393244134178E-5</v>
      </c>
      <c r="BL22" s="72">
        <f t="shared" si="24"/>
        <v>0</v>
      </c>
      <c r="BM22" s="99">
        <f t="shared" si="25"/>
        <v>0</v>
      </c>
      <c r="BN22" s="278">
        <f t="shared" si="28"/>
        <v>8.5812302925732012E-2</v>
      </c>
      <c r="BO22" s="277">
        <f t="shared" si="26"/>
        <v>5.0692392542175686E-3</v>
      </c>
      <c r="BP22" s="375">
        <f t="shared" si="27"/>
        <v>5.1761053637386081E-3</v>
      </c>
      <c r="BQ22" s="375"/>
      <c r="BR22" s="375"/>
      <c r="BS22" s="375"/>
      <c r="BT22" s="281"/>
      <c r="BU22" s="397"/>
      <c r="BV22" s="397"/>
      <c r="BW22" s="281"/>
      <c r="BX22" s="281"/>
    </row>
    <row r="23" spans="1:76" ht="15">
      <c r="A23" s="192">
        <v>5</v>
      </c>
      <c r="B23" s="192">
        <v>51082</v>
      </c>
      <c r="C23" s="200">
        <v>1</v>
      </c>
      <c r="D23" s="200">
        <v>1</v>
      </c>
      <c r="E23" s="200">
        <v>0</v>
      </c>
      <c r="F23" s="200">
        <v>0</v>
      </c>
      <c r="G23" s="192" t="s">
        <v>487</v>
      </c>
      <c r="H23" s="193">
        <v>7.7899999999999996E-4</v>
      </c>
      <c r="I23" s="201">
        <v>21</v>
      </c>
      <c r="J23" s="193">
        <v>6.7824510374248594E-5</v>
      </c>
      <c r="K23" s="200">
        <v>4534</v>
      </c>
      <c r="L23" s="200">
        <v>306</v>
      </c>
      <c r="M23" s="200">
        <v>1</v>
      </c>
      <c r="N23" s="200">
        <v>1341</v>
      </c>
      <c r="O23" s="200">
        <v>0</v>
      </c>
      <c r="P23" s="200">
        <v>1500</v>
      </c>
      <c r="Q23" s="200">
        <v>1492</v>
      </c>
      <c r="R23" s="200">
        <v>0</v>
      </c>
      <c r="S23" s="200">
        <v>18255</v>
      </c>
      <c r="T23" s="200">
        <v>8175</v>
      </c>
      <c r="U23" s="200">
        <v>1</v>
      </c>
      <c r="V23" s="200">
        <v>0</v>
      </c>
      <c r="W23" s="200">
        <v>750</v>
      </c>
      <c r="X23" s="200">
        <v>0</v>
      </c>
      <c r="Y23" s="200">
        <v>102</v>
      </c>
      <c r="Z23" s="200">
        <v>309</v>
      </c>
      <c r="AA23" s="200">
        <v>930</v>
      </c>
      <c r="AB23" s="200">
        <v>0</v>
      </c>
      <c r="AC23" s="200">
        <v>90</v>
      </c>
      <c r="AD23" s="200">
        <v>9174</v>
      </c>
      <c r="AE23" s="200">
        <v>12814</v>
      </c>
      <c r="AF23" s="200">
        <v>-906</v>
      </c>
      <c r="AG23" s="200">
        <v>17348</v>
      </c>
      <c r="AI23" s="264">
        <v>1.2759071911864669E-2</v>
      </c>
      <c r="AJ23" s="260">
        <f t="shared" si="0"/>
        <v>15.840874891654943</v>
      </c>
      <c r="AK23" s="261">
        <f t="shared" si="1"/>
        <v>1.3531518317926088E-2</v>
      </c>
      <c r="AL23" s="262">
        <f t="shared" si="2"/>
        <v>-0.96850458858505695</v>
      </c>
      <c r="AN23" s="264">
        <f t="shared" si="3"/>
        <v>2.3913999999999994E-2</v>
      </c>
      <c r="AO23" s="266">
        <f t="shared" si="4"/>
        <v>213.28005800000003</v>
      </c>
      <c r="AP23" s="261">
        <f t="shared" si="5"/>
        <v>0.10352395786816816</v>
      </c>
      <c r="AQ23" s="262">
        <f t="shared" si="6"/>
        <v>-1.2490602165605259E-4</v>
      </c>
      <c r="AT23" s="192">
        <f t="shared" si="7"/>
        <v>1.2362156467481092E-3</v>
      </c>
      <c r="AU23" s="192">
        <f t="shared" si="8"/>
        <v>8.3432286701570684E-5</v>
      </c>
      <c r="AV23" s="192">
        <f t="shared" si="9"/>
        <v>3.6562972701570677E-4</v>
      </c>
      <c r="AW23" s="192">
        <f t="shared" si="10"/>
        <v>0</v>
      </c>
      <c r="AX23" s="192">
        <f t="shared" si="11"/>
        <v>4.0898179755671901E-4</v>
      </c>
      <c r="AY23" s="192">
        <f t="shared" si="12"/>
        <v>2.2289507966841188E-3</v>
      </c>
      <c r="AZ23" s="192">
        <f t="shared" si="13"/>
        <v>2.781076223385689E-5</v>
      </c>
      <c r="BA23" s="192">
        <f t="shared" si="14"/>
        <v>2.5356871448516577E-4</v>
      </c>
      <c r="BB23" s="192">
        <f t="shared" si="15"/>
        <v>0</v>
      </c>
      <c r="BC23" s="192">
        <f t="shared" si="16"/>
        <v>4.6045897314252468E-3</v>
      </c>
      <c r="BE23" s="72">
        <f t="shared" si="17"/>
        <v>1.2362156467481092E-3</v>
      </c>
      <c r="BF23" s="72">
        <f t="shared" si="18"/>
        <v>1.5295919228621295E-4</v>
      </c>
      <c r="BG23" s="72">
        <f t="shared" si="19"/>
        <v>9.7501260537521809E-4</v>
      </c>
      <c r="BH23" s="99">
        <f t="shared" si="20"/>
        <v>0</v>
      </c>
      <c r="BI23" s="72">
        <f t="shared" si="21"/>
        <v>4.0898179755671901E-4</v>
      </c>
      <c r="BJ23" s="72">
        <f t="shared" si="22"/>
        <v>2.2289507966841188E-3</v>
      </c>
      <c r="BK23" s="72">
        <f t="shared" si="23"/>
        <v>7.4162032623618392E-5</v>
      </c>
      <c r="BL23" s="72">
        <f t="shared" si="24"/>
        <v>6.7618323862710886E-4</v>
      </c>
      <c r="BM23" s="99">
        <f t="shared" si="25"/>
        <v>0</v>
      </c>
      <c r="BN23" s="278">
        <f t="shared" si="28"/>
        <v>-4.117083428737638E-3</v>
      </c>
      <c r="BO23" s="277">
        <f t="shared" si="26"/>
        <v>4.6045897314252468E-3</v>
      </c>
      <c r="BP23" s="375">
        <f t="shared" si="27"/>
        <v>5.7524653099011057E-3</v>
      </c>
      <c r="BQ23" s="375"/>
      <c r="BR23" s="375"/>
      <c r="BS23" s="375"/>
      <c r="BT23" s="281"/>
      <c r="BU23" s="397"/>
      <c r="BV23" s="397"/>
      <c r="BW23" s="281"/>
      <c r="BX23" s="281"/>
    </row>
    <row r="24" spans="1:76" ht="15">
      <c r="A24" s="192">
        <v>351</v>
      </c>
      <c r="B24" s="192">
        <v>54099</v>
      </c>
      <c r="C24" s="200">
        <v>1</v>
      </c>
      <c r="D24" s="200">
        <v>1</v>
      </c>
      <c r="E24" s="200">
        <v>0</v>
      </c>
      <c r="F24" s="200">
        <v>0</v>
      </c>
      <c r="G24" s="192" t="s">
        <v>487</v>
      </c>
      <c r="H24" s="193">
        <v>3.2669999999999999E-3</v>
      </c>
      <c r="I24" s="201">
        <v>21</v>
      </c>
      <c r="J24" s="193">
        <v>2.8444502617801047E-4</v>
      </c>
      <c r="K24" s="200">
        <v>1500</v>
      </c>
      <c r="L24" s="200">
        <v>375</v>
      </c>
      <c r="M24" s="200">
        <v>1</v>
      </c>
      <c r="N24" s="200">
        <v>468</v>
      </c>
      <c r="O24" s="200">
        <v>0</v>
      </c>
      <c r="P24" s="200">
        <v>2922</v>
      </c>
      <c r="Q24" s="200">
        <v>1673</v>
      </c>
      <c r="R24" s="200">
        <v>0</v>
      </c>
      <c r="S24" s="200">
        <v>5754</v>
      </c>
      <c r="T24" s="200">
        <v>6060</v>
      </c>
      <c r="U24" s="200">
        <v>1</v>
      </c>
      <c r="V24" s="200">
        <v>0</v>
      </c>
      <c r="W24" s="200">
        <v>0</v>
      </c>
      <c r="X24" s="200">
        <v>0</v>
      </c>
      <c r="Y24" s="200">
        <v>112</v>
      </c>
      <c r="Z24" s="200">
        <v>355</v>
      </c>
      <c r="AA24" s="200">
        <v>0</v>
      </c>
      <c r="AB24" s="200">
        <v>0</v>
      </c>
      <c r="AC24" s="200">
        <v>518</v>
      </c>
      <c r="AD24" s="200">
        <v>6939</v>
      </c>
      <c r="AE24" s="200">
        <v>11499</v>
      </c>
      <c r="AF24" s="200">
        <v>7245</v>
      </c>
      <c r="AG24" s="200">
        <v>12999</v>
      </c>
      <c r="AI24" s="259">
        <v>0.98272698256693169</v>
      </c>
      <c r="AJ24" s="260">
        <f t="shared" si="0"/>
        <v>17.901679106314628</v>
      </c>
      <c r="AK24" s="261">
        <f t="shared" si="1"/>
        <v>1.5291888889062737E-2</v>
      </c>
      <c r="AL24" s="262">
        <f t="shared" si="2"/>
        <v>0.93763174828253115</v>
      </c>
      <c r="AN24" s="264">
        <f t="shared" si="3"/>
        <v>2.7180999999999993E-2</v>
      </c>
      <c r="AO24" s="266">
        <f t="shared" si="4"/>
        <v>236.94947300000001</v>
      </c>
      <c r="AP24" s="261">
        <f t="shared" si="5"/>
        <v>0.11501284972332784</v>
      </c>
      <c r="AQ24" s="262">
        <f t="shared" si="6"/>
        <v>-5.470323854014173E-4</v>
      </c>
      <c r="AT24" s="192">
        <f t="shared" si="7"/>
        <v>1.7152035078534032E-3</v>
      </c>
      <c r="AU24" s="192">
        <f t="shared" si="8"/>
        <v>4.288008769633508E-4</v>
      </c>
      <c r="AV24" s="192">
        <f t="shared" si="9"/>
        <v>5.3514349445026184E-4</v>
      </c>
      <c r="AW24" s="192">
        <f t="shared" si="10"/>
        <v>0</v>
      </c>
      <c r="AX24" s="192">
        <f t="shared" si="11"/>
        <v>3.3412164332984294E-3</v>
      </c>
      <c r="AY24" s="192">
        <f t="shared" si="12"/>
        <v>6.9294221717277494E-3</v>
      </c>
      <c r="AZ24" s="192">
        <f t="shared" si="13"/>
        <v>1.2806852858638745E-4</v>
      </c>
      <c r="BA24" s="192">
        <f t="shared" si="14"/>
        <v>0</v>
      </c>
      <c r="BB24" s="192">
        <f t="shared" si="15"/>
        <v>0</v>
      </c>
      <c r="BC24" s="192">
        <f t="shared" si="16"/>
        <v>1.307785501287958E-2</v>
      </c>
      <c r="BE24" s="72">
        <f t="shared" si="17"/>
        <v>1.7152035078534032E-3</v>
      </c>
      <c r="BF24" s="72">
        <f t="shared" si="18"/>
        <v>7.8613494109947642E-4</v>
      </c>
      <c r="BG24" s="72">
        <f t="shared" si="19"/>
        <v>1.4270493185340317E-3</v>
      </c>
      <c r="BH24" s="99">
        <f t="shared" si="20"/>
        <v>0</v>
      </c>
      <c r="BI24" s="72">
        <f t="shared" si="21"/>
        <v>3.3412164332984294E-3</v>
      </c>
      <c r="BJ24" s="72">
        <f t="shared" si="22"/>
        <v>6.9294221717277494E-3</v>
      </c>
      <c r="BK24" s="72">
        <f t="shared" si="23"/>
        <v>3.4151607623036657E-4</v>
      </c>
      <c r="BL24" s="72">
        <f t="shared" si="24"/>
        <v>0</v>
      </c>
      <c r="BM24" s="99">
        <f t="shared" si="25"/>
        <v>0</v>
      </c>
      <c r="BN24" s="278">
        <f t="shared" si="28"/>
        <v>0.13807388238219898</v>
      </c>
      <c r="BO24" s="277">
        <f t="shared" si="26"/>
        <v>1.307785501287958E-2</v>
      </c>
      <c r="BP24" s="375">
        <f t="shared" si="27"/>
        <v>1.4540542448743456E-2</v>
      </c>
      <c r="BQ24" s="375"/>
      <c r="BR24" s="375"/>
      <c r="BS24" s="375"/>
      <c r="BT24" s="281"/>
      <c r="BU24" s="397"/>
      <c r="BV24" s="397"/>
      <c r="BW24" s="281"/>
      <c r="BX24" s="281"/>
    </row>
    <row r="25" spans="1:76" ht="15">
      <c r="A25" s="192">
        <v>34</v>
      </c>
      <c r="B25" s="192">
        <v>54098</v>
      </c>
      <c r="C25" s="200">
        <v>1</v>
      </c>
      <c r="D25" s="200">
        <v>1</v>
      </c>
      <c r="E25" s="200">
        <v>0</v>
      </c>
      <c r="F25" s="200">
        <v>0</v>
      </c>
      <c r="G25" s="192" t="s">
        <v>145</v>
      </c>
      <c r="H25" s="193">
        <v>6.7599999999999995E-4</v>
      </c>
      <c r="I25" s="201">
        <v>28</v>
      </c>
      <c r="J25" s="193">
        <v>5.8856699631568737E-5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73</v>
      </c>
      <c r="R25" s="200">
        <v>0</v>
      </c>
      <c r="S25" s="200">
        <v>30</v>
      </c>
      <c r="T25" s="200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  <c r="AC25" s="200">
        <v>0</v>
      </c>
      <c r="AD25" s="200">
        <v>73</v>
      </c>
      <c r="AE25" s="200">
        <v>73</v>
      </c>
      <c r="AF25" s="200">
        <v>43</v>
      </c>
      <c r="AG25" s="200">
        <v>73</v>
      </c>
      <c r="AI25" s="259">
        <v>0.36887897649938972</v>
      </c>
      <c r="AJ25" s="260">
        <f t="shared" si="0"/>
        <v>17.904209944398787</v>
      </c>
      <c r="AK25" s="261">
        <f t="shared" si="1"/>
        <v>1.5294050769775117E-2</v>
      </c>
      <c r="AL25" s="262">
        <f t="shared" si="2"/>
        <v>-0.81090550488858937</v>
      </c>
      <c r="AN25" s="264">
        <f t="shared" si="3"/>
        <v>2.7856999999999993E-2</v>
      </c>
      <c r="AO25" s="266">
        <f t="shared" si="4"/>
        <v>236.97854100000001</v>
      </c>
      <c r="AP25" s="261">
        <f t="shared" si="5"/>
        <v>0.1150269590331036</v>
      </c>
      <c r="AQ25" s="262">
        <f t="shared" si="6"/>
        <v>-1.1830122271934758E-4</v>
      </c>
      <c r="AT25" s="192">
        <f t="shared" si="7"/>
        <v>0</v>
      </c>
      <c r="AU25" s="192">
        <f t="shared" si="8"/>
        <v>0</v>
      </c>
      <c r="AV25" s="192">
        <f t="shared" si="9"/>
        <v>0</v>
      </c>
      <c r="AW25" s="192">
        <f t="shared" si="10"/>
        <v>0</v>
      </c>
      <c r="AX25" s="192">
        <f t="shared" si="11"/>
        <v>0</v>
      </c>
      <c r="AY25" s="192">
        <f t="shared" si="12"/>
        <v>0</v>
      </c>
      <c r="AZ25" s="192">
        <f t="shared" si="13"/>
        <v>0</v>
      </c>
      <c r="BA25" s="192">
        <f t="shared" si="14"/>
        <v>0</v>
      </c>
      <c r="BB25" s="192">
        <f t="shared" si="15"/>
        <v>0</v>
      </c>
      <c r="BC25" s="192">
        <f t="shared" si="16"/>
        <v>0</v>
      </c>
      <c r="BE25" s="72">
        <f t="shared" si="17"/>
        <v>0</v>
      </c>
      <c r="BF25" s="72">
        <f t="shared" si="18"/>
        <v>0</v>
      </c>
      <c r="BG25" s="72">
        <f t="shared" si="19"/>
        <v>0</v>
      </c>
      <c r="BH25" s="99">
        <f t="shared" si="20"/>
        <v>0</v>
      </c>
      <c r="BI25" s="72">
        <f t="shared" si="21"/>
        <v>0</v>
      </c>
      <c r="BJ25" s="72">
        <f t="shared" si="22"/>
        <v>0</v>
      </c>
      <c r="BK25" s="72">
        <f t="shared" si="23"/>
        <v>0</v>
      </c>
      <c r="BL25" s="72">
        <f t="shared" si="24"/>
        <v>0</v>
      </c>
      <c r="BM25" s="99">
        <f t="shared" si="25"/>
        <v>0</v>
      </c>
      <c r="BN25" s="278">
        <f t="shared" si="28"/>
        <v>1.6956615163854955E-4</v>
      </c>
      <c r="BO25" s="277">
        <f t="shared" si="26"/>
        <v>0</v>
      </c>
      <c r="BP25" s="375">
        <f t="shared" si="27"/>
        <v>0</v>
      </c>
      <c r="BQ25" s="375"/>
      <c r="BR25" s="375"/>
      <c r="BS25" s="375"/>
      <c r="BT25" s="281"/>
      <c r="BU25" s="397"/>
      <c r="BV25" s="397"/>
      <c r="BW25" s="281"/>
      <c r="BX25" s="281"/>
    </row>
    <row r="26" spans="1:76" ht="15">
      <c r="A26" s="192">
        <v>39</v>
      </c>
      <c r="B26" s="192">
        <v>51027</v>
      </c>
      <c r="C26" s="200">
        <v>1</v>
      </c>
      <c r="D26" s="200">
        <v>1</v>
      </c>
      <c r="E26" s="200">
        <v>0</v>
      </c>
      <c r="F26" s="200">
        <v>0</v>
      </c>
      <c r="G26" s="192" t="s">
        <v>145</v>
      </c>
      <c r="H26" s="193">
        <v>7.7899999999999996E-4</v>
      </c>
      <c r="I26" s="201">
        <v>28</v>
      </c>
      <c r="J26" s="193">
        <v>6.7824510374248594E-5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83</v>
      </c>
      <c r="R26" s="200">
        <v>0</v>
      </c>
      <c r="S26" s="200">
        <v>38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200">
        <v>0</v>
      </c>
      <c r="AC26" s="200">
        <v>9</v>
      </c>
      <c r="AD26" s="200">
        <v>83</v>
      </c>
      <c r="AE26" s="200">
        <v>83</v>
      </c>
      <c r="AF26" s="200">
        <v>45</v>
      </c>
      <c r="AG26" s="200">
        <v>83</v>
      </c>
      <c r="AI26" s="259">
        <v>0.37574138084023312</v>
      </c>
      <c r="AJ26" s="260">
        <f t="shared" si="0"/>
        <v>17.907262047365627</v>
      </c>
      <c r="AK26" s="261">
        <f t="shared" si="1"/>
        <v>1.5296657922946041E-2</v>
      </c>
      <c r="AL26" s="262">
        <f t="shared" si="2"/>
        <v>4.8999601603653842E-3</v>
      </c>
      <c r="AN26" s="264">
        <f t="shared" si="3"/>
        <v>2.8635999999999991E-2</v>
      </c>
      <c r="AO26" s="266">
        <f t="shared" si="4"/>
        <v>237.01359600000001</v>
      </c>
      <c r="AP26" s="261">
        <f t="shared" si="5"/>
        <v>0.11504397437142026</v>
      </c>
      <c r="AQ26" s="262">
        <f t="shared" si="6"/>
        <v>-1.3521721012212383E-4</v>
      </c>
      <c r="AT26" s="192">
        <f t="shared" si="7"/>
        <v>0</v>
      </c>
      <c r="AU26" s="192">
        <f t="shared" si="8"/>
        <v>0</v>
      </c>
      <c r="AV26" s="192">
        <f t="shared" si="9"/>
        <v>0</v>
      </c>
      <c r="AW26" s="192">
        <f t="shared" si="10"/>
        <v>0</v>
      </c>
      <c r="AX26" s="192">
        <f t="shared" si="11"/>
        <v>0</v>
      </c>
      <c r="AY26" s="192">
        <f t="shared" si="12"/>
        <v>0</v>
      </c>
      <c r="AZ26" s="192">
        <f t="shared" si="13"/>
        <v>0</v>
      </c>
      <c r="BA26" s="192">
        <f t="shared" si="14"/>
        <v>0</v>
      </c>
      <c r="BB26" s="192">
        <f t="shared" si="15"/>
        <v>0</v>
      </c>
      <c r="BC26" s="192">
        <f t="shared" si="16"/>
        <v>0</v>
      </c>
      <c r="BE26" s="72">
        <f t="shared" si="17"/>
        <v>0</v>
      </c>
      <c r="BF26" s="72">
        <f t="shared" si="18"/>
        <v>0</v>
      </c>
      <c r="BG26" s="72">
        <f t="shared" si="19"/>
        <v>0</v>
      </c>
      <c r="BH26" s="99">
        <f t="shared" si="20"/>
        <v>0</v>
      </c>
      <c r="BI26" s="72">
        <f t="shared" si="21"/>
        <v>0</v>
      </c>
      <c r="BJ26" s="72">
        <f t="shared" si="22"/>
        <v>0</v>
      </c>
      <c r="BK26" s="72">
        <f t="shared" si="23"/>
        <v>0</v>
      </c>
      <c r="BL26" s="72">
        <f t="shared" si="24"/>
        <v>0</v>
      </c>
      <c r="BM26" s="99">
        <f t="shared" si="25"/>
        <v>0</v>
      </c>
      <c r="BN26" s="278">
        <f t="shared" si="28"/>
        <v>2.0449089877835951E-4</v>
      </c>
      <c r="BO26" s="277">
        <f t="shared" si="26"/>
        <v>0</v>
      </c>
      <c r="BP26" s="375">
        <f t="shared" si="27"/>
        <v>0</v>
      </c>
      <c r="BQ26" s="375"/>
      <c r="BR26" s="375"/>
      <c r="BS26" s="375"/>
      <c r="BT26" s="281"/>
      <c r="BU26" s="397"/>
      <c r="BV26" s="397"/>
      <c r="BW26" s="281"/>
      <c r="BX26" s="281"/>
    </row>
    <row r="27" spans="1:76" ht="15">
      <c r="A27" s="192">
        <v>71</v>
      </c>
      <c r="B27" s="192">
        <v>54090</v>
      </c>
      <c r="C27" s="200">
        <v>1</v>
      </c>
      <c r="D27" s="200">
        <v>1</v>
      </c>
      <c r="E27" s="200">
        <v>0</v>
      </c>
      <c r="F27" s="200">
        <v>0</v>
      </c>
      <c r="G27" s="192" t="s">
        <v>145</v>
      </c>
      <c r="H27" s="193">
        <v>6.7599999999999995E-4</v>
      </c>
      <c r="I27" s="201">
        <v>28</v>
      </c>
      <c r="J27" s="193">
        <v>5.8856699631568737E-5</v>
      </c>
      <c r="K27" s="200">
        <v>0</v>
      </c>
      <c r="L27" s="200">
        <v>0</v>
      </c>
      <c r="M27" s="200">
        <v>0</v>
      </c>
      <c r="N27" s="200">
        <v>3</v>
      </c>
      <c r="O27" s="200">
        <v>0</v>
      </c>
      <c r="P27" s="200">
        <v>0</v>
      </c>
      <c r="Q27" s="200">
        <v>50</v>
      </c>
      <c r="R27" s="200">
        <v>0</v>
      </c>
      <c r="S27" s="200">
        <v>28</v>
      </c>
      <c r="T27" s="200">
        <v>75</v>
      </c>
      <c r="U27" s="200">
        <v>1</v>
      </c>
      <c r="V27" s="200">
        <v>0</v>
      </c>
      <c r="W27" s="200">
        <v>0</v>
      </c>
      <c r="X27" s="200">
        <v>0</v>
      </c>
      <c r="Y27" s="200">
        <v>0</v>
      </c>
      <c r="Z27" s="200">
        <v>3</v>
      </c>
      <c r="AA27" s="200">
        <v>0</v>
      </c>
      <c r="AB27" s="200">
        <v>0</v>
      </c>
      <c r="AC27" s="200">
        <v>50</v>
      </c>
      <c r="AD27" s="200">
        <v>53</v>
      </c>
      <c r="AE27" s="200">
        <v>128</v>
      </c>
      <c r="AF27" s="200">
        <v>99</v>
      </c>
      <c r="AG27" s="200">
        <v>128</v>
      </c>
      <c r="AI27" s="259">
        <v>0.42485772378760162</v>
      </c>
      <c r="AJ27" s="260">
        <f t="shared" si="0"/>
        <v>17.913088860629152</v>
      </c>
      <c r="AK27" s="261">
        <f t="shared" si="1"/>
        <v>1.5301635276214077E-2</v>
      </c>
      <c r="AL27" s="262">
        <f t="shared" si="2"/>
        <v>3.78196239238828E-2</v>
      </c>
      <c r="AN27" s="264">
        <f t="shared" si="3"/>
        <v>2.9311999999999991E-2</v>
      </c>
      <c r="AO27" s="266">
        <f t="shared" si="4"/>
        <v>237.08052000000001</v>
      </c>
      <c r="AP27" s="261">
        <f t="shared" si="5"/>
        <v>0.1150764585962528</v>
      </c>
      <c r="AQ27" s="262">
        <f t="shared" si="6"/>
        <v>-1.1638856468614693E-4</v>
      </c>
      <c r="AT27" s="192">
        <f t="shared" si="7"/>
        <v>0</v>
      </c>
      <c r="AU27" s="192">
        <f t="shared" si="8"/>
        <v>0</v>
      </c>
      <c r="AV27" s="192">
        <f t="shared" si="9"/>
        <v>7.0981179755671895E-7</v>
      </c>
      <c r="AW27" s="192">
        <f t="shared" si="10"/>
        <v>0</v>
      </c>
      <c r="AX27" s="192">
        <f t="shared" si="11"/>
        <v>0</v>
      </c>
      <c r="AY27" s="192">
        <f t="shared" si="12"/>
        <v>1.7745294938917975E-5</v>
      </c>
      <c r="AZ27" s="192">
        <f t="shared" si="13"/>
        <v>0</v>
      </c>
      <c r="BA27" s="192">
        <f t="shared" si="14"/>
        <v>0</v>
      </c>
      <c r="BB27" s="192">
        <f t="shared" si="15"/>
        <v>0</v>
      </c>
      <c r="BC27" s="192">
        <f t="shared" si="16"/>
        <v>1.8455106736474692E-5</v>
      </c>
      <c r="BE27" s="72">
        <f t="shared" si="17"/>
        <v>0</v>
      </c>
      <c r="BF27" s="72">
        <f t="shared" si="18"/>
        <v>0</v>
      </c>
      <c r="BG27" s="72">
        <f t="shared" si="19"/>
        <v>1.8928314601512507E-6</v>
      </c>
      <c r="BH27" s="99">
        <f t="shared" si="20"/>
        <v>0</v>
      </c>
      <c r="BI27" s="72">
        <f t="shared" si="21"/>
        <v>0</v>
      </c>
      <c r="BJ27" s="72">
        <f t="shared" si="22"/>
        <v>1.7745294938917975E-5</v>
      </c>
      <c r="BK27" s="72">
        <f t="shared" si="23"/>
        <v>0</v>
      </c>
      <c r="BL27" s="72">
        <f t="shared" si="24"/>
        <v>0</v>
      </c>
      <c r="BM27" s="99">
        <f t="shared" si="25"/>
        <v>0</v>
      </c>
      <c r="BN27" s="278">
        <f t="shared" si="28"/>
        <v>3.9039648865619547E-4</v>
      </c>
      <c r="BO27" s="277">
        <f t="shared" si="26"/>
        <v>1.8455106736474692E-5</v>
      </c>
      <c r="BP27" s="375">
        <f t="shared" si="27"/>
        <v>1.9638126399069224E-5</v>
      </c>
      <c r="BQ27" s="375"/>
      <c r="BR27" s="375"/>
      <c r="BS27" s="375"/>
      <c r="BT27" s="281"/>
      <c r="BU27" s="397"/>
      <c r="BV27" s="397"/>
      <c r="BW27" s="281"/>
      <c r="BX27" s="281"/>
    </row>
    <row r="28" spans="1:76" ht="15">
      <c r="A28" s="192">
        <v>141</v>
      </c>
      <c r="B28" s="192">
        <v>51063</v>
      </c>
      <c r="C28" s="200">
        <v>1</v>
      </c>
      <c r="D28" s="200">
        <v>1</v>
      </c>
      <c r="E28" s="200">
        <v>0</v>
      </c>
      <c r="F28" s="200">
        <v>0</v>
      </c>
      <c r="G28" s="192" t="s">
        <v>145</v>
      </c>
      <c r="H28" s="193">
        <v>7.7899999999999996E-4</v>
      </c>
      <c r="I28" s="201">
        <v>28</v>
      </c>
      <c r="J28" s="193">
        <v>6.7824510374248594E-5</v>
      </c>
      <c r="K28" s="200">
        <v>0</v>
      </c>
      <c r="L28" s="200">
        <v>0</v>
      </c>
      <c r="M28" s="200">
        <v>0</v>
      </c>
      <c r="N28" s="200">
        <v>8</v>
      </c>
      <c r="O28" s="200">
        <v>0</v>
      </c>
      <c r="P28" s="200">
        <v>0</v>
      </c>
      <c r="Q28" s="200">
        <v>159</v>
      </c>
      <c r="R28" s="200">
        <v>0</v>
      </c>
      <c r="S28" s="200">
        <v>254</v>
      </c>
      <c r="T28" s="200">
        <v>660</v>
      </c>
      <c r="U28" s="200">
        <v>1</v>
      </c>
      <c r="V28" s="200">
        <v>0</v>
      </c>
      <c r="W28" s="200">
        <v>0</v>
      </c>
      <c r="X28" s="200">
        <v>0</v>
      </c>
      <c r="Y28" s="200">
        <v>0</v>
      </c>
      <c r="Z28" s="200">
        <v>8</v>
      </c>
      <c r="AA28" s="200">
        <v>0</v>
      </c>
      <c r="AB28" s="200">
        <v>0</v>
      </c>
      <c r="AC28" s="200">
        <v>15</v>
      </c>
      <c r="AD28" s="200">
        <v>168</v>
      </c>
      <c r="AE28" s="200">
        <v>828</v>
      </c>
      <c r="AF28" s="200">
        <v>573</v>
      </c>
      <c r="AG28" s="200">
        <v>828</v>
      </c>
      <c r="AI28" s="264">
        <v>0.54313297560668516</v>
      </c>
      <c r="AJ28" s="260">
        <f t="shared" si="0"/>
        <v>17.951952305073597</v>
      </c>
      <c r="AK28" s="261">
        <f t="shared" si="1"/>
        <v>1.5334833026590526E-2</v>
      </c>
      <c r="AL28" s="262">
        <f t="shared" si="2"/>
        <v>0.11086580772602848</v>
      </c>
      <c r="AN28" s="264">
        <f t="shared" si="3"/>
        <v>3.0090999999999989E-2</v>
      </c>
      <c r="AO28" s="266">
        <f t="shared" si="4"/>
        <v>237.52688700000002</v>
      </c>
      <c r="AP28" s="261">
        <f t="shared" si="5"/>
        <v>0.11529312057081839</v>
      </c>
      <c r="AQ28" s="262">
        <f t="shared" si="6"/>
        <v>-1.3318296517114819E-4</v>
      </c>
      <c r="AT28" s="192">
        <f t="shared" si="7"/>
        <v>0</v>
      </c>
      <c r="AU28" s="192">
        <f t="shared" si="8"/>
        <v>0</v>
      </c>
      <c r="AV28" s="192">
        <f t="shared" si="9"/>
        <v>2.1812362536358347E-6</v>
      </c>
      <c r="AW28" s="192">
        <f t="shared" si="10"/>
        <v>0</v>
      </c>
      <c r="AX28" s="192">
        <f t="shared" si="11"/>
        <v>0</v>
      </c>
      <c r="AY28" s="192">
        <f t="shared" si="12"/>
        <v>1.7995199092495637E-4</v>
      </c>
      <c r="AZ28" s="192">
        <f t="shared" si="13"/>
        <v>0</v>
      </c>
      <c r="BA28" s="192">
        <f t="shared" si="14"/>
        <v>0</v>
      </c>
      <c r="BB28" s="192">
        <f t="shared" si="15"/>
        <v>0</v>
      </c>
      <c r="BC28" s="192">
        <f t="shared" si="16"/>
        <v>1.8213322717859222E-4</v>
      </c>
      <c r="BE28" s="72">
        <f t="shared" si="17"/>
        <v>0</v>
      </c>
      <c r="BF28" s="72">
        <f t="shared" si="18"/>
        <v>0</v>
      </c>
      <c r="BG28" s="72">
        <f t="shared" si="19"/>
        <v>5.81663000969556E-6</v>
      </c>
      <c r="BH28" s="99">
        <f t="shared" si="20"/>
        <v>0</v>
      </c>
      <c r="BI28" s="72">
        <f t="shared" si="21"/>
        <v>0</v>
      </c>
      <c r="BJ28" s="72">
        <f t="shared" si="22"/>
        <v>1.7995199092495637E-4</v>
      </c>
      <c r="BK28" s="72">
        <f t="shared" si="23"/>
        <v>0</v>
      </c>
      <c r="BL28" s="72">
        <f t="shared" si="24"/>
        <v>0</v>
      </c>
      <c r="BM28" s="99">
        <f t="shared" si="25"/>
        <v>0</v>
      </c>
      <c r="BN28" s="278">
        <f t="shared" si="28"/>
        <v>2.6038507777777779E-3</v>
      </c>
      <c r="BO28" s="277">
        <f t="shared" si="26"/>
        <v>1.8213322717859222E-4</v>
      </c>
      <c r="BP28" s="375">
        <f t="shared" si="27"/>
        <v>1.8576862093465192E-4</v>
      </c>
      <c r="BQ28" s="375"/>
      <c r="BR28" s="375"/>
      <c r="BS28" s="375"/>
      <c r="BT28" s="281"/>
      <c r="BU28" s="397"/>
      <c r="BV28" s="397"/>
      <c r="BW28" s="281"/>
      <c r="BX28" s="281"/>
    </row>
    <row r="29" spans="1:76" ht="15">
      <c r="A29" s="192">
        <v>181</v>
      </c>
      <c r="B29" s="192">
        <v>54064</v>
      </c>
      <c r="C29" s="200">
        <v>1</v>
      </c>
      <c r="D29" s="200">
        <v>1</v>
      </c>
      <c r="E29" s="200">
        <v>0</v>
      </c>
      <c r="F29" s="200">
        <v>0</v>
      </c>
      <c r="G29" s="192" t="s">
        <v>145</v>
      </c>
      <c r="H29" s="193">
        <v>6.7599999999999995E-4</v>
      </c>
      <c r="I29" s="201">
        <v>28</v>
      </c>
      <c r="J29" s="193">
        <v>5.8856699631568737E-5</v>
      </c>
      <c r="K29" s="200">
        <v>0</v>
      </c>
      <c r="L29" s="200">
        <v>0</v>
      </c>
      <c r="M29" s="200">
        <v>0</v>
      </c>
      <c r="N29" s="200">
        <v>35</v>
      </c>
      <c r="O29" s="200">
        <v>0</v>
      </c>
      <c r="P29" s="200">
        <v>4006</v>
      </c>
      <c r="Q29" s="200">
        <v>438</v>
      </c>
      <c r="R29" s="200">
        <v>0</v>
      </c>
      <c r="S29" s="200">
        <v>3420</v>
      </c>
      <c r="T29" s="200">
        <v>0</v>
      </c>
      <c r="U29" s="200">
        <v>0</v>
      </c>
      <c r="V29" s="200">
        <v>0</v>
      </c>
      <c r="W29" s="200">
        <v>0</v>
      </c>
      <c r="X29" s="200">
        <v>0</v>
      </c>
      <c r="Y29" s="200">
        <v>0</v>
      </c>
      <c r="Z29" s="200">
        <v>13</v>
      </c>
      <c r="AA29" s="200">
        <v>21</v>
      </c>
      <c r="AB29" s="200">
        <v>0</v>
      </c>
      <c r="AC29" s="200">
        <v>370</v>
      </c>
      <c r="AD29" s="200">
        <v>4480</v>
      </c>
      <c r="AE29" s="200">
        <v>4480</v>
      </c>
      <c r="AF29" s="200">
        <v>1060</v>
      </c>
      <c r="AG29" s="200">
        <v>4480</v>
      </c>
      <c r="AI29" s="259">
        <v>0.63249530864913228</v>
      </c>
      <c r="AJ29" s="260">
        <f t="shared" si="0"/>
        <v>18.014340406683061</v>
      </c>
      <c r="AK29" s="261">
        <f t="shared" si="1"/>
        <v>1.5388125899965457E-2</v>
      </c>
      <c r="AL29" s="262">
        <f t="shared" si="2"/>
        <v>0.10231141098414472</v>
      </c>
      <c r="AN29" s="264">
        <f t="shared" si="3"/>
        <v>3.0766999999999989E-2</v>
      </c>
      <c r="AO29" s="266">
        <f t="shared" si="4"/>
        <v>238.243447</v>
      </c>
      <c r="AP29" s="261">
        <f t="shared" si="5"/>
        <v>0.11564093146296477</v>
      </c>
      <c r="AQ29" s="262">
        <f t="shared" si="6"/>
        <v>-1.1497141117483735E-4</v>
      </c>
      <c r="AT29" s="192">
        <f t="shared" si="7"/>
        <v>0</v>
      </c>
      <c r="AU29" s="192">
        <f t="shared" si="8"/>
        <v>0</v>
      </c>
      <c r="AV29" s="192">
        <f t="shared" si="9"/>
        <v>8.2811376381617229E-6</v>
      </c>
      <c r="AW29" s="192">
        <f t="shared" si="10"/>
        <v>0</v>
      </c>
      <c r="AX29" s="192">
        <f t="shared" si="11"/>
        <v>9.4783535367073892E-4</v>
      </c>
      <c r="AY29" s="192">
        <f t="shared" si="12"/>
        <v>0</v>
      </c>
      <c r="AZ29" s="192">
        <f t="shared" si="13"/>
        <v>0</v>
      </c>
      <c r="BA29" s="192">
        <f t="shared" si="14"/>
        <v>4.9686825828970326E-6</v>
      </c>
      <c r="BB29" s="192">
        <f t="shared" si="15"/>
        <v>0</v>
      </c>
      <c r="BC29" s="192">
        <f t="shared" si="16"/>
        <v>9.6108517389179764E-4</v>
      </c>
      <c r="BE29" s="72">
        <f t="shared" si="17"/>
        <v>0</v>
      </c>
      <c r="BF29" s="72">
        <f t="shared" si="18"/>
        <v>0</v>
      </c>
      <c r="BG29" s="72">
        <f t="shared" si="19"/>
        <v>2.2083033701764593E-5</v>
      </c>
      <c r="BH29" s="99">
        <f t="shared" si="20"/>
        <v>0</v>
      </c>
      <c r="BI29" s="72">
        <f t="shared" si="21"/>
        <v>9.4783535367073892E-4</v>
      </c>
      <c r="BJ29" s="72">
        <f t="shared" si="22"/>
        <v>0</v>
      </c>
      <c r="BK29" s="72">
        <f t="shared" si="23"/>
        <v>0</v>
      </c>
      <c r="BL29" s="72">
        <f t="shared" si="24"/>
        <v>1.3249820221058755E-5</v>
      </c>
      <c r="BM29" s="99">
        <f t="shared" si="25"/>
        <v>0</v>
      </c>
      <c r="BN29" s="278">
        <f t="shared" si="28"/>
        <v>4.1800028078340119E-3</v>
      </c>
      <c r="BO29" s="277">
        <f t="shared" si="26"/>
        <v>9.6108517389179764E-4</v>
      </c>
      <c r="BP29" s="375">
        <f t="shared" si="27"/>
        <v>9.8316820759356232E-4</v>
      </c>
      <c r="BQ29" s="375"/>
      <c r="BR29" s="375"/>
      <c r="BS29" s="375"/>
      <c r="BT29" s="281"/>
      <c r="BU29" s="397"/>
      <c r="BV29" s="397"/>
      <c r="BW29" s="281"/>
      <c r="BX29" s="281"/>
    </row>
    <row r="30" spans="1:76" ht="15">
      <c r="A30" s="192">
        <v>282</v>
      </c>
      <c r="B30" s="192">
        <v>54080</v>
      </c>
      <c r="C30" s="200">
        <v>1</v>
      </c>
      <c r="D30" s="200">
        <v>1</v>
      </c>
      <c r="E30" s="200">
        <v>0</v>
      </c>
      <c r="F30" s="200">
        <v>0</v>
      </c>
      <c r="G30" s="192" t="s">
        <v>145</v>
      </c>
      <c r="H30" s="193">
        <v>3.2669999999999999E-3</v>
      </c>
      <c r="I30" s="201">
        <v>28</v>
      </c>
      <c r="J30" s="193">
        <v>2.8444502617801047E-4</v>
      </c>
      <c r="K30" s="200">
        <v>161</v>
      </c>
      <c r="L30" s="200">
        <v>0</v>
      </c>
      <c r="M30" s="200">
        <v>0</v>
      </c>
      <c r="N30" s="200">
        <v>7</v>
      </c>
      <c r="O30" s="200">
        <v>72</v>
      </c>
      <c r="P30" s="200">
        <v>2625</v>
      </c>
      <c r="Q30" s="200">
        <v>189</v>
      </c>
      <c r="R30" s="200">
        <v>262</v>
      </c>
      <c r="S30" s="200">
        <v>154</v>
      </c>
      <c r="T30" s="200">
        <v>0</v>
      </c>
      <c r="U30" s="200">
        <v>0</v>
      </c>
      <c r="V30" s="200">
        <v>0</v>
      </c>
      <c r="W30" s="200">
        <v>0</v>
      </c>
      <c r="X30" s="200">
        <v>0</v>
      </c>
      <c r="Y30" s="200">
        <v>0</v>
      </c>
      <c r="Z30" s="200">
        <v>7</v>
      </c>
      <c r="AA30" s="200">
        <v>0</v>
      </c>
      <c r="AB30" s="200">
        <v>72</v>
      </c>
      <c r="AC30" s="200">
        <v>0</v>
      </c>
      <c r="AD30" s="200">
        <v>3318</v>
      </c>
      <c r="AE30" s="200">
        <v>3157</v>
      </c>
      <c r="AF30" s="200">
        <v>3164</v>
      </c>
      <c r="AG30" s="200">
        <v>3318</v>
      </c>
      <c r="AI30" s="259">
        <v>0.90335054147560845</v>
      </c>
      <c r="AJ30" s="260">
        <f t="shared" si="0"/>
        <v>18.914324469510287</v>
      </c>
      <c r="AK30" s="261">
        <f t="shared" si="1"/>
        <v>1.6156906091418372E-2</v>
      </c>
      <c r="AL30" s="262">
        <f t="shared" si="2"/>
        <v>0.40744774833656894</v>
      </c>
      <c r="AN30" s="264">
        <f t="shared" si="3"/>
        <v>3.4033999999999988E-2</v>
      </c>
      <c r="AO30" s="266">
        <f t="shared" si="4"/>
        <v>248.58023500000002</v>
      </c>
      <c r="AP30" s="261">
        <f t="shared" si="5"/>
        <v>0.12065830259198138</v>
      </c>
      <c r="AQ30" s="262">
        <f t="shared" si="6"/>
        <v>-5.6028473065750908E-4</v>
      </c>
      <c r="AT30" s="192">
        <f t="shared" si="7"/>
        <v>1.8409850984293195E-4</v>
      </c>
      <c r="AU30" s="192">
        <f t="shared" si="8"/>
        <v>0</v>
      </c>
      <c r="AV30" s="192">
        <f t="shared" si="9"/>
        <v>8.0042830366492156E-6</v>
      </c>
      <c r="AW30" s="192">
        <f t="shared" si="10"/>
        <v>8.2329768376963351E-5</v>
      </c>
      <c r="AX30" s="192">
        <f t="shared" si="11"/>
        <v>3.0016061387434555E-3</v>
      </c>
      <c r="AY30" s="192">
        <f t="shared" si="12"/>
        <v>0</v>
      </c>
      <c r="AZ30" s="192">
        <f t="shared" si="13"/>
        <v>0</v>
      </c>
      <c r="BA30" s="192">
        <f t="shared" si="14"/>
        <v>0</v>
      </c>
      <c r="BB30" s="192">
        <f t="shared" si="15"/>
        <v>8.2329768376963351E-5</v>
      </c>
      <c r="BC30" s="192">
        <f t="shared" si="16"/>
        <v>3.3583684683769635E-3</v>
      </c>
      <c r="BE30" s="72">
        <f t="shared" si="17"/>
        <v>1.8409850984293195E-4</v>
      </c>
      <c r="BF30" s="72">
        <f t="shared" si="18"/>
        <v>0</v>
      </c>
      <c r="BG30" s="72">
        <f t="shared" si="19"/>
        <v>2.1344754764397911E-5</v>
      </c>
      <c r="BH30" s="99">
        <f t="shared" si="20"/>
        <v>8.2329768376963351E-5</v>
      </c>
      <c r="BI30" s="72">
        <f t="shared" si="21"/>
        <v>3.0016061387434555E-3</v>
      </c>
      <c r="BJ30" s="72">
        <f t="shared" si="22"/>
        <v>0</v>
      </c>
      <c r="BK30" s="72">
        <f t="shared" si="23"/>
        <v>0</v>
      </c>
      <c r="BL30" s="72">
        <f t="shared" si="24"/>
        <v>0</v>
      </c>
      <c r="BM30" s="99">
        <f t="shared" si="25"/>
        <v>8.2329768376963351E-5</v>
      </c>
      <c r="BN30" s="278">
        <f t="shared" si="28"/>
        <v>6.0298932209424082E-2</v>
      </c>
      <c r="BO30" s="277">
        <f t="shared" si="26"/>
        <v>3.3583684683769635E-3</v>
      </c>
      <c r="BP30" s="375">
        <f t="shared" si="27"/>
        <v>3.3717089401047121E-3</v>
      </c>
      <c r="BQ30" s="375"/>
      <c r="BR30" s="375"/>
      <c r="BS30" s="375"/>
      <c r="BT30" s="281"/>
      <c r="BU30" s="397"/>
      <c r="BV30" s="397"/>
      <c r="BW30" s="281"/>
      <c r="BX30" s="281"/>
    </row>
    <row r="31" spans="1:76" ht="15">
      <c r="A31" s="192">
        <v>283</v>
      </c>
      <c r="B31" s="192">
        <v>54015</v>
      </c>
      <c r="C31" s="200">
        <v>1</v>
      </c>
      <c r="D31" s="200">
        <v>1</v>
      </c>
      <c r="E31" s="200">
        <v>0</v>
      </c>
      <c r="F31" s="200">
        <v>0</v>
      </c>
      <c r="G31" s="192" t="s">
        <v>145</v>
      </c>
      <c r="H31" s="193">
        <v>6.7599999999999995E-4</v>
      </c>
      <c r="I31" s="201">
        <v>28</v>
      </c>
      <c r="J31" s="193">
        <v>5.8856699631568737E-5</v>
      </c>
      <c r="K31" s="200">
        <v>0</v>
      </c>
      <c r="L31" s="200">
        <v>0</v>
      </c>
      <c r="M31" s="200">
        <v>0</v>
      </c>
      <c r="N31" s="200">
        <v>3</v>
      </c>
      <c r="O31" s="200">
        <v>0</v>
      </c>
      <c r="P31" s="200">
        <v>0</v>
      </c>
      <c r="Q31" s="200">
        <v>600</v>
      </c>
      <c r="R31" s="200">
        <v>0</v>
      </c>
      <c r="S31" s="200">
        <v>1075</v>
      </c>
      <c r="T31" s="200">
        <v>3675</v>
      </c>
      <c r="U31" s="200">
        <v>1</v>
      </c>
      <c r="V31" s="200">
        <v>0</v>
      </c>
      <c r="W31" s="200">
        <v>0</v>
      </c>
      <c r="X31" s="200">
        <v>0</v>
      </c>
      <c r="Y31" s="200">
        <v>0</v>
      </c>
      <c r="Z31" s="200">
        <v>3</v>
      </c>
      <c r="AA31" s="200">
        <v>0</v>
      </c>
      <c r="AB31" s="200">
        <v>0</v>
      </c>
      <c r="AC31" s="200">
        <v>0</v>
      </c>
      <c r="AD31" s="200">
        <v>603</v>
      </c>
      <c r="AE31" s="200">
        <v>4278</v>
      </c>
      <c r="AF31" s="200">
        <v>3202</v>
      </c>
      <c r="AG31" s="200">
        <v>4278</v>
      </c>
      <c r="AI31" s="259">
        <v>0.90340939817524002</v>
      </c>
      <c r="AJ31" s="260">
        <f t="shared" si="0"/>
        <v>19.10278362173057</v>
      </c>
      <c r="AK31" s="261">
        <f t="shared" si="1"/>
        <v>1.6317890790047172E-2</v>
      </c>
      <c r="AL31" s="262">
        <f t="shared" si="2"/>
        <v>1.0442856770873649E-4</v>
      </c>
      <c r="AN31" s="264">
        <f t="shared" si="3"/>
        <v>3.4709999999999991E-2</v>
      </c>
      <c r="AO31" s="266">
        <f t="shared" si="4"/>
        <v>250.744787</v>
      </c>
      <c r="AP31" s="261">
        <f t="shared" si="5"/>
        <v>0.12170895398505001</v>
      </c>
      <c r="AQ31" s="262">
        <f t="shared" si="6"/>
        <v>-1.1736932144607375E-4</v>
      </c>
      <c r="AT31" s="192">
        <f t="shared" si="7"/>
        <v>0</v>
      </c>
      <c r="AU31" s="192">
        <f t="shared" si="8"/>
        <v>0</v>
      </c>
      <c r="AV31" s="192">
        <f t="shared" si="9"/>
        <v>7.0981179755671895E-7</v>
      </c>
      <c r="AW31" s="192">
        <f t="shared" si="10"/>
        <v>0</v>
      </c>
      <c r="AX31" s="192">
        <f t="shared" si="11"/>
        <v>0</v>
      </c>
      <c r="AY31" s="192">
        <f t="shared" si="12"/>
        <v>8.695194520069808E-4</v>
      </c>
      <c r="AZ31" s="192">
        <f t="shared" si="13"/>
        <v>0</v>
      </c>
      <c r="BA31" s="192">
        <f t="shared" si="14"/>
        <v>0</v>
      </c>
      <c r="BB31" s="192">
        <f t="shared" si="15"/>
        <v>0</v>
      </c>
      <c r="BC31" s="192">
        <f t="shared" si="16"/>
        <v>8.7022926380453749E-4</v>
      </c>
      <c r="BE31" s="72">
        <f t="shared" si="17"/>
        <v>0</v>
      </c>
      <c r="BF31" s="72">
        <f t="shared" si="18"/>
        <v>0</v>
      </c>
      <c r="BG31" s="72">
        <f t="shared" si="19"/>
        <v>1.8928314601512507E-6</v>
      </c>
      <c r="BH31" s="99">
        <f t="shared" si="20"/>
        <v>0</v>
      </c>
      <c r="BI31" s="72">
        <f t="shared" si="21"/>
        <v>0</v>
      </c>
      <c r="BJ31" s="72">
        <f t="shared" si="22"/>
        <v>8.695194520069808E-4</v>
      </c>
      <c r="BK31" s="72">
        <f t="shared" si="23"/>
        <v>0</v>
      </c>
      <c r="BL31" s="72">
        <f t="shared" si="24"/>
        <v>0</v>
      </c>
      <c r="BM31" s="99">
        <f t="shared" si="25"/>
        <v>0</v>
      </c>
      <c r="BN31" s="278">
        <f t="shared" si="28"/>
        <v>1.2626763198758967E-2</v>
      </c>
      <c r="BO31" s="277">
        <f t="shared" si="26"/>
        <v>8.7022926380453749E-4</v>
      </c>
      <c r="BP31" s="375">
        <f t="shared" si="27"/>
        <v>8.7141228346713205E-4</v>
      </c>
      <c r="BQ31" s="375"/>
      <c r="BR31" s="375"/>
      <c r="BS31" s="375"/>
      <c r="BT31" s="281"/>
      <c r="BU31" s="397"/>
      <c r="BV31" s="397"/>
      <c r="BW31" s="281"/>
      <c r="BX31" s="281"/>
    </row>
    <row r="32" spans="1:76" ht="15">
      <c r="A32" s="192">
        <v>305</v>
      </c>
      <c r="B32" s="192">
        <v>54002</v>
      </c>
      <c r="C32" s="200">
        <v>1</v>
      </c>
      <c r="D32" s="200">
        <v>1</v>
      </c>
      <c r="E32" s="200">
        <v>0</v>
      </c>
      <c r="F32" s="200">
        <v>0</v>
      </c>
      <c r="G32" s="192" t="s">
        <v>145</v>
      </c>
      <c r="H32" s="193">
        <v>6.7599999999999995E-4</v>
      </c>
      <c r="I32" s="201">
        <v>28</v>
      </c>
      <c r="J32" s="193">
        <v>5.8856699631568737E-5</v>
      </c>
      <c r="K32" s="200">
        <v>0</v>
      </c>
      <c r="L32" s="200">
        <v>50</v>
      </c>
      <c r="M32" s="200">
        <v>1</v>
      </c>
      <c r="N32" s="200">
        <v>22</v>
      </c>
      <c r="O32" s="200">
        <v>0</v>
      </c>
      <c r="P32" s="200">
        <v>0</v>
      </c>
      <c r="Q32" s="200">
        <v>1420</v>
      </c>
      <c r="R32" s="200">
        <v>0</v>
      </c>
      <c r="S32" s="200">
        <v>1888</v>
      </c>
      <c r="T32" s="200">
        <v>4500</v>
      </c>
      <c r="U32" s="200">
        <v>1</v>
      </c>
      <c r="V32" s="200">
        <v>0</v>
      </c>
      <c r="W32" s="200">
        <v>0</v>
      </c>
      <c r="X32" s="200">
        <v>0</v>
      </c>
      <c r="Y32" s="200">
        <v>0</v>
      </c>
      <c r="Z32" s="200">
        <v>22</v>
      </c>
      <c r="AA32" s="200">
        <v>0</v>
      </c>
      <c r="AB32" s="200">
        <v>0</v>
      </c>
      <c r="AC32" s="200">
        <v>72</v>
      </c>
      <c r="AD32" s="200">
        <v>1493</v>
      </c>
      <c r="AE32" s="200">
        <v>5993</v>
      </c>
      <c r="AF32" s="200">
        <v>4104</v>
      </c>
      <c r="AG32" s="200">
        <v>5993</v>
      </c>
      <c r="AI32" s="259">
        <v>0.93142798853658226</v>
      </c>
      <c r="AJ32" s="260">
        <f t="shared" si="0"/>
        <v>19.344331517018528</v>
      </c>
      <c r="AK32" s="261">
        <f t="shared" si="1"/>
        <v>1.6524224707340298E-2</v>
      </c>
      <c r="AL32" s="262">
        <f t="shared" si="2"/>
        <v>5.0489367337233068E-2</v>
      </c>
      <c r="AN32" s="264">
        <f t="shared" si="3"/>
        <v>3.5385999999999994E-2</v>
      </c>
      <c r="AO32" s="266">
        <f t="shared" si="4"/>
        <v>253.519091</v>
      </c>
      <c r="AP32" s="261">
        <f t="shared" si="5"/>
        <v>0.12305557275992624</v>
      </c>
      <c r="AQ32" s="262">
        <f t="shared" si="6"/>
        <v>-1.1807592407960446E-4</v>
      </c>
      <c r="AT32" s="192">
        <f t="shared" si="7"/>
        <v>0</v>
      </c>
      <c r="AU32" s="192">
        <f t="shared" si="8"/>
        <v>1.1830196625945316E-5</v>
      </c>
      <c r="AV32" s="192">
        <f t="shared" si="9"/>
        <v>5.2052865154159392E-6</v>
      </c>
      <c r="AW32" s="192">
        <f t="shared" si="10"/>
        <v>0</v>
      </c>
      <c r="AX32" s="192">
        <f t="shared" si="11"/>
        <v>0</v>
      </c>
      <c r="AY32" s="192">
        <f t="shared" si="12"/>
        <v>1.0647176963350783E-3</v>
      </c>
      <c r="AZ32" s="192">
        <f t="shared" si="13"/>
        <v>0</v>
      </c>
      <c r="BA32" s="192">
        <f t="shared" si="14"/>
        <v>0</v>
      </c>
      <c r="BB32" s="192">
        <f t="shared" si="15"/>
        <v>0</v>
      </c>
      <c r="BC32" s="192">
        <f t="shared" si="16"/>
        <v>1.0817531794764395E-3</v>
      </c>
      <c r="BE32" s="72">
        <f t="shared" si="17"/>
        <v>0</v>
      </c>
      <c r="BF32" s="72">
        <f t="shared" si="18"/>
        <v>2.1688693814233082E-5</v>
      </c>
      <c r="BG32" s="72">
        <f t="shared" si="19"/>
        <v>1.3880764041109171E-5</v>
      </c>
      <c r="BH32" s="99">
        <f t="shared" si="20"/>
        <v>0</v>
      </c>
      <c r="BI32" s="72">
        <f t="shared" si="21"/>
        <v>0</v>
      </c>
      <c r="BJ32" s="72">
        <f t="shared" si="22"/>
        <v>1.0647176963350783E-3</v>
      </c>
      <c r="BK32" s="72">
        <f t="shared" si="23"/>
        <v>0</v>
      </c>
      <c r="BL32" s="72">
        <f t="shared" si="24"/>
        <v>0</v>
      </c>
      <c r="BM32" s="99">
        <f t="shared" si="25"/>
        <v>0</v>
      </c>
      <c r="BN32" s="278">
        <f t="shared" si="28"/>
        <v>1.6183708984293194E-2</v>
      </c>
      <c r="BO32" s="277">
        <f t="shared" si="26"/>
        <v>1.0817531794764395E-3</v>
      </c>
      <c r="BP32" s="375">
        <f t="shared" si="27"/>
        <v>1.1002871541904206E-3</v>
      </c>
      <c r="BQ32" s="375"/>
      <c r="BR32" s="375"/>
      <c r="BS32" s="375"/>
      <c r="BT32" s="281"/>
      <c r="BU32" s="397"/>
      <c r="BV32" s="397"/>
      <c r="BW32" s="281"/>
      <c r="BX32" s="281"/>
    </row>
    <row r="33" spans="1:76" ht="15">
      <c r="A33" s="192">
        <v>370</v>
      </c>
      <c r="B33" s="192">
        <v>54007</v>
      </c>
      <c r="C33" s="200">
        <v>1</v>
      </c>
      <c r="D33" s="200">
        <v>1</v>
      </c>
      <c r="E33" s="200">
        <v>0</v>
      </c>
      <c r="F33" s="200">
        <v>0</v>
      </c>
      <c r="G33" s="192" t="s">
        <v>145</v>
      </c>
      <c r="H33" s="193">
        <v>6.7599999999999995E-4</v>
      </c>
      <c r="I33" s="201">
        <v>28</v>
      </c>
      <c r="J33" s="193">
        <v>5.8856699631568737E-5</v>
      </c>
      <c r="K33" s="200">
        <v>1446</v>
      </c>
      <c r="L33" s="200">
        <v>0</v>
      </c>
      <c r="M33" s="200">
        <v>0</v>
      </c>
      <c r="N33" s="200">
        <v>939</v>
      </c>
      <c r="O33" s="200">
        <v>0</v>
      </c>
      <c r="P33" s="200">
        <v>0</v>
      </c>
      <c r="Q33" s="200">
        <v>2988</v>
      </c>
      <c r="R33" s="200">
        <v>18</v>
      </c>
      <c r="S33" s="200">
        <v>2221</v>
      </c>
      <c r="T33" s="200">
        <v>8337</v>
      </c>
      <c r="U33" s="200">
        <v>1</v>
      </c>
      <c r="V33" s="200">
        <v>0</v>
      </c>
      <c r="W33" s="200">
        <v>0</v>
      </c>
      <c r="X33" s="200">
        <v>0</v>
      </c>
      <c r="Y33" s="200">
        <v>150</v>
      </c>
      <c r="Z33" s="200">
        <v>630</v>
      </c>
      <c r="AA33" s="200">
        <v>159</v>
      </c>
      <c r="AB33" s="200">
        <v>0</v>
      </c>
      <c r="AC33" s="200">
        <v>303</v>
      </c>
      <c r="AD33" s="200">
        <v>5393</v>
      </c>
      <c r="AE33" s="200">
        <v>12284</v>
      </c>
      <c r="AF33" s="200">
        <v>11509</v>
      </c>
      <c r="AG33" s="200">
        <v>13730</v>
      </c>
      <c r="AI33" s="259">
        <v>0.99269672490998506</v>
      </c>
      <c r="AJ33" s="260">
        <f t="shared" si="0"/>
        <v>20.021713273078252</v>
      </c>
      <c r="AK33" s="261">
        <f t="shared" si="1"/>
        <v>1.7102854593823383E-2</v>
      </c>
      <c r="AL33" s="262">
        <f t="shared" si="2"/>
        <v>0.11582840116099642</v>
      </c>
      <c r="AN33" s="264">
        <f t="shared" si="3"/>
        <v>3.6061999999999997E-2</v>
      </c>
      <c r="AO33" s="266">
        <f t="shared" si="4"/>
        <v>261.29917499999999</v>
      </c>
      <c r="AP33" s="261">
        <f t="shared" si="5"/>
        <v>0.12683194592757985</v>
      </c>
      <c r="AQ33" s="262">
        <f t="shared" si="6"/>
        <v>-1.2062511463275466E-4</v>
      </c>
      <c r="AT33" s="192">
        <f t="shared" si="7"/>
        <v>3.4212928642233858E-4</v>
      </c>
      <c r="AU33" s="192">
        <f t="shared" si="8"/>
        <v>0</v>
      </c>
      <c r="AV33" s="192">
        <f t="shared" si="9"/>
        <v>2.2217109263525308E-4</v>
      </c>
      <c r="AW33" s="192">
        <f t="shared" si="10"/>
        <v>0</v>
      </c>
      <c r="AX33" s="192">
        <f t="shared" si="11"/>
        <v>0</v>
      </c>
      <c r="AY33" s="192">
        <f t="shared" si="12"/>
        <v>1.9725669854101222E-3</v>
      </c>
      <c r="AZ33" s="192">
        <f t="shared" si="13"/>
        <v>3.5490589877835949E-5</v>
      </c>
      <c r="BA33" s="192">
        <f t="shared" si="14"/>
        <v>3.7620025270506115E-5</v>
      </c>
      <c r="BB33" s="192">
        <f t="shared" si="15"/>
        <v>0</v>
      </c>
      <c r="BC33" s="192">
        <f t="shared" si="16"/>
        <v>2.6099779796160557E-3</v>
      </c>
      <c r="BE33" s="72">
        <f t="shared" si="17"/>
        <v>3.4212928642233858E-4</v>
      </c>
      <c r="BF33" s="72">
        <f t="shared" si="18"/>
        <v>0</v>
      </c>
      <c r="BG33" s="72">
        <f t="shared" si="19"/>
        <v>5.9245624702734139E-4</v>
      </c>
      <c r="BH33" s="99">
        <f t="shared" si="20"/>
        <v>0</v>
      </c>
      <c r="BI33" s="72">
        <f t="shared" si="21"/>
        <v>0</v>
      </c>
      <c r="BJ33" s="72">
        <f t="shared" si="22"/>
        <v>1.9725669854101222E-3</v>
      </c>
      <c r="BK33" s="72">
        <f t="shared" si="23"/>
        <v>9.4641573007562532E-5</v>
      </c>
      <c r="BL33" s="72">
        <f t="shared" si="24"/>
        <v>1.003200673880163E-4</v>
      </c>
      <c r="BM33" s="99">
        <f t="shared" si="25"/>
        <v>0</v>
      </c>
      <c r="BN33" s="278">
        <f t="shared" si="28"/>
        <v>4.5384577656001554E-2</v>
      </c>
      <c r="BO33" s="277">
        <f t="shared" si="26"/>
        <v>2.6099779796160557E-3</v>
      </c>
      <c r="BP33" s="375">
        <f t="shared" si="27"/>
        <v>3.102114159255381E-3</v>
      </c>
      <c r="BQ33" s="375"/>
      <c r="BR33" s="375"/>
      <c r="BS33" s="375"/>
      <c r="BT33" s="281"/>
      <c r="BU33" s="397"/>
      <c r="BV33" s="397"/>
      <c r="BW33" s="281"/>
      <c r="BX33" s="281"/>
    </row>
    <row r="34" spans="1:76" ht="15">
      <c r="A34" s="192">
        <v>367</v>
      </c>
      <c r="B34" s="192">
        <v>54050</v>
      </c>
      <c r="C34" s="200">
        <v>1</v>
      </c>
      <c r="D34" s="200">
        <v>1</v>
      </c>
      <c r="E34" s="200">
        <v>0</v>
      </c>
      <c r="F34" s="200">
        <v>0</v>
      </c>
      <c r="G34" s="192" t="s">
        <v>765</v>
      </c>
      <c r="H34" s="193">
        <v>6.7599999999999995E-4</v>
      </c>
      <c r="I34" s="201">
        <v>30</v>
      </c>
      <c r="J34" s="193">
        <v>5.8856699631568737E-5</v>
      </c>
      <c r="K34" s="200">
        <v>87</v>
      </c>
      <c r="L34" s="200">
        <v>0</v>
      </c>
      <c r="M34" s="200">
        <v>0</v>
      </c>
      <c r="N34" s="200">
        <v>0</v>
      </c>
      <c r="O34" s="200">
        <v>0</v>
      </c>
      <c r="P34" s="200">
        <v>1555</v>
      </c>
      <c r="Q34" s="200">
        <v>1146</v>
      </c>
      <c r="R34" s="200">
        <v>0</v>
      </c>
      <c r="S34" s="200">
        <v>1955</v>
      </c>
      <c r="T34" s="200">
        <v>9045</v>
      </c>
      <c r="U34" s="200">
        <v>1</v>
      </c>
      <c r="V34" s="200">
        <v>0</v>
      </c>
      <c r="W34" s="200">
        <v>0</v>
      </c>
      <c r="X34" s="200">
        <v>0</v>
      </c>
      <c r="Y34" s="200">
        <v>0</v>
      </c>
      <c r="Z34" s="200">
        <v>0</v>
      </c>
      <c r="AA34" s="200">
        <v>0</v>
      </c>
      <c r="AB34" s="200">
        <v>0</v>
      </c>
      <c r="AC34" s="200">
        <v>67</v>
      </c>
      <c r="AD34" s="200">
        <v>2789</v>
      </c>
      <c r="AE34" s="200">
        <v>11747</v>
      </c>
      <c r="AF34" s="200">
        <v>9879</v>
      </c>
      <c r="AG34" s="200">
        <v>11834</v>
      </c>
      <c r="AI34" s="264">
        <v>0.99234440035128324</v>
      </c>
      <c r="AJ34" s="260">
        <f t="shared" si="0"/>
        <v>20.603158608738518</v>
      </c>
      <c r="AK34" s="261">
        <f t="shared" si="1"/>
        <v>1.7599534118418608E-2</v>
      </c>
      <c r="AL34" s="262">
        <f t="shared" si="2"/>
        <v>-6.8715223467370474E-4</v>
      </c>
      <c r="AN34" s="264">
        <f t="shared" si="3"/>
        <v>3.6738E-2</v>
      </c>
      <c r="AO34" s="266">
        <f t="shared" si="4"/>
        <v>267.97737899999998</v>
      </c>
      <c r="AP34" s="261">
        <f t="shared" si="5"/>
        <v>0.1300734778176876</v>
      </c>
      <c r="AQ34" s="262">
        <f t="shared" si="6"/>
        <v>-1.2445526645180134E-4</v>
      </c>
      <c r="AT34" s="192">
        <f t="shared" si="7"/>
        <v>2.0584542129144851E-5</v>
      </c>
      <c r="AU34" s="192">
        <f t="shared" si="8"/>
        <v>0</v>
      </c>
      <c r="AV34" s="192">
        <f t="shared" si="9"/>
        <v>0</v>
      </c>
      <c r="AW34" s="192">
        <f t="shared" si="10"/>
        <v>0</v>
      </c>
      <c r="AX34" s="192">
        <f t="shared" si="11"/>
        <v>3.6791911506689934E-4</v>
      </c>
      <c r="AY34" s="192">
        <f t="shared" si="12"/>
        <v>2.1400825696335076E-3</v>
      </c>
      <c r="AZ34" s="192">
        <f t="shared" si="13"/>
        <v>0</v>
      </c>
      <c r="BA34" s="192">
        <f t="shared" si="14"/>
        <v>0</v>
      </c>
      <c r="BB34" s="192">
        <f t="shared" si="15"/>
        <v>0</v>
      </c>
      <c r="BC34" s="192">
        <f t="shared" si="16"/>
        <v>2.5285862268295519E-3</v>
      </c>
      <c r="BE34" s="72">
        <f t="shared" si="17"/>
        <v>2.0584542129144851E-5</v>
      </c>
      <c r="BF34" s="72">
        <f t="shared" si="18"/>
        <v>0</v>
      </c>
      <c r="BG34" s="72">
        <f t="shared" si="19"/>
        <v>0</v>
      </c>
      <c r="BH34" s="99">
        <f t="shared" si="20"/>
        <v>0</v>
      </c>
      <c r="BI34" s="72">
        <f t="shared" si="21"/>
        <v>3.6791911506689934E-4</v>
      </c>
      <c r="BJ34" s="72">
        <f t="shared" si="22"/>
        <v>2.1400825696335076E-3</v>
      </c>
      <c r="BK34" s="72">
        <f t="shared" si="23"/>
        <v>0</v>
      </c>
      <c r="BL34" s="72">
        <f t="shared" si="24"/>
        <v>0</v>
      </c>
      <c r="BM34" s="99">
        <f t="shared" si="25"/>
        <v>0</v>
      </c>
      <c r="BN34" s="278">
        <f t="shared" si="28"/>
        <v>3.8956837489237929E-2</v>
      </c>
      <c r="BO34" s="277">
        <f t="shared" si="26"/>
        <v>2.5285862268295519E-3</v>
      </c>
      <c r="BP34" s="375">
        <f t="shared" si="27"/>
        <v>2.5285862268295519E-3</v>
      </c>
      <c r="BQ34" s="375"/>
      <c r="BR34" s="375"/>
      <c r="BS34" s="375"/>
      <c r="BT34" s="281"/>
      <c r="BU34" s="397"/>
      <c r="BV34" s="397"/>
      <c r="BW34" s="281"/>
      <c r="BX34" s="281"/>
    </row>
    <row r="35" spans="1:76" ht="15">
      <c r="A35" s="192">
        <v>171</v>
      </c>
      <c r="B35" s="192">
        <v>51003</v>
      </c>
      <c r="C35" s="200">
        <v>1</v>
      </c>
      <c r="D35" s="200">
        <v>1</v>
      </c>
      <c r="E35" s="200">
        <v>0</v>
      </c>
      <c r="F35" s="200">
        <v>0</v>
      </c>
      <c r="G35" s="192" t="s">
        <v>742</v>
      </c>
      <c r="H35" s="193">
        <v>2.3479999999999998E-3</v>
      </c>
      <c r="I35" s="201">
        <v>31</v>
      </c>
      <c r="J35" s="193">
        <v>2.0443125848361449E-4</v>
      </c>
      <c r="K35" s="200">
        <v>952</v>
      </c>
      <c r="L35" s="200">
        <v>0</v>
      </c>
      <c r="M35" s="200">
        <v>0</v>
      </c>
      <c r="N35" s="200">
        <v>219</v>
      </c>
      <c r="O35" s="200">
        <v>0</v>
      </c>
      <c r="P35" s="200">
        <v>0</v>
      </c>
      <c r="Q35" s="200">
        <v>196</v>
      </c>
      <c r="R35" s="200">
        <v>0</v>
      </c>
      <c r="S35" s="200">
        <v>407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200">
        <v>192</v>
      </c>
      <c r="Z35" s="200">
        <v>27</v>
      </c>
      <c r="AA35" s="200">
        <v>0</v>
      </c>
      <c r="AB35" s="200">
        <v>0</v>
      </c>
      <c r="AC35" s="200">
        <v>22</v>
      </c>
      <c r="AD35" s="200">
        <v>1368</v>
      </c>
      <c r="AE35" s="200">
        <v>415</v>
      </c>
      <c r="AF35" s="200">
        <v>960</v>
      </c>
      <c r="AG35" s="200">
        <v>1367</v>
      </c>
      <c r="AI35" s="259">
        <v>0.60374158358680541</v>
      </c>
      <c r="AJ35" s="260">
        <f t="shared" si="0"/>
        <v>20.799412616882787</v>
      </c>
      <c r="AK35" s="261">
        <f t="shared" si="1"/>
        <v>1.7767177302544099E-2</v>
      </c>
      <c r="AL35" s="262">
        <f t="shared" si="2"/>
        <v>-0.60649990547876187</v>
      </c>
      <c r="AN35" s="264">
        <f t="shared" si="3"/>
        <v>3.9086000000000003E-2</v>
      </c>
      <c r="AO35" s="266">
        <f t="shared" si="4"/>
        <v>270.23145899999997</v>
      </c>
      <c r="AP35" s="261">
        <f t="shared" si="5"/>
        <v>0.13116758518590427</v>
      </c>
      <c r="AQ35" s="262">
        <f t="shared" si="6"/>
        <v>-4.3535926393243425E-4</v>
      </c>
      <c r="AT35" s="192">
        <f t="shared" si="7"/>
        <v>7.8236660346713211E-4</v>
      </c>
      <c r="AU35" s="192">
        <f t="shared" si="8"/>
        <v>0</v>
      </c>
      <c r="AV35" s="192">
        <f t="shared" si="9"/>
        <v>1.7997719134380454E-4</v>
      </c>
      <c r="AW35" s="192">
        <f t="shared" si="10"/>
        <v>0</v>
      </c>
      <c r="AX35" s="192">
        <f t="shared" si="11"/>
        <v>0</v>
      </c>
      <c r="AY35" s="192">
        <f t="shared" si="12"/>
        <v>0</v>
      </c>
      <c r="AZ35" s="192">
        <f t="shared" si="13"/>
        <v>1.5778822254799304E-4</v>
      </c>
      <c r="BA35" s="192">
        <f t="shared" si="14"/>
        <v>0</v>
      </c>
      <c r="BB35" s="192">
        <f t="shared" si="15"/>
        <v>0</v>
      </c>
      <c r="BC35" s="192">
        <f t="shared" si="16"/>
        <v>1.1201320173589296E-3</v>
      </c>
      <c r="BE35" s="72">
        <f t="shared" si="17"/>
        <v>7.8236660346713211E-4</v>
      </c>
      <c r="BF35" s="72">
        <f t="shared" si="18"/>
        <v>0</v>
      </c>
      <c r="BG35" s="72">
        <f t="shared" si="19"/>
        <v>4.7993917691681207E-4</v>
      </c>
      <c r="BH35" s="99">
        <f t="shared" si="20"/>
        <v>0</v>
      </c>
      <c r="BI35" s="72">
        <f t="shared" si="21"/>
        <v>0</v>
      </c>
      <c r="BJ35" s="72">
        <f t="shared" si="22"/>
        <v>0</v>
      </c>
      <c r="BK35" s="72">
        <f t="shared" si="23"/>
        <v>4.2076859346131473E-4</v>
      </c>
      <c r="BL35" s="72">
        <f t="shared" si="24"/>
        <v>0</v>
      </c>
      <c r="BM35" s="99">
        <f t="shared" si="25"/>
        <v>0</v>
      </c>
      <c r="BN35" s="278">
        <f t="shared" si="28"/>
        <v>1.3149018545666085E-2</v>
      </c>
      <c r="BO35" s="277">
        <f t="shared" si="26"/>
        <v>1.1201320173589296E-3</v>
      </c>
      <c r="BP35" s="375">
        <f t="shared" si="27"/>
        <v>1.6830743738452589E-3</v>
      </c>
      <c r="BQ35" s="375"/>
      <c r="BR35" s="375"/>
      <c r="BS35" s="375"/>
      <c r="BT35" s="281"/>
      <c r="BU35" s="397"/>
      <c r="BV35" s="397"/>
      <c r="BW35" s="281"/>
      <c r="BX35" s="281"/>
    </row>
    <row r="36" spans="1:76" ht="15">
      <c r="A36" s="192">
        <v>157</v>
      </c>
      <c r="B36" s="192">
        <v>54081</v>
      </c>
      <c r="C36" s="200">
        <v>1</v>
      </c>
      <c r="D36" s="200">
        <v>1</v>
      </c>
      <c r="E36" s="200">
        <v>0</v>
      </c>
      <c r="F36" s="200">
        <v>0</v>
      </c>
      <c r="G36" s="192" t="s">
        <v>570</v>
      </c>
      <c r="H36" s="193">
        <v>3.2669999999999999E-3</v>
      </c>
      <c r="I36" s="201">
        <v>35</v>
      </c>
      <c r="J36" s="193">
        <v>2.8444502617801047E-4</v>
      </c>
      <c r="K36" s="200">
        <v>0</v>
      </c>
      <c r="L36" s="200">
        <v>0</v>
      </c>
      <c r="M36" s="200">
        <v>0</v>
      </c>
      <c r="N36" s="200">
        <v>26</v>
      </c>
      <c r="O36" s="200">
        <v>4</v>
      </c>
      <c r="P36" s="200">
        <v>0</v>
      </c>
      <c r="Q36" s="200">
        <v>38</v>
      </c>
      <c r="R36" s="200">
        <v>157</v>
      </c>
      <c r="S36" s="200">
        <v>354</v>
      </c>
      <c r="T36" s="200">
        <v>900</v>
      </c>
      <c r="U36" s="200">
        <v>1</v>
      </c>
      <c r="V36" s="200">
        <v>0</v>
      </c>
      <c r="W36" s="200">
        <v>0</v>
      </c>
      <c r="X36" s="200">
        <v>0</v>
      </c>
      <c r="Y36" s="200">
        <v>0</v>
      </c>
      <c r="Z36" s="200">
        <v>26</v>
      </c>
      <c r="AA36" s="200">
        <v>0</v>
      </c>
      <c r="AB36" s="200">
        <v>0</v>
      </c>
      <c r="AC36" s="200">
        <v>38</v>
      </c>
      <c r="AD36" s="200">
        <v>226</v>
      </c>
      <c r="AE36" s="200">
        <v>1126</v>
      </c>
      <c r="AF36" s="200">
        <v>772</v>
      </c>
      <c r="AG36" s="200">
        <v>1126</v>
      </c>
      <c r="AI36" s="259">
        <v>0.57170031708502567</v>
      </c>
      <c r="AJ36" s="260">
        <f t="shared" si="0"/>
        <v>21.01900417709221</v>
      </c>
      <c r="AK36" s="261">
        <f t="shared" si="1"/>
        <v>1.7954755781621735E-2</v>
      </c>
      <c r="AL36" s="262">
        <f t="shared" si="2"/>
        <v>-3.6518071218876152E-2</v>
      </c>
      <c r="AN36" s="264">
        <f t="shared" si="3"/>
        <v>4.2353000000000002E-2</v>
      </c>
      <c r="AO36" s="266">
        <f t="shared" si="4"/>
        <v>272.75358299999999</v>
      </c>
      <c r="AP36" s="261">
        <f t="shared" si="5"/>
        <v>0.13239179836909037</v>
      </c>
      <c r="AQ36" s="262">
        <f t="shared" si="6"/>
        <v>-5.9498729307416731E-4</v>
      </c>
      <c r="AT36" s="192">
        <f t="shared" si="7"/>
        <v>0</v>
      </c>
      <c r="AU36" s="192">
        <f t="shared" si="8"/>
        <v>0</v>
      </c>
      <c r="AV36" s="192">
        <f t="shared" si="9"/>
        <v>2.9730194136125654E-5</v>
      </c>
      <c r="AW36" s="192">
        <f t="shared" si="10"/>
        <v>4.5738760209424082E-6</v>
      </c>
      <c r="AX36" s="192">
        <f t="shared" si="11"/>
        <v>0</v>
      </c>
      <c r="AY36" s="192">
        <f t="shared" si="12"/>
        <v>1.0291221047120419E-3</v>
      </c>
      <c r="AZ36" s="192">
        <f t="shared" si="13"/>
        <v>0</v>
      </c>
      <c r="BA36" s="192">
        <f t="shared" si="14"/>
        <v>0</v>
      </c>
      <c r="BB36" s="192">
        <f t="shared" si="15"/>
        <v>0</v>
      </c>
      <c r="BC36" s="192">
        <f t="shared" si="16"/>
        <v>1.06342617486911E-3</v>
      </c>
      <c r="BE36" s="72">
        <f t="shared" si="17"/>
        <v>0</v>
      </c>
      <c r="BF36" s="72">
        <f t="shared" si="18"/>
        <v>0</v>
      </c>
      <c r="BG36" s="72">
        <f t="shared" si="19"/>
        <v>7.9280517696335087E-5</v>
      </c>
      <c r="BH36" s="99">
        <f t="shared" si="20"/>
        <v>4.5738760209424082E-6</v>
      </c>
      <c r="BI36" s="72">
        <f t="shared" si="21"/>
        <v>0</v>
      </c>
      <c r="BJ36" s="72">
        <f t="shared" si="22"/>
        <v>1.0291221047120419E-3</v>
      </c>
      <c r="BK36" s="72">
        <f t="shared" si="23"/>
        <v>0</v>
      </c>
      <c r="BL36" s="72">
        <f t="shared" si="24"/>
        <v>0</v>
      </c>
      <c r="BM36" s="99">
        <f t="shared" si="25"/>
        <v>0</v>
      </c>
      <c r="BN36" s="278">
        <f t="shared" si="28"/>
        <v>1.4712634534031413E-2</v>
      </c>
      <c r="BO36" s="277">
        <f t="shared" si="26"/>
        <v>1.06342617486911E-3</v>
      </c>
      <c r="BP36" s="375">
        <f t="shared" si="27"/>
        <v>1.1129764984293194E-3</v>
      </c>
      <c r="BQ36" s="375"/>
      <c r="BR36" s="375"/>
      <c r="BS36" s="375"/>
      <c r="BT36" s="281"/>
      <c r="BU36" s="397"/>
      <c r="BV36" s="397"/>
      <c r="BW36" s="281"/>
      <c r="BX36" s="281"/>
    </row>
    <row r="37" spans="1:76" ht="15">
      <c r="A37" s="192">
        <v>72</v>
      </c>
      <c r="B37" s="192">
        <v>54024</v>
      </c>
      <c r="C37" s="200">
        <v>1</v>
      </c>
      <c r="D37" s="200">
        <v>1</v>
      </c>
      <c r="E37" s="200">
        <v>0</v>
      </c>
      <c r="F37" s="200">
        <v>0</v>
      </c>
      <c r="G37" s="192" t="s">
        <v>452</v>
      </c>
      <c r="H37" s="193">
        <v>6.7599999999999995E-4</v>
      </c>
      <c r="I37" s="201">
        <v>38</v>
      </c>
      <c r="J37" s="193">
        <v>5.8856699631568737E-5</v>
      </c>
      <c r="K37" s="200">
        <v>0</v>
      </c>
      <c r="L37" s="200">
        <v>0</v>
      </c>
      <c r="M37" s="200">
        <v>0</v>
      </c>
      <c r="N37" s="200">
        <v>135</v>
      </c>
      <c r="O37" s="200">
        <v>0</v>
      </c>
      <c r="P37" s="200">
        <v>0</v>
      </c>
      <c r="Q37" s="200">
        <v>441</v>
      </c>
      <c r="R37" s="200">
        <v>0</v>
      </c>
      <c r="S37" s="200">
        <v>476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  <c r="Z37" s="200">
        <v>135</v>
      </c>
      <c r="AA37" s="200">
        <v>0</v>
      </c>
      <c r="AB37" s="200">
        <v>0</v>
      </c>
      <c r="AC37" s="200">
        <v>0</v>
      </c>
      <c r="AD37" s="200">
        <v>576</v>
      </c>
      <c r="AE37" s="200">
        <v>576</v>
      </c>
      <c r="AF37" s="200">
        <v>100</v>
      </c>
      <c r="AG37" s="200">
        <v>576</v>
      </c>
      <c r="AI37" s="259">
        <v>0.42491658048723319</v>
      </c>
      <c r="AJ37" s="260">
        <f t="shared" si="0"/>
        <v>21.024889847055366</v>
      </c>
      <c r="AK37" s="261">
        <f t="shared" si="1"/>
        <v>1.7959783411185409E-2</v>
      </c>
      <c r="AL37" s="262">
        <f t="shared" si="2"/>
        <v>-0.14101548192124747</v>
      </c>
      <c r="AN37" s="264">
        <f t="shared" si="3"/>
        <v>4.3029000000000005E-2</v>
      </c>
      <c r="AO37" s="266">
        <f t="shared" si="4"/>
        <v>272.82118300000002</v>
      </c>
      <c r="AP37" s="261">
        <f t="shared" si="5"/>
        <v>0.1324246107174061</v>
      </c>
      <c r="AQ37" s="262">
        <f t="shared" si="6"/>
        <v>-1.2129766054247215E-4</v>
      </c>
      <c r="AT37" s="192">
        <f t="shared" si="7"/>
        <v>0</v>
      </c>
      <c r="AU37" s="192">
        <f t="shared" si="8"/>
        <v>0</v>
      </c>
      <c r="AV37" s="192">
        <f t="shared" si="9"/>
        <v>3.1941530890052349E-5</v>
      </c>
      <c r="AW37" s="192">
        <f t="shared" si="10"/>
        <v>0</v>
      </c>
      <c r="AX37" s="192">
        <f t="shared" si="11"/>
        <v>0</v>
      </c>
      <c r="AY37" s="192">
        <f t="shared" si="12"/>
        <v>0</v>
      </c>
      <c r="AZ37" s="192">
        <f t="shared" si="13"/>
        <v>0</v>
      </c>
      <c r="BA37" s="192">
        <f t="shared" si="14"/>
        <v>0</v>
      </c>
      <c r="BB37" s="192">
        <f t="shared" si="15"/>
        <v>0</v>
      </c>
      <c r="BC37" s="192">
        <f t="shared" si="16"/>
        <v>3.1941530890052349E-5</v>
      </c>
      <c r="BE37" s="72">
        <f t="shared" si="17"/>
        <v>0</v>
      </c>
      <c r="BF37" s="72">
        <f t="shared" si="18"/>
        <v>0</v>
      </c>
      <c r="BG37" s="72">
        <f t="shared" si="19"/>
        <v>8.5177415706806273E-5</v>
      </c>
      <c r="BH37" s="99">
        <f t="shared" si="20"/>
        <v>0</v>
      </c>
      <c r="BI37" s="72">
        <f t="shared" si="21"/>
        <v>0</v>
      </c>
      <c r="BJ37" s="72">
        <f t="shared" si="22"/>
        <v>0</v>
      </c>
      <c r="BK37" s="72">
        <f t="shared" si="23"/>
        <v>0</v>
      </c>
      <c r="BL37" s="72">
        <f t="shared" si="24"/>
        <v>0</v>
      </c>
      <c r="BM37" s="99">
        <f t="shared" si="25"/>
        <v>0</v>
      </c>
      <c r="BN37" s="278">
        <f t="shared" si="28"/>
        <v>3.9433988753151048E-4</v>
      </c>
      <c r="BO37" s="277">
        <f t="shared" si="26"/>
        <v>3.1941530890052349E-5</v>
      </c>
      <c r="BP37" s="375">
        <f t="shared" si="27"/>
        <v>8.5177415706806273E-5</v>
      </c>
      <c r="BQ37" s="375"/>
      <c r="BR37" s="375"/>
      <c r="BS37" s="375"/>
      <c r="BT37" s="281"/>
      <c r="BU37" s="397"/>
      <c r="BV37" s="397"/>
      <c r="BW37" s="281"/>
      <c r="BX37" s="281"/>
    </row>
    <row r="38" spans="1:76" ht="15">
      <c r="A38" s="192">
        <v>324</v>
      </c>
      <c r="B38" s="192">
        <v>54022</v>
      </c>
      <c r="C38" s="200">
        <v>1</v>
      </c>
      <c r="D38" s="200">
        <v>1</v>
      </c>
      <c r="E38" s="200">
        <v>0</v>
      </c>
      <c r="F38" s="200">
        <v>0</v>
      </c>
      <c r="G38" s="192" t="s">
        <v>524</v>
      </c>
      <c r="H38" s="193">
        <v>6.7599999999999995E-4</v>
      </c>
      <c r="I38" s="201">
        <v>41</v>
      </c>
      <c r="J38" s="193">
        <v>5.8856699631568737E-5</v>
      </c>
      <c r="K38" s="200">
        <v>0</v>
      </c>
      <c r="L38" s="200">
        <v>0</v>
      </c>
      <c r="M38" s="200">
        <v>0</v>
      </c>
      <c r="N38" s="200">
        <v>1310</v>
      </c>
      <c r="O38" s="200">
        <v>0</v>
      </c>
      <c r="P38" s="200">
        <v>0</v>
      </c>
      <c r="Q38" s="200">
        <v>721</v>
      </c>
      <c r="R38" s="200">
        <v>0</v>
      </c>
      <c r="S38" s="200">
        <v>2354</v>
      </c>
      <c r="T38" s="200">
        <v>5250</v>
      </c>
      <c r="U38" s="200">
        <v>1</v>
      </c>
      <c r="V38" s="200">
        <v>0</v>
      </c>
      <c r="W38" s="200">
        <v>0</v>
      </c>
      <c r="X38" s="200">
        <v>0</v>
      </c>
      <c r="Y38" s="200">
        <v>0</v>
      </c>
      <c r="Z38" s="200">
        <v>0</v>
      </c>
      <c r="AA38" s="200">
        <v>1310</v>
      </c>
      <c r="AB38" s="200">
        <v>0</v>
      </c>
      <c r="AC38" s="200">
        <v>41</v>
      </c>
      <c r="AD38" s="200">
        <v>2031</v>
      </c>
      <c r="AE38" s="200">
        <v>7281</v>
      </c>
      <c r="AF38" s="200">
        <v>4927</v>
      </c>
      <c r="AG38" s="200">
        <v>7281</v>
      </c>
      <c r="AI38" s="259">
        <v>0.95335250198360311</v>
      </c>
      <c r="AJ38" s="260">
        <f t="shared" si="0"/>
        <v>21.314876806140106</v>
      </c>
      <c r="AK38" s="261">
        <f t="shared" si="1"/>
        <v>1.8207494719787561E-2</v>
      </c>
      <c r="AL38" s="262">
        <f t="shared" si="2"/>
        <v>0.70921480371827639</v>
      </c>
      <c r="AN38" s="264">
        <f t="shared" si="3"/>
        <v>4.3705000000000008E-2</v>
      </c>
      <c r="AO38" s="266">
        <f t="shared" si="4"/>
        <v>276.15183500000001</v>
      </c>
      <c r="AP38" s="261">
        <f t="shared" si="5"/>
        <v>0.1340412751189205</v>
      </c>
      <c r="AQ38" s="262">
        <f t="shared" si="6"/>
        <v>-1.2149875482535732E-4</v>
      </c>
      <c r="AT38" s="192">
        <f t="shared" si="7"/>
        <v>0</v>
      </c>
      <c r="AU38" s="192">
        <f t="shared" si="8"/>
        <v>0</v>
      </c>
      <c r="AV38" s="192">
        <f t="shared" si="9"/>
        <v>3.0995115159976729E-4</v>
      </c>
      <c r="AW38" s="192">
        <f t="shared" si="10"/>
        <v>0</v>
      </c>
      <c r="AX38" s="192">
        <f t="shared" si="11"/>
        <v>0</v>
      </c>
      <c r="AY38" s="192">
        <f t="shared" si="12"/>
        <v>1.2421706457242583E-3</v>
      </c>
      <c r="AZ38" s="192">
        <f t="shared" si="13"/>
        <v>0</v>
      </c>
      <c r="BA38" s="192">
        <f t="shared" si="14"/>
        <v>3.0995115159976729E-4</v>
      </c>
      <c r="BB38" s="192">
        <f t="shared" si="15"/>
        <v>0</v>
      </c>
      <c r="BC38" s="192">
        <f t="shared" si="16"/>
        <v>1.8620729489237926E-3</v>
      </c>
      <c r="BE38" s="72">
        <f t="shared" si="17"/>
        <v>0</v>
      </c>
      <c r="BF38" s="72">
        <f t="shared" si="18"/>
        <v>0</v>
      </c>
      <c r="BG38" s="72">
        <f t="shared" si="19"/>
        <v>8.2653640426604631E-4</v>
      </c>
      <c r="BH38" s="99">
        <f t="shared" si="20"/>
        <v>0</v>
      </c>
      <c r="BI38" s="72">
        <f t="shared" si="21"/>
        <v>0</v>
      </c>
      <c r="BJ38" s="72">
        <f t="shared" si="22"/>
        <v>1.2421706457242583E-3</v>
      </c>
      <c r="BK38" s="72">
        <f t="shared" si="23"/>
        <v>0</v>
      </c>
      <c r="BL38" s="72">
        <f t="shared" si="24"/>
        <v>8.2653640426604631E-4</v>
      </c>
      <c r="BM38" s="99">
        <f t="shared" si="25"/>
        <v>0</v>
      </c>
      <c r="BN38" s="278">
        <f t="shared" si="28"/>
        <v>1.9429126258677522E-2</v>
      </c>
      <c r="BO38" s="277">
        <f t="shared" si="26"/>
        <v>1.8620729489237926E-3</v>
      </c>
      <c r="BP38" s="375">
        <f t="shared" si="27"/>
        <v>2.8952434542563509E-3</v>
      </c>
      <c r="BQ38" s="375"/>
      <c r="BR38" s="375"/>
      <c r="BS38" s="375"/>
      <c r="BU38" s="397"/>
      <c r="BV38" s="397"/>
      <c r="BW38" s="281"/>
      <c r="BX38" s="281"/>
    </row>
    <row r="39" spans="1:76" ht="15">
      <c r="A39" s="192">
        <v>289</v>
      </c>
      <c r="B39" s="192">
        <v>54048</v>
      </c>
      <c r="C39" s="200">
        <v>1</v>
      </c>
      <c r="D39" s="200">
        <v>1</v>
      </c>
      <c r="E39" s="200">
        <v>0</v>
      </c>
      <c r="F39" s="200">
        <v>0</v>
      </c>
      <c r="G39" s="192" t="s">
        <v>766</v>
      </c>
      <c r="H39" s="193">
        <v>6.7599999999999995E-4</v>
      </c>
      <c r="I39" s="201">
        <v>44</v>
      </c>
      <c r="J39" s="193">
        <v>5.8856699631568737E-5</v>
      </c>
      <c r="K39" s="200">
        <v>0</v>
      </c>
      <c r="L39" s="200">
        <v>955</v>
      </c>
      <c r="M39" s="200">
        <v>1</v>
      </c>
      <c r="N39" s="200">
        <v>737</v>
      </c>
      <c r="O39" s="200">
        <v>0</v>
      </c>
      <c r="P39" s="200">
        <v>0</v>
      </c>
      <c r="Q39" s="200">
        <v>2402</v>
      </c>
      <c r="R39" s="200">
        <v>0</v>
      </c>
      <c r="S39" s="200">
        <v>3648</v>
      </c>
      <c r="T39" s="200">
        <v>3000</v>
      </c>
      <c r="U39" s="200">
        <v>1</v>
      </c>
      <c r="V39" s="200">
        <v>0</v>
      </c>
      <c r="W39" s="200">
        <v>0</v>
      </c>
      <c r="X39" s="200">
        <v>0</v>
      </c>
      <c r="Y39" s="200">
        <v>525</v>
      </c>
      <c r="Z39" s="200">
        <v>211</v>
      </c>
      <c r="AA39" s="200">
        <v>0</v>
      </c>
      <c r="AB39" s="200">
        <v>0</v>
      </c>
      <c r="AC39" s="200">
        <v>150</v>
      </c>
      <c r="AD39" s="200">
        <v>4095</v>
      </c>
      <c r="AE39" s="200">
        <v>7095</v>
      </c>
      <c r="AF39" s="200">
        <v>3447</v>
      </c>
      <c r="AG39" s="200">
        <v>7095</v>
      </c>
      <c r="AI39" s="259">
        <v>0.9122443862364068</v>
      </c>
      <c r="AJ39" s="260">
        <f t="shared" si="0"/>
        <v>21.517755849770122</v>
      </c>
      <c r="AK39" s="261">
        <f t="shared" si="1"/>
        <v>1.838079711084736E-2</v>
      </c>
      <c r="AL39" s="262">
        <f t="shared" si="2"/>
        <v>-7.5187097082991469E-2</v>
      </c>
      <c r="AN39" s="264">
        <f t="shared" si="3"/>
        <v>4.4381000000000011E-2</v>
      </c>
      <c r="AO39" s="266">
        <f t="shared" si="4"/>
        <v>278.48200700000001</v>
      </c>
      <c r="AP39" s="261">
        <f t="shared" si="5"/>
        <v>0.13517231676536259</v>
      </c>
      <c r="AQ39" s="262">
        <f t="shared" si="6"/>
        <v>-1.2244225211377591E-4</v>
      </c>
      <c r="AT39" s="192">
        <f t="shared" si="7"/>
        <v>0</v>
      </c>
      <c r="AU39" s="192">
        <f t="shared" si="8"/>
        <v>2.2595675555555557E-4</v>
      </c>
      <c r="AV39" s="192">
        <f t="shared" si="9"/>
        <v>1.7437709826643397E-4</v>
      </c>
      <c r="AW39" s="192">
        <f t="shared" si="10"/>
        <v>0</v>
      </c>
      <c r="AX39" s="192">
        <f t="shared" si="11"/>
        <v>0</v>
      </c>
      <c r="AY39" s="192">
        <f t="shared" si="12"/>
        <v>7.098117975567191E-4</v>
      </c>
      <c r="AZ39" s="192">
        <f t="shared" si="13"/>
        <v>1.2421706457242584E-4</v>
      </c>
      <c r="BA39" s="192">
        <f t="shared" si="14"/>
        <v>0</v>
      </c>
      <c r="BB39" s="192">
        <f t="shared" si="15"/>
        <v>0</v>
      </c>
      <c r="BC39" s="192">
        <f t="shared" si="16"/>
        <v>1.2343627159511344E-3</v>
      </c>
      <c r="BE39" s="72">
        <f t="shared" si="17"/>
        <v>0</v>
      </c>
      <c r="BF39" s="72">
        <f t="shared" si="18"/>
        <v>4.1425405185185183E-4</v>
      </c>
      <c r="BG39" s="72">
        <f t="shared" si="19"/>
        <v>4.6500559537715724E-4</v>
      </c>
      <c r="BH39" s="99">
        <f t="shared" si="20"/>
        <v>0</v>
      </c>
      <c r="BI39" s="72">
        <f t="shared" si="21"/>
        <v>0</v>
      </c>
      <c r="BJ39" s="72">
        <f t="shared" si="22"/>
        <v>7.098117975567191E-4</v>
      </c>
      <c r="BK39" s="72">
        <f t="shared" si="23"/>
        <v>3.3124550552646886E-4</v>
      </c>
      <c r="BL39" s="72">
        <f t="shared" si="24"/>
        <v>0</v>
      </c>
      <c r="BM39" s="99">
        <f t="shared" si="25"/>
        <v>0</v>
      </c>
      <c r="BN39" s="278">
        <f t="shared" si="28"/>
        <v>1.3592895923211168E-2</v>
      </c>
      <c r="BO39" s="277">
        <f t="shared" si="26"/>
        <v>1.2343627159511344E-3</v>
      </c>
      <c r="BP39" s="376">
        <f t="shared" si="27"/>
        <v>1.920316950312197E-3</v>
      </c>
      <c r="BQ39" s="281" t="s">
        <v>695</v>
      </c>
      <c r="BR39" s="411">
        <f>SUM($J15:$J39)</f>
        <v>3.1430000000000004E-3</v>
      </c>
      <c r="BS39" s="397">
        <f>SUM(BN15:BN39)/SUM($J15:$J39)</f>
        <v>244.65541749078923</v>
      </c>
      <c r="BT39" s="397">
        <f>SUM(BO15:BO39)/SUM($J15:$J39)</f>
        <v>21.603789693343298</v>
      </c>
      <c r="BU39" s="397">
        <f>SUM(BP15:BP39)/SUM($J15:$J39)</f>
        <v>26.290580935482971</v>
      </c>
      <c r="BV39" s="397">
        <f>BU39*4.44</f>
        <v>116.7301793535444</v>
      </c>
      <c r="BW39" s="281"/>
      <c r="BX39" s="281"/>
    </row>
    <row r="40" spans="1:76" ht="15">
      <c r="A40" s="192">
        <v>131</v>
      </c>
      <c r="B40" s="192">
        <v>54076</v>
      </c>
      <c r="C40" s="200">
        <v>1</v>
      </c>
      <c r="D40" s="200">
        <v>1</v>
      </c>
      <c r="E40" s="200">
        <v>0</v>
      </c>
      <c r="F40" s="200">
        <v>0</v>
      </c>
      <c r="G40" s="192" t="s">
        <v>571</v>
      </c>
      <c r="H40" s="193">
        <v>1.4289999999999999E-3</v>
      </c>
      <c r="I40" s="201">
        <v>45</v>
      </c>
      <c r="J40" s="193">
        <v>1.7394078837759487E-4</v>
      </c>
      <c r="K40" s="200">
        <v>0</v>
      </c>
      <c r="L40" s="200">
        <v>0</v>
      </c>
      <c r="M40" s="200">
        <v>0</v>
      </c>
      <c r="N40" s="200">
        <v>3</v>
      </c>
      <c r="O40" s="200">
        <v>0</v>
      </c>
      <c r="P40" s="200">
        <v>0</v>
      </c>
      <c r="Q40" s="200">
        <v>131</v>
      </c>
      <c r="R40" s="200">
        <v>0</v>
      </c>
      <c r="S40" s="200">
        <v>192</v>
      </c>
      <c r="T40" s="200">
        <v>500</v>
      </c>
      <c r="U40" s="200">
        <v>1</v>
      </c>
      <c r="V40" s="200">
        <v>0</v>
      </c>
      <c r="W40" s="200">
        <v>0</v>
      </c>
      <c r="X40" s="200">
        <v>0</v>
      </c>
      <c r="Y40" s="200">
        <v>0</v>
      </c>
      <c r="Z40" s="200">
        <v>3</v>
      </c>
      <c r="AA40" s="200">
        <v>0</v>
      </c>
      <c r="AB40" s="200">
        <v>0</v>
      </c>
      <c r="AC40" s="200">
        <v>3</v>
      </c>
      <c r="AD40" s="200">
        <v>135</v>
      </c>
      <c r="AE40" s="200">
        <v>635</v>
      </c>
      <c r="AF40" s="200">
        <v>442</v>
      </c>
      <c r="AG40" s="200">
        <v>635</v>
      </c>
      <c r="AI40" s="259">
        <v>0.53723512169562238</v>
      </c>
      <c r="AJ40" s="260">
        <f t="shared" ref="AJ40:AJ74" si="29">(AF40*J40)+AJ39</f>
        <v>21.59463767823302</v>
      </c>
      <c r="AK40" s="261">
        <f t="shared" ref="AK40:AK71" si="30">AJ40/1170.665</f>
        <v>1.844647074802187E-2</v>
      </c>
      <c r="AL40" s="262">
        <f t="shared" ref="AL40:AL71" si="31">(AI40-AI39)*(AI40-AK40+AI39-AK39)</f>
        <v>-0.52975767760172732</v>
      </c>
      <c r="AN40" s="264">
        <f t="shared" ref="AN40:AN74" si="32">H40+AN39</f>
        <v>4.581000000000001E-2</v>
      </c>
      <c r="AO40" s="266">
        <f t="shared" ref="AO40:AO74" si="33">(AF40*H40)+AO39</f>
        <v>279.11362500000001</v>
      </c>
      <c r="AP40" s="261">
        <f t="shared" ref="AP40:AP71" si="34">AO40/2060.2</f>
        <v>0.13547889767983692</v>
      </c>
      <c r="AQ40" s="262">
        <f t="shared" ref="AQ40:AQ71" si="35">(AN40-AN39)*(AN40-AP40+AN39-AP39)</f>
        <v>-2.5787764644219003E-4</v>
      </c>
      <c r="AT40" s="192">
        <f t="shared" ref="AT40:AT74" si="36">0.06*$J40*K40*0.67/10</f>
        <v>0</v>
      </c>
      <c r="AU40" s="192">
        <f t="shared" ref="AU40:AU74" si="37">0.06*$J40*L40*0.67/10</f>
        <v>0</v>
      </c>
      <c r="AV40" s="192">
        <f t="shared" ref="AV40:AV74" si="38">0.06*$J40*N40*0.67/10</f>
        <v>2.0977259078337941E-6</v>
      </c>
      <c r="AW40" s="192">
        <f t="shared" ref="AW40:AW74" si="39">0.06*$J40*O40*0.67/10</f>
        <v>0</v>
      </c>
      <c r="AX40" s="192">
        <f t="shared" ref="AX40:AX74" si="40">0.06*$J40*P40*0.67/10</f>
        <v>0</v>
      </c>
      <c r="AY40" s="192">
        <f t="shared" ref="AY40:AY74" si="41">0.06*$J40*T40*0.67/10</f>
        <v>3.4962098463896577E-4</v>
      </c>
      <c r="AZ40" s="192">
        <f t="shared" ref="AZ40:AZ74" si="42">0.06*$J40*Y40*0.67/10</f>
        <v>0</v>
      </c>
      <c r="BA40" s="192">
        <f t="shared" ref="BA40:BA74" si="43">0.06*$J40*AA40*0.67/10</f>
        <v>0</v>
      </c>
      <c r="BB40" s="192">
        <f t="shared" ref="BB40:BB74" si="44">0.06*$J40*AB40*0.67/10</f>
        <v>0</v>
      </c>
      <c r="BC40" s="192">
        <f t="shared" ref="BC40:BC71" si="45">SUM(AT40:BB40)</f>
        <v>3.5171871054679956E-4</v>
      </c>
      <c r="BE40" s="72">
        <f t="shared" ref="BE40:BE74" si="46">0.06*$J40*K40*0.67/10</f>
        <v>0</v>
      </c>
      <c r="BF40" s="72">
        <f t="shared" ref="BF40:BF74" si="47">0.11*$J40*L40*0.67/10</f>
        <v>0</v>
      </c>
      <c r="BG40" s="72">
        <f t="shared" ref="BG40:BG74" si="48">0.16*$J40*N40*0.67/10</f>
        <v>5.5939357542234513E-6</v>
      </c>
      <c r="BH40" s="99">
        <f t="shared" ref="BH40:BH74" si="49">AW40</f>
        <v>0</v>
      </c>
      <c r="BI40" s="72">
        <f t="shared" ref="BI40:BI74" si="50">0.06*$J40*P40*0.67/10</f>
        <v>0</v>
      </c>
      <c r="BJ40" s="72">
        <f t="shared" ref="BJ40:BJ74" si="51">0.06*$J40*T40*0.67/10</f>
        <v>3.4962098463896577E-4</v>
      </c>
      <c r="BK40" s="72">
        <f t="shared" ref="BK40:BK74" si="52">0.16*$J40*Y40*0.67/10</f>
        <v>0</v>
      </c>
      <c r="BL40" s="72">
        <f t="shared" ref="BL40:BL74" si="53">0.16*$J40*AA40*0.67/10</f>
        <v>0</v>
      </c>
      <c r="BM40" s="99">
        <f t="shared" ref="BM40:BM74" si="54">BB40</f>
        <v>0</v>
      </c>
      <c r="BN40" s="278">
        <f t="shared" si="28"/>
        <v>5.1510825070140943E-3</v>
      </c>
      <c r="BO40" s="277">
        <f t="shared" ref="BO40:BO74" si="55">BC40</f>
        <v>3.5171871054679956E-4</v>
      </c>
      <c r="BP40" s="375">
        <f t="shared" ref="BP40:BP74" si="56">SUM(BE40:BM40)</f>
        <v>3.552149203931892E-4</v>
      </c>
      <c r="BQ40" s="375"/>
      <c r="BR40" s="375"/>
      <c r="BS40" s="375"/>
      <c r="BT40" s="281"/>
      <c r="BU40" s="397"/>
      <c r="BV40" s="397"/>
      <c r="BW40" s="281"/>
      <c r="BX40" s="281"/>
    </row>
    <row r="41" spans="1:76" ht="15">
      <c r="A41" s="192">
        <v>329</v>
      </c>
      <c r="B41" s="192">
        <v>51099</v>
      </c>
      <c r="C41" s="200">
        <v>1</v>
      </c>
      <c r="D41" s="200">
        <v>1</v>
      </c>
      <c r="E41" s="200">
        <v>0</v>
      </c>
      <c r="F41" s="200">
        <v>0</v>
      </c>
      <c r="G41" s="192" t="s">
        <v>571</v>
      </c>
      <c r="H41" s="193">
        <v>7.7899999999999996E-4</v>
      </c>
      <c r="I41" s="201">
        <v>45</v>
      </c>
      <c r="J41" s="193">
        <v>9.4821465462663685E-5</v>
      </c>
      <c r="K41" s="200">
        <v>136</v>
      </c>
      <c r="L41" s="200">
        <v>0</v>
      </c>
      <c r="M41" s="200">
        <v>0</v>
      </c>
      <c r="N41" s="200">
        <v>606</v>
      </c>
      <c r="O41" s="200">
        <v>114</v>
      </c>
      <c r="P41" s="200">
        <v>0</v>
      </c>
      <c r="Q41" s="200">
        <v>586</v>
      </c>
      <c r="R41" s="200">
        <v>45</v>
      </c>
      <c r="S41" s="200">
        <v>1878</v>
      </c>
      <c r="T41" s="200">
        <v>5499</v>
      </c>
      <c r="U41" s="200">
        <v>1</v>
      </c>
      <c r="V41" s="200">
        <v>0</v>
      </c>
      <c r="W41" s="200">
        <v>46</v>
      </c>
      <c r="X41" s="200">
        <v>0</v>
      </c>
      <c r="Y41" s="200">
        <v>204</v>
      </c>
      <c r="Z41" s="200">
        <v>273</v>
      </c>
      <c r="AA41" s="200">
        <v>129</v>
      </c>
      <c r="AB41" s="200">
        <v>84</v>
      </c>
      <c r="AC41" s="200">
        <v>76</v>
      </c>
      <c r="AD41" s="200">
        <v>1489</v>
      </c>
      <c r="AE41" s="200">
        <v>6852</v>
      </c>
      <c r="AF41" s="200">
        <v>5111</v>
      </c>
      <c r="AG41" s="200">
        <v>6988</v>
      </c>
      <c r="AI41" s="259">
        <v>0.95525435966007111</v>
      </c>
      <c r="AJ41" s="260">
        <f t="shared" si="29"/>
        <v>22.079270188212696</v>
      </c>
      <c r="AK41" s="261">
        <f t="shared" si="30"/>
        <v>1.8860451271894774E-2</v>
      </c>
      <c r="AL41" s="262">
        <f t="shared" si="31"/>
        <v>0.60829430455269773</v>
      </c>
      <c r="AN41" s="264">
        <f t="shared" si="32"/>
        <v>4.6589000000000012E-2</v>
      </c>
      <c r="AO41" s="266">
        <f t="shared" si="33"/>
        <v>283.09509400000002</v>
      </c>
      <c r="AP41" s="261">
        <f t="shared" si="34"/>
        <v>0.13741146199398119</v>
      </c>
      <c r="AQ41" s="262">
        <f t="shared" si="35"/>
        <v>-1.4060276918590462E-4</v>
      </c>
      <c r="AT41" s="192">
        <f t="shared" si="36"/>
        <v>5.1840791597747487E-5</v>
      </c>
      <c r="AU41" s="192">
        <f t="shared" si="37"/>
        <v>0</v>
      </c>
      <c r="AV41" s="192">
        <f t="shared" si="38"/>
        <v>2.3099646844290423E-4</v>
      </c>
      <c r="AW41" s="192">
        <f t="shared" si="39"/>
        <v>4.3454781192229517E-5</v>
      </c>
      <c r="AX41" s="192">
        <f t="shared" si="40"/>
        <v>0</v>
      </c>
      <c r="AY41" s="192">
        <f t="shared" si="41"/>
        <v>2.0961214190883342E-3</v>
      </c>
      <c r="AZ41" s="192">
        <f t="shared" si="42"/>
        <v>7.7761187396621227E-5</v>
      </c>
      <c r="BA41" s="192">
        <f t="shared" si="43"/>
        <v>4.9172515559628134E-5</v>
      </c>
      <c r="BB41" s="192">
        <f t="shared" si="44"/>
        <v>3.2019312457432276E-5</v>
      </c>
      <c r="BC41" s="192">
        <f t="shared" si="45"/>
        <v>2.5813664757348967E-3</v>
      </c>
      <c r="BE41" s="72">
        <f t="shared" si="46"/>
        <v>5.1840791597747487E-5</v>
      </c>
      <c r="BF41" s="72">
        <f t="shared" si="47"/>
        <v>0</v>
      </c>
      <c r="BG41" s="72">
        <f t="shared" si="48"/>
        <v>6.1599058251441134E-4</v>
      </c>
      <c r="BH41" s="99">
        <f t="shared" si="49"/>
        <v>4.3454781192229517E-5</v>
      </c>
      <c r="BI41" s="72">
        <f t="shared" si="50"/>
        <v>0</v>
      </c>
      <c r="BJ41" s="72">
        <f t="shared" si="51"/>
        <v>2.0961214190883342E-3</v>
      </c>
      <c r="BK41" s="72">
        <f t="shared" si="52"/>
        <v>2.0736316639099E-4</v>
      </c>
      <c r="BL41" s="72">
        <f t="shared" si="53"/>
        <v>1.3112670815900834E-4</v>
      </c>
      <c r="BM41" s="99">
        <f t="shared" si="54"/>
        <v>3.2019312457432276E-5</v>
      </c>
      <c r="BN41" s="278">
        <f t="shared" si="28"/>
        <v>3.2470378168638167E-2</v>
      </c>
      <c r="BO41" s="277">
        <f t="shared" si="55"/>
        <v>2.5813664757348967E-3</v>
      </c>
      <c r="BP41" s="375">
        <f t="shared" si="56"/>
        <v>3.1779167614001532E-3</v>
      </c>
      <c r="BQ41" s="375"/>
      <c r="BR41" s="375"/>
      <c r="BS41" s="375"/>
      <c r="BT41" s="281"/>
      <c r="BU41" s="397"/>
      <c r="BV41" s="397"/>
      <c r="BW41" s="281"/>
      <c r="BX41" s="281"/>
    </row>
    <row r="42" spans="1:76" ht="15">
      <c r="A42" s="192">
        <v>26</v>
      </c>
      <c r="B42" s="192">
        <v>54067</v>
      </c>
      <c r="C42" s="200">
        <v>1</v>
      </c>
      <c r="D42" s="200">
        <v>1</v>
      </c>
      <c r="E42" s="200">
        <v>0</v>
      </c>
      <c r="F42" s="200">
        <v>0</v>
      </c>
      <c r="G42" s="192" t="s">
        <v>357</v>
      </c>
      <c r="H42" s="193">
        <v>3.2669999999999999E-3</v>
      </c>
      <c r="I42" s="201">
        <v>48</v>
      </c>
      <c r="J42" s="193">
        <v>3.9766588917396954E-4</v>
      </c>
      <c r="K42" s="200">
        <v>0</v>
      </c>
      <c r="L42" s="200">
        <v>0</v>
      </c>
      <c r="M42" s="200">
        <v>0</v>
      </c>
      <c r="N42" s="200">
        <v>2</v>
      </c>
      <c r="O42" s="200">
        <v>0</v>
      </c>
      <c r="P42" s="200">
        <v>0</v>
      </c>
      <c r="Q42" s="200">
        <v>44</v>
      </c>
      <c r="R42" s="200">
        <v>0</v>
      </c>
      <c r="S42" s="200">
        <v>21</v>
      </c>
      <c r="T42" s="200">
        <v>0</v>
      </c>
      <c r="U42" s="200">
        <v>0</v>
      </c>
      <c r="V42" s="200">
        <v>0</v>
      </c>
      <c r="W42" s="200">
        <v>0</v>
      </c>
      <c r="X42" s="200">
        <v>0</v>
      </c>
      <c r="Y42" s="200">
        <v>0</v>
      </c>
      <c r="Z42" s="200">
        <v>2</v>
      </c>
      <c r="AA42" s="200">
        <v>0</v>
      </c>
      <c r="AB42" s="200">
        <v>0</v>
      </c>
      <c r="AC42" s="200">
        <v>0</v>
      </c>
      <c r="AD42" s="200">
        <v>46</v>
      </c>
      <c r="AE42" s="200">
        <v>46</v>
      </c>
      <c r="AF42" s="200">
        <v>24</v>
      </c>
      <c r="AG42" s="200">
        <v>46</v>
      </c>
      <c r="AI42" s="259">
        <v>0.35587330839303288</v>
      </c>
      <c r="AJ42" s="260">
        <f t="shared" si="29"/>
        <v>22.088814169552872</v>
      </c>
      <c r="AK42" s="261">
        <f t="shared" si="30"/>
        <v>1.8868603887152065E-2</v>
      </c>
      <c r="AL42" s="262">
        <f t="shared" si="31"/>
        <v>-0.76325099927842821</v>
      </c>
      <c r="AN42" s="264">
        <f t="shared" si="32"/>
        <v>4.9856000000000011E-2</v>
      </c>
      <c r="AO42" s="266">
        <f t="shared" si="33"/>
        <v>283.17350200000004</v>
      </c>
      <c r="AP42" s="261">
        <f t="shared" si="34"/>
        <v>0.13744952043490927</v>
      </c>
      <c r="AQ42" s="262">
        <f t="shared" si="35"/>
        <v>-5.8288501459518487E-4</v>
      </c>
      <c r="AT42" s="192">
        <f t="shared" si="36"/>
        <v>0</v>
      </c>
      <c r="AU42" s="192">
        <f t="shared" si="37"/>
        <v>0</v>
      </c>
      <c r="AV42" s="192">
        <f t="shared" si="38"/>
        <v>3.1972337489587152E-6</v>
      </c>
      <c r="AW42" s="192">
        <f t="shared" si="39"/>
        <v>0</v>
      </c>
      <c r="AX42" s="192">
        <f t="shared" si="40"/>
        <v>0</v>
      </c>
      <c r="AY42" s="192">
        <f t="shared" si="41"/>
        <v>0</v>
      </c>
      <c r="AZ42" s="192">
        <f t="shared" si="42"/>
        <v>0</v>
      </c>
      <c r="BA42" s="192">
        <f t="shared" si="43"/>
        <v>0</v>
      </c>
      <c r="BB42" s="192">
        <f t="shared" si="44"/>
        <v>0</v>
      </c>
      <c r="BC42" s="192">
        <f t="shared" si="45"/>
        <v>3.1972337489587152E-6</v>
      </c>
      <c r="BE42" s="72">
        <f t="shared" si="46"/>
        <v>0</v>
      </c>
      <c r="BF42" s="72">
        <f t="shared" si="47"/>
        <v>0</v>
      </c>
      <c r="BG42" s="72">
        <f t="shared" si="48"/>
        <v>8.5259566638899083E-6</v>
      </c>
      <c r="BH42" s="99">
        <f t="shared" si="49"/>
        <v>0</v>
      </c>
      <c r="BI42" s="72">
        <f t="shared" si="50"/>
        <v>0</v>
      </c>
      <c r="BJ42" s="72">
        <f t="shared" si="51"/>
        <v>0</v>
      </c>
      <c r="BK42" s="72">
        <f t="shared" si="52"/>
        <v>0</v>
      </c>
      <c r="BL42" s="72">
        <f t="shared" si="53"/>
        <v>0</v>
      </c>
      <c r="BM42" s="99">
        <f t="shared" si="54"/>
        <v>0</v>
      </c>
      <c r="BN42" s="278">
        <f t="shared" si="28"/>
        <v>6.3944674979174313E-4</v>
      </c>
      <c r="BO42" s="277">
        <f t="shared" si="55"/>
        <v>3.1972337489587152E-6</v>
      </c>
      <c r="BP42" s="375">
        <f t="shared" si="56"/>
        <v>8.5259566638899083E-6</v>
      </c>
      <c r="BQ42" s="375"/>
      <c r="BR42" s="375"/>
      <c r="BS42" s="375"/>
      <c r="BT42" s="281"/>
      <c r="BU42" s="397"/>
      <c r="BV42" s="397"/>
      <c r="BW42" s="281"/>
      <c r="BX42" s="281"/>
    </row>
    <row r="43" spans="1:76" ht="15">
      <c r="A43" s="192">
        <v>363</v>
      </c>
      <c r="B43" s="192">
        <v>54047</v>
      </c>
      <c r="C43" s="200">
        <v>1</v>
      </c>
      <c r="D43" s="200">
        <v>1</v>
      </c>
      <c r="E43" s="200">
        <v>0</v>
      </c>
      <c r="F43" s="200">
        <v>0</v>
      </c>
      <c r="G43" s="192" t="s">
        <v>363</v>
      </c>
      <c r="H43" s="193">
        <v>6.7599999999999995E-4</v>
      </c>
      <c r="I43" s="201">
        <v>52</v>
      </c>
      <c r="J43" s="193">
        <v>8.2284095831528436E-5</v>
      </c>
      <c r="K43" s="200">
        <v>1383</v>
      </c>
      <c r="L43" s="200">
        <v>825</v>
      </c>
      <c r="M43" s="200">
        <v>1</v>
      </c>
      <c r="N43" s="200">
        <v>384</v>
      </c>
      <c r="O43" s="200">
        <v>0</v>
      </c>
      <c r="P43" s="200">
        <v>1059</v>
      </c>
      <c r="Q43" s="200">
        <v>957</v>
      </c>
      <c r="R43" s="200">
        <v>39</v>
      </c>
      <c r="S43" s="200">
        <v>733</v>
      </c>
      <c r="T43" s="200">
        <v>5100</v>
      </c>
      <c r="U43" s="200">
        <v>1</v>
      </c>
      <c r="V43" s="200">
        <v>0</v>
      </c>
      <c r="W43" s="200">
        <v>411</v>
      </c>
      <c r="X43" s="200">
        <v>0</v>
      </c>
      <c r="Y43" s="200">
        <v>75</v>
      </c>
      <c r="Z43" s="200">
        <v>70</v>
      </c>
      <c r="AA43" s="200">
        <v>239</v>
      </c>
      <c r="AB43" s="200">
        <v>0</v>
      </c>
      <c r="AC43" s="200">
        <v>0</v>
      </c>
      <c r="AD43" s="200">
        <v>4648</v>
      </c>
      <c r="AE43" s="200">
        <v>8365</v>
      </c>
      <c r="AF43" s="200">
        <v>9015</v>
      </c>
      <c r="AG43" s="200">
        <v>9748</v>
      </c>
      <c r="AI43" s="259">
        <v>0.99203596550014572</v>
      </c>
      <c r="AJ43" s="260">
        <f t="shared" si="29"/>
        <v>22.8306052934741</v>
      </c>
      <c r="AK43" s="261">
        <f t="shared" si="30"/>
        <v>1.9502253243647072E-2</v>
      </c>
      <c r="AL43" s="262">
        <f t="shared" si="31"/>
        <v>0.83307943879139701</v>
      </c>
      <c r="AN43" s="264">
        <f t="shared" si="32"/>
        <v>5.0532000000000014E-2</v>
      </c>
      <c r="AO43" s="266">
        <f t="shared" si="33"/>
        <v>289.26764200000002</v>
      </c>
      <c r="AP43" s="261">
        <f t="shared" si="34"/>
        <v>0.14040755363556939</v>
      </c>
      <c r="AQ43" s="262">
        <f t="shared" si="35"/>
        <v>-1.1996909407164409E-4</v>
      </c>
      <c r="AT43" s="192">
        <f t="shared" si="36"/>
        <v>4.5747159623071534E-4</v>
      </c>
      <c r="AU43" s="192">
        <f t="shared" si="37"/>
        <v>2.7289520382526406E-4</v>
      </c>
      <c r="AV43" s="192">
        <f t="shared" si="38"/>
        <v>1.2702031305321382E-4</v>
      </c>
      <c r="AW43" s="192">
        <f t="shared" si="39"/>
        <v>0</v>
      </c>
      <c r="AX43" s="192">
        <f t="shared" si="40"/>
        <v>3.5029820709206618E-4</v>
      </c>
      <c r="AY43" s="192">
        <f t="shared" si="41"/>
        <v>1.6869885327379958E-3</v>
      </c>
      <c r="AZ43" s="192">
        <f t="shared" si="42"/>
        <v>2.4808654893205824E-5</v>
      </c>
      <c r="BA43" s="192">
        <f t="shared" si="43"/>
        <v>7.9056913593015878E-5</v>
      </c>
      <c r="BB43" s="192">
        <f t="shared" si="44"/>
        <v>0</v>
      </c>
      <c r="BC43" s="192">
        <f t="shared" si="45"/>
        <v>2.9985394214254771E-3</v>
      </c>
      <c r="BE43" s="72">
        <f t="shared" si="46"/>
        <v>4.5747159623071534E-4</v>
      </c>
      <c r="BF43" s="72">
        <f t="shared" si="47"/>
        <v>5.0030787367965073E-4</v>
      </c>
      <c r="BG43" s="72">
        <f t="shared" si="48"/>
        <v>3.3872083480857024E-4</v>
      </c>
      <c r="BH43" s="99">
        <f t="shared" si="49"/>
        <v>0</v>
      </c>
      <c r="BI43" s="72">
        <f t="shared" si="50"/>
        <v>3.5029820709206618E-4</v>
      </c>
      <c r="BJ43" s="72">
        <f t="shared" si="51"/>
        <v>1.6869885327379958E-3</v>
      </c>
      <c r="BK43" s="72">
        <f t="shared" si="52"/>
        <v>6.6156413048548864E-5</v>
      </c>
      <c r="BL43" s="72">
        <f t="shared" si="53"/>
        <v>2.108184362480424E-4</v>
      </c>
      <c r="BM43" s="99">
        <f t="shared" si="54"/>
        <v>0</v>
      </c>
      <c r="BN43" s="278">
        <f t="shared" si="28"/>
        <v>4.9700005302722332E-2</v>
      </c>
      <c r="BO43" s="277">
        <f t="shared" si="55"/>
        <v>2.9985394214254771E-3</v>
      </c>
      <c r="BP43" s="375">
        <f t="shared" si="56"/>
        <v>3.6107618938455892E-3</v>
      </c>
      <c r="BQ43" s="375"/>
      <c r="BR43" s="375"/>
      <c r="BS43" s="375"/>
      <c r="BT43" s="281"/>
      <c r="BU43" s="397"/>
      <c r="BV43" s="397"/>
      <c r="BW43" s="281"/>
      <c r="BX43" s="281"/>
    </row>
    <row r="44" spans="1:76" ht="15">
      <c r="A44" s="192">
        <v>56</v>
      </c>
      <c r="B44" s="192">
        <v>51074</v>
      </c>
      <c r="C44" s="200">
        <v>1</v>
      </c>
      <c r="D44" s="200">
        <v>1</v>
      </c>
      <c r="E44" s="200">
        <v>0</v>
      </c>
      <c r="F44" s="200">
        <v>0</v>
      </c>
      <c r="G44" s="192" t="s">
        <v>453</v>
      </c>
      <c r="H44" s="193">
        <v>1.4009999999999999E-3</v>
      </c>
      <c r="I44" s="201">
        <v>55</v>
      </c>
      <c r="J44" s="193">
        <v>1.7053257139049014E-4</v>
      </c>
      <c r="K44" s="200">
        <v>6</v>
      </c>
      <c r="L44" s="200">
        <v>0</v>
      </c>
      <c r="M44" s="200">
        <v>0</v>
      </c>
      <c r="N44" s="200">
        <v>57</v>
      </c>
      <c r="O44" s="200">
        <v>0</v>
      </c>
      <c r="P44" s="200">
        <v>38</v>
      </c>
      <c r="Q44" s="200">
        <v>48</v>
      </c>
      <c r="R44" s="200">
        <v>3</v>
      </c>
      <c r="S44" s="200">
        <v>96</v>
      </c>
      <c r="T44" s="200">
        <v>0</v>
      </c>
      <c r="U44" s="200">
        <v>0</v>
      </c>
      <c r="V44" s="200">
        <v>0</v>
      </c>
      <c r="W44" s="200">
        <v>6</v>
      </c>
      <c r="X44" s="200">
        <v>0</v>
      </c>
      <c r="Y44" s="200">
        <v>3</v>
      </c>
      <c r="Z44" s="200">
        <v>11</v>
      </c>
      <c r="AA44" s="200">
        <v>42</v>
      </c>
      <c r="AB44" s="200">
        <v>0</v>
      </c>
      <c r="AC44" s="200">
        <v>28</v>
      </c>
      <c r="AD44" s="200">
        <v>153</v>
      </c>
      <c r="AE44" s="200">
        <v>147</v>
      </c>
      <c r="AF44" s="200">
        <v>57</v>
      </c>
      <c r="AG44" s="200">
        <v>153</v>
      </c>
      <c r="AI44" s="259">
        <v>0.40726095356338848</v>
      </c>
      <c r="AJ44" s="260">
        <f t="shared" si="29"/>
        <v>22.840325650043358</v>
      </c>
      <c r="AK44" s="261">
        <f t="shared" si="30"/>
        <v>1.9510556521330491E-2</v>
      </c>
      <c r="AL44" s="262">
        <f t="shared" si="31"/>
        <v>-0.79546015625244459</v>
      </c>
      <c r="AN44" s="264">
        <f t="shared" si="32"/>
        <v>5.1933000000000014E-2</v>
      </c>
      <c r="AO44" s="266">
        <f t="shared" si="33"/>
        <v>289.34749900000003</v>
      </c>
      <c r="AP44" s="261">
        <f t="shared" si="34"/>
        <v>0.14044631540627125</v>
      </c>
      <c r="AQ44" s="262">
        <f t="shared" si="35"/>
        <v>-2.4992280552761859E-4</v>
      </c>
      <c r="AT44" s="192">
        <f t="shared" si="36"/>
        <v>4.1132456219386218E-6</v>
      </c>
      <c r="AU44" s="192">
        <f t="shared" si="37"/>
        <v>0</v>
      </c>
      <c r="AV44" s="192">
        <f t="shared" si="38"/>
        <v>3.9075833408416912E-5</v>
      </c>
      <c r="AW44" s="192">
        <f t="shared" si="39"/>
        <v>0</v>
      </c>
      <c r="AX44" s="192">
        <f t="shared" si="40"/>
        <v>2.6050555605611272E-5</v>
      </c>
      <c r="AY44" s="192">
        <f t="shared" si="41"/>
        <v>0</v>
      </c>
      <c r="AZ44" s="192">
        <f t="shared" si="42"/>
        <v>2.0566228109693109E-6</v>
      </c>
      <c r="BA44" s="192">
        <f t="shared" si="43"/>
        <v>2.8792719353570358E-5</v>
      </c>
      <c r="BB44" s="192">
        <f t="shared" si="44"/>
        <v>0</v>
      </c>
      <c r="BC44" s="192">
        <f t="shared" si="45"/>
        <v>1.0008897680050647E-4</v>
      </c>
      <c r="BE44" s="72">
        <f t="shared" si="46"/>
        <v>4.1132456219386218E-6</v>
      </c>
      <c r="BF44" s="72">
        <f t="shared" si="47"/>
        <v>0</v>
      </c>
      <c r="BG44" s="72">
        <f t="shared" si="48"/>
        <v>1.0420222242244509E-4</v>
      </c>
      <c r="BH44" s="99">
        <f t="shared" si="49"/>
        <v>0</v>
      </c>
      <c r="BI44" s="72">
        <f t="shared" si="50"/>
        <v>2.6050555605611272E-5</v>
      </c>
      <c r="BJ44" s="72">
        <f t="shared" si="51"/>
        <v>0</v>
      </c>
      <c r="BK44" s="72">
        <f t="shared" si="52"/>
        <v>5.484327495918163E-6</v>
      </c>
      <c r="BL44" s="72">
        <f t="shared" si="53"/>
        <v>7.6780584942854292E-5</v>
      </c>
      <c r="BM44" s="99">
        <f t="shared" si="54"/>
        <v>0</v>
      </c>
      <c r="BN44" s="278">
        <f t="shared" si="28"/>
        <v>6.5126389014028181E-4</v>
      </c>
      <c r="BO44" s="277">
        <f t="shared" si="55"/>
        <v>1.0008897680050647E-4</v>
      </c>
      <c r="BP44" s="375">
        <f t="shared" si="56"/>
        <v>2.1663093608876742E-4</v>
      </c>
      <c r="BQ44" s="375"/>
      <c r="BR44" s="375"/>
      <c r="BS44" s="375"/>
      <c r="BT44" s="281"/>
      <c r="BU44" s="397"/>
      <c r="BV44" s="397"/>
      <c r="BW44" s="281"/>
      <c r="BX44" s="281"/>
    </row>
    <row r="45" spans="1:76" ht="15">
      <c r="A45" s="192">
        <v>82</v>
      </c>
      <c r="B45" s="192">
        <v>54100</v>
      </c>
      <c r="C45" s="200">
        <v>1</v>
      </c>
      <c r="D45" s="200">
        <v>1</v>
      </c>
      <c r="E45" s="200">
        <v>0</v>
      </c>
      <c r="F45" s="200">
        <v>0</v>
      </c>
      <c r="G45" s="192" t="s">
        <v>453</v>
      </c>
      <c r="H45" s="193">
        <v>6.7599999999999995E-4</v>
      </c>
      <c r="I45" s="201">
        <v>55</v>
      </c>
      <c r="J45" s="193">
        <v>8.2284095831528436E-5</v>
      </c>
      <c r="K45" s="200">
        <v>0</v>
      </c>
      <c r="L45" s="200">
        <v>0</v>
      </c>
      <c r="M45" s="200">
        <v>0</v>
      </c>
      <c r="N45" s="200">
        <v>123</v>
      </c>
      <c r="O45" s="200">
        <v>0</v>
      </c>
      <c r="P45" s="200">
        <v>235</v>
      </c>
      <c r="Q45" s="200">
        <v>395</v>
      </c>
      <c r="R45" s="200">
        <v>0</v>
      </c>
      <c r="S45" s="200">
        <v>629</v>
      </c>
      <c r="T45" s="200">
        <v>0</v>
      </c>
      <c r="U45" s="200">
        <v>0</v>
      </c>
      <c r="V45" s="200">
        <v>0</v>
      </c>
      <c r="W45" s="200">
        <v>0</v>
      </c>
      <c r="X45" s="200">
        <v>0</v>
      </c>
      <c r="Y45" s="200">
        <v>0</v>
      </c>
      <c r="Z45" s="200">
        <v>35</v>
      </c>
      <c r="AA45" s="200">
        <v>0</v>
      </c>
      <c r="AB45" s="200">
        <v>0</v>
      </c>
      <c r="AC45" s="200">
        <v>42</v>
      </c>
      <c r="AD45" s="200">
        <v>753</v>
      </c>
      <c r="AE45" s="200">
        <v>753</v>
      </c>
      <c r="AF45" s="200">
        <v>124</v>
      </c>
      <c r="AG45" s="200">
        <v>753</v>
      </c>
      <c r="AI45" s="259">
        <v>0.43400253296457764</v>
      </c>
      <c r="AJ45" s="260">
        <f t="shared" si="29"/>
        <v>22.850528877926468</v>
      </c>
      <c r="AK45" s="261">
        <f t="shared" si="30"/>
        <v>1.9519272275097033E-2</v>
      </c>
      <c r="AL45" s="262">
        <f t="shared" si="31"/>
        <v>2.1452995056534339E-2</v>
      </c>
      <c r="AN45" s="264">
        <f t="shared" si="32"/>
        <v>5.2609000000000017E-2</v>
      </c>
      <c r="AO45" s="266">
        <f t="shared" si="33"/>
        <v>289.43132300000002</v>
      </c>
      <c r="AP45" s="261">
        <f t="shared" si="34"/>
        <v>0.14048700271818274</v>
      </c>
      <c r="AQ45" s="262">
        <f t="shared" si="35"/>
        <v>-1.192405310521314E-4</v>
      </c>
      <c r="AT45" s="192">
        <f t="shared" si="36"/>
        <v>0</v>
      </c>
      <c r="AU45" s="192">
        <f t="shared" si="37"/>
        <v>0</v>
      </c>
      <c r="AV45" s="192">
        <f t="shared" si="38"/>
        <v>4.0686194024857551E-5</v>
      </c>
      <c r="AW45" s="192">
        <f t="shared" si="39"/>
        <v>0</v>
      </c>
      <c r="AX45" s="192">
        <f t="shared" si="40"/>
        <v>7.7733785332044901E-5</v>
      </c>
      <c r="AY45" s="192">
        <f t="shared" si="41"/>
        <v>0</v>
      </c>
      <c r="AZ45" s="192">
        <f t="shared" si="42"/>
        <v>0</v>
      </c>
      <c r="BA45" s="192">
        <f t="shared" si="43"/>
        <v>0</v>
      </c>
      <c r="BB45" s="192">
        <f t="shared" si="44"/>
        <v>0</v>
      </c>
      <c r="BC45" s="192">
        <f t="shared" si="45"/>
        <v>1.1841997935690245E-4</v>
      </c>
      <c r="BE45" s="72">
        <f t="shared" si="46"/>
        <v>0</v>
      </c>
      <c r="BF45" s="72">
        <f t="shared" si="47"/>
        <v>0</v>
      </c>
      <c r="BG45" s="72">
        <f t="shared" si="48"/>
        <v>1.0849651739962016E-4</v>
      </c>
      <c r="BH45" s="99">
        <f t="shared" si="49"/>
        <v>0</v>
      </c>
      <c r="BI45" s="72">
        <f t="shared" si="50"/>
        <v>7.7733785332044901E-5</v>
      </c>
      <c r="BJ45" s="72">
        <f t="shared" si="51"/>
        <v>0</v>
      </c>
      <c r="BK45" s="72">
        <f t="shared" si="52"/>
        <v>0</v>
      </c>
      <c r="BL45" s="72">
        <f t="shared" si="53"/>
        <v>0</v>
      </c>
      <c r="BM45" s="99">
        <f t="shared" si="54"/>
        <v>0</v>
      </c>
      <c r="BN45" s="278">
        <f t="shared" si="28"/>
        <v>6.8361626816833818E-4</v>
      </c>
      <c r="BO45" s="277">
        <f t="shared" si="55"/>
        <v>1.1841997935690245E-4</v>
      </c>
      <c r="BP45" s="375">
        <f t="shared" si="56"/>
        <v>1.8623030273166505E-4</v>
      </c>
      <c r="BQ45" s="375"/>
      <c r="BR45" s="375"/>
      <c r="BS45" s="375"/>
      <c r="BT45" s="281"/>
      <c r="BU45" s="397"/>
      <c r="BV45" s="397"/>
      <c r="BW45" s="281"/>
      <c r="BX45" s="281"/>
    </row>
    <row r="46" spans="1:76" ht="15">
      <c r="A46" s="192">
        <v>321</v>
      </c>
      <c r="B46" s="192">
        <v>54009</v>
      </c>
      <c r="C46" s="200">
        <v>1</v>
      </c>
      <c r="D46" s="200">
        <v>1</v>
      </c>
      <c r="E46" s="200">
        <v>0</v>
      </c>
      <c r="F46" s="200">
        <v>0</v>
      </c>
      <c r="G46" s="192" t="s">
        <v>519</v>
      </c>
      <c r="H46" s="193">
        <v>6.7599999999999995E-4</v>
      </c>
      <c r="I46" s="201">
        <v>59</v>
      </c>
      <c r="J46" s="193">
        <v>8.2284095831528436E-5</v>
      </c>
      <c r="K46" s="200">
        <v>0</v>
      </c>
      <c r="L46" s="200">
        <v>705</v>
      </c>
      <c r="M46" s="200">
        <v>1</v>
      </c>
      <c r="N46" s="200">
        <v>220</v>
      </c>
      <c r="O46" s="200">
        <v>0</v>
      </c>
      <c r="P46" s="200">
        <v>0</v>
      </c>
      <c r="Q46" s="200">
        <v>748</v>
      </c>
      <c r="R46" s="200">
        <v>0</v>
      </c>
      <c r="S46" s="200">
        <v>2069</v>
      </c>
      <c r="T46" s="200">
        <v>5238</v>
      </c>
      <c r="U46" s="200">
        <v>1</v>
      </c>
      <c r="V46" s="200">
        <v>0</v>
      </c>
      <c r="W46" s="200">
        <v>0</v>
      </c>
      <c r="X46" s="200">
        <v>0</v>
      </c>
      <c r="Y46" s="200">
        <v>60</v>
      </c>
      <c r="Z46" s="200">
        <v>85</v>
      </c>
      <c r="AA46" s="200">
        <v>75</v>
      </c>
      <c r="AB46" s="200">
        <v>0</v>
      </c>
      <c r="AC46" s="200">
        <v>162</v>
      </c>
      <c r="AD46" s="200">
        <v>1674</v>
      </c>
      <c r="AE46" s="200">
        <v>6912</v>
      </c>
      <c r="AF46" s="200">
        <v>4842</v>
      </c>
      <c r="AG46" s="200">
        <v>6912</v>
      </c>
      <c r="AI46" s="259">
        <v>0.95262684624142135</v>
      </c>
      <c r="AJ46" s="260">
        <f t="shared" si="29"/>
        <v>23.248948469942729</v>
      </c>
      <c r="AK46" s="261">
        <f t="shared" si="30"/>
        <v>1.9859608402013153E-2</v>
      </c>
      <c r="AL46" s="262">
        <f t="shared" si="31"/>
        <v>0.69871686461143045</v>
      </c>
      <c r="AN46" s="264">
        <f t="shared" si="32"/>
        <v>5.328500000000002E-2</v>
      </c>
      <c r="AO46" s="266">
        <f t="shared" si="33"/>
        <v>292.70451500000001</v>
      </c>
      <c r="AP46" s="261">
        <f t="shared" si="34"/>
        <v>0.1420757766236288</v>
      </c>
      <c r="AQ46" s="262">
        <f t="shared" si="35"/>
        <v>-1.194280948350651E-4</v>
      </c>
      <c r="AT46" s="192">
        <f t="shared" si="36"/>
        <v>0</v>
      </c>
      <c r="AU46" s="192">
        <f t="shared" si="37"/>
        <v>2.3320135599613472E-4</v>
      </c>
      <c r="AV46" s="192">
        <f t="shared" si="38"/>
        <v>7.2772054353403736E-5</v>
      </c>
      <c r="AW46" s="192">
        <f t="shared" si="39"/>
        <v>0</v>
      </c>
      <c r="AX46" s="192">
        <f t="shared" si="40"/>
        <v>0</v>
      </c>
      <c r="AY46" s="192">
        <f t="shared" si="41"/>
        <v>1.7326364577414945E-3</v>
      </c>
      <c r="AZ46" s="192">
        <f t="shared" si="42"/>
        <v>1.9846923914564659E-5</v>
      </c>
      <c r="BA46" s="192">
        <f t="shared" si="43"/>
        <v>2.4808654893205824E-5</v>
      </c>
      <c r="BB46" s="192">
        <f t="shared" si="44"/>
        <v>0</v>
      </c>
      <c r="BC46" s="192">
        <f t="shared" si="45"/>
        <v>2.0832654468988035E-3</v>
      </c>
      <c r="BE46" s="72">
        <f t="shared" si="46"/>
        <v>0</v>
      </c>
      <c r="BF46" s="72">
        <f t="shared" si="47"/>
        <v>4.2753581932624708E-4</v>
      </c>
      <c r="BG46" s="72">
        <f t="shared" si="48"/>
        <v>1.940588116090767E-4</v>
      </c>
      <c r="BH46" s="99">
        <f t="shared" si="49"/>
        <v>0</v>
      </c>
      <c r="BI46" s="72">
        <f t="shared" si="50"/>
        <v>0</v>
      </c>
      <c r="BJ46" s="72">
        <f t="shared" si="51"/>
        <v>1.7326364577414945E-3</v>
      </c>
      <c r="BK46" s="72">
        <f t="shared" si="52"/>
        <v>5.2925130438839091E-5</v>
      </c>
      <c r="BL46" s="72">
        <f t="shared" si="53"/>
        <v>6.6156413048548864E-5</v>
      </c>
      <c r="BM46" s="99">
        <f t="shared" si="54"/>
        <v>0</v>
      </c>
      <c r="BN46" s="278">
        <f t="shared" si="28"/>
        <v>2.6694112665089469E-2</v>
      </c>
      <c r="BO46" s="277">
        <f t="shared" si="55"/>
        <v>2.0832654468988035E-3</v>
      </c>
      <c r="BP46" s="375">
        <f t="shared" si="56"/>
        <v>2.4733126321642065E-3</v>
      </c>
      <c r="BQ46" s="375"/>
      <c r="BR46" s="375"/>
      <c r="BS46" s="375"/>
      <c r="BT46" s="281"/>
      <c r="BU46" s="397"/>
      <c r="BV46" s="397"/>
      <c r="BW46" s="281"/>
      <c r="BX46" s="281"/>
    </row>
    <row r="47" spans="1:76" ht="15">
      <c r="A47" s="192">
        <v>357</v>
      </c>
      <c r="B47" s="192">
        <v>51008</v>
      </c>
      <c r="C47" s="200">
        <v>1</v>
      </c>
      <c r="D47" s="200">
        <v>1</v>
      </c>
      <c r="E47" s="200">
        <v>0</v>
      </c>
      <c r="F47" s="200">
        <v>0</v>
      </c>
      <c r="G47" s="192" t="s">
        <v>310</v>
      </c>
      <c r="H47" s="193">
        <v>7.7899999999999996E-4</v>
      </c>
      <c r="I47" s="201">
        <v>60</v>
      </c>
      <c r="J47" s="193">
        <v>9.4821465462663685E-5</v>
      </c>
      <c r="K47" s="200">
        <v>6394</v>
      </c>
      <c r="L47" s="200">
        <v>0</v>
      </c>
      <c r="M47" s="200">
        <v>0</v>
      </c>
      <c r="N47" s="200">
        <v>48</v>
      </c>
      <c r="O47" s="200">
        <v>0</v>
      </c>
      <c r="P47" s="200">
        <v>24</v>
      </c>
      <c r="Q47" s="200">
        <v>437</v>
      </c>
      <c r="R47" s="200">
        <v>17</v>
      </c>
      <c r="S47" s="200">
        <v>562</v>
      </c>
      <c r="T47" s="200">
        <v>2100</v>
      </c>
      <c r="U47" s="200">
        <v>1</v>
      </c>
      <c r="V47" s="200">
        <v>0</v>
      </c>
      <c r="W47" s="200">
        <v>4</v>
      </c>
      <c r="X47" s="200">
        <v>0</v>
      </c>
      <c r="Y47" s="200">
        <v>16</v>
      </c>
      <c r="Z47" s="200">
        <v>31</v>
      </c>
      <c r="AA47" s="200">
        <v>0</v>
      </c>
      <c r="AB47" s="200">
        <v>0</v>
      </c>
      <c r="AC47" s="200">
        <v>74</v>
      </c>
      <c r="AD47" s="200">
        <v>6922</v>
      </c>
      <c r="AE47" s="200">
        <v>2628</v>
      </c>
      <c r="AF47" s="200">
        <v>8460</v>
      </c>
      <c r="AG47" s="200">
        <v>9022</v>
      </c>
      <c r="AI47" s="259">
        <v>0.98534194702356481</v>
      </c>
      <c r="AJ47" s="260">
        <f t="shared" si="29"/>
        <v>24.051138067756863</v>
      </c>
      <c r="AK47" s="261">
        <f t="shared" si="30"/>
        <v>2.0544851061368424E-2</v>
      </c>
      <c r="AL47" s="262">
        <f t="shared" si="31"/>
        <v>6.2079008420920408E-2</v>
      </c>
      <c r="AN47" s="264">
        <f t="shared" si="32"/>
        <v>5.4064000000000022E-2</v>
      </c>
      <c r="AO47" s="266">
        <f t="shared" si="33"/>
        <v>299.29485500000004</v>
      </c>
      <c r="AP47" s="261">
        <f t="shared" si="34"/>
        <v>0.14527466022716246</v>
      </c>
      <c r="AQ47" s="262">
        <f t="shared" si="35"/>
        <v>-1.4022111930676669E-4</v>
      </c>
      <c r="AT47" s="192">
        <f t="shared" si="36"/>
        <v>2.4372795696764515E-3</v>
      </c>
      <c r="AU47" s="192">
        <f t="shared" si="37"/>
        <v>0</v>
      </c>
      <c r="AV47" s="192">
        <f t="shared" si="38"/>
        <v>1.8296749975675586E-5</v>
      </c>
      <c r="AW47" s="192">
        <f t="shared" si="39"/>
        <v>0</v>
      </c>
      <c r="AX47" s="192">
        <f t="shared" si="40"/>
        <v>9.148374987837793E-6</v>
      </c>
      <c r="AY47" s="192">
        <f t="shared" si="41"/>
        <v>8.0048281143580682E-4</v>
      </c>
      <c r="AZ47" s="192">
        <f t="shared" si="42"/>
        <v>6.0989166585585278E-6</v>
      </c>
      <c r="BA47" s="192">
        <f t="shared" si="43"/>
        <v>0</v>
      </c>
      <c r="BB47" s="192">
        <f t="shared" si="44"/>
        <v>0</v>
      </c>
      <c r="BC47" s="192">
        <f t="shared" si="45"/>
        <v>3.27130642273433E-3</v>
      </c>
      <c r="BE47" s="72">
        <f t="shared" si="46"/>
        <v>2.4372795696764515E-3</v>
      </c>
      <c r="BF47" s="72">
        <f t="shared" si="47"/>
        <v>0</v>
      </c>
      <c r="BG47" s="72">
        <f t="shared" si="48"/>
        <v>4.879133326846823E-5</v>
      </c>
      <c r="BH47" s="99">
        <f t="shared" si="49"/>
        <v>0</v>
      </c>
      <c r="BI47" s="72">
        <f t="shared" si="50"/>
        <v>9.148374987837793E-6</v>
      </c>
      <c r="BJ47" s="72">
        <f t="shared" si="51"/>
        <v>8.0048281143580682E-4</v>
      </c>
      <c r="BK47" s="72">
        <f t="shared" si="52"/>
        <v>1.6263777756156079E-5</v>
      </c>
      <c r="BL47" s="72">
        <f t="shared" si="53"/>
        <v>0</v>
      </c>
      <c r="BM47" s="99">
        <f t="shared" si="54"/>
        <v>0</v>
      </c>
      <c r="BN47" s="278">
        <f t="shared" si="28"/>
        <v>5.3746703053547028E-2</v>
      </c>
      <c r="BO47" s="277">
        <f t="shared" si="55"/>
        <v>3.27130642273433E-3</v>
      </c>
      <c r="BP47" s="375">
        <f t="shared" si="56"/>
        <v>3.3119658671247206E-3</v>
      </c>
      <c r="BQ47" s="375"/>
      <c r="BR47" s="375"/>
      <c r="BS47" s="375"/>
      <c r="BT47" s="281"/>
      <c r="BU47" s="397"/>
      <c r="BV47" s="397"/>
      <c r="BW47" s="281"/>
      <c r="BX47" s="281"/>
    </row>
    <row r="48" spans="1:76" ht="15">
      <c r="A48" s="192">
        <v>3</v>
      </c>
      <c r="B48" s="192">
        <v>51012</v>
      </c>
      <c r="C48" s="200">
        <v>1</v>
      </c>
      <c r="D48" s="200">
        <v>1</v>
      </c>
      <c r="E48" s="200">
        <v>0</v>
      </c>
      <c r="F48" s="200">
        <v>0</v>
      </c>
      <c r="G48" s="192" t="s">
        <v>361</v>
      </c>
      <c r="H48" s="193">
        <v>7.7899999999999996E-4</v>
      </c>
      <c r="I48" s="201">
        <v>62</v>
      </c>
      <c r="J48" s="193">
        <v>9.4821465462663685E-5</v>
      </c>
      <c r="K48" s="200">
        <v>0</v>
      </c>
      <c r="L48" s="200">
        <v>0</v>
      </c>
      <c r="M48" s="200">
        <v>0</v>
      </c>
      <c r="N48" s="200">
        <v>105</v>
      </c>
      <c r="O48" s="200">
        <v>30</v>
      </c>
      <c r="P48" s="200">
        <v>200</v>
      </c>
      <c r="Q48" s="200">
        <v>289</v>
      </c>
      <c r="R48" s="200">
        <v>9</v>
      </c>
      <c r="S48" s="200">
        <v>3849</v>
      </c>
      <c r="T48" s="200">
        <v>1690</v>
      </c>
      <c r="U48" s="200">
        <v>1</v>
      </c>
      <c r="V48" s="200">
        <v>0</v>
      </c>
      <c r="W48" s="200">
        <v>0</v>
      </c>
      <c r="X48" s="200">
        <v>0</v>
      </c>
      <c r="Y48" s="200">
        <v>33</v>
      </c>
      <c r="Z48" s="200">
        <v>72</v>
      </c>
      <c r="AA48" s="200">
        <v>0</v>
      </c>
      <c r="AB48" s="200">
        <v>30</v>
      </c>
      <c r="AC48" s="200">
        <v>30</v>
      </c>
      <c r="AD48" s="200">
        <v>635</v>
      </c>
      <c r="AE48" s="200">
        <v>2325</v>
      </c>
      <c r="AF48" s="200">
        <v>-1523</v>
      </c>
      <c r="AG48" s="200">
        <v>2325</v>
      </c>
      <c r="AI48" s="259">
        <v>1.259722348280291E-2</v>
      </c>
      <c r="AJ48" s="260">
        <f t="shared" si="29"/>
        <v>23.906724975857227</v>
      </c>
      <c r="AK48" s="261">
        <f t="shared" si="30"/>
        <v>2.0421491183094418E-2</v>
      </c>
      <c r="AL48" s="262">
        <f t="shared" si="31"/>
        <v>-0.93089026926364771</v>
      </c>
      <c r="AN48" s="264">
        <f t="shared" si="32"/>
        <v>5.4843000000000024E-2</v>
      </c>
      <c r="AO48" s="266">
        <f t="shared" si="33"/>
        <v>298.10843800000004</v>
      </c>
      <c r="AP48" s="261">
        <f t="shared" si="34"/>
        <v>0.14469878555480054</v>
      </c>
      <c r="AQ48" s="262">
        <f t="shared" si="35"/>
        <v>-1.4105076126414947E-4</v>
      </c>
      <c r="AT48" s="192">
        <f t="shared" si="36"/>
        <v>0</v>
      </c>
      <c r="AU48" s="192">
        <f t="shared" si="37"/>
        <v>0</v>
      </c>
      <c r="AV48" s="192">
        <f t="shared" si="38"/>
        <v>4.0024140571790341E-5</v>
      </c>
      <c r="AW48" s="192">
        <f t="shared" si="39"/>
        <v>1.143546873479724E-5</v>
      </c>
      <c r="AX48" s="192">
        <f t="shared" si="40"/>
        <v>7.6236458231981595E-5</v>
      </c>
      <c r="AY48" s="192">
        <f t="shared" si="41"/>
        <v>6.441980720602445E-4</v>
      </c>
      <c r="AZ48" s="192">
        <f t="shared" si="42"/>
        <v>1.2579015608276965E-5</v>
      </c>
      <c r="BA48" s="192">
        <f t="shared" si="43"/>
        <v>0</v>
      </c>
      <c r="BB48" s="192">
        <f t="shared" si="44"/>
        <v>1.143546873479724E-5</v>
      </c>
      <c r="BC48" s="192">
        <f t="shared" si="45"/>
        <v>7.9590862394188797E-4</v>
      </c>
      <c r="BE48" s="72">
        <f t="shared" si="46"/>
        <v>0</v>
      </c>
      <c r="BF48" s="72">
        <f t="shared" si="47"/>
        <v>0</v>
      </c>
      <c r="BG48" s="72">
        <f t="shared" si="48"/>
        <v>1.0673104152477424E-4</v>
      </c>
      <c r="BH48" s="99">
        <f t="shared" si="49"/>
        <v>1.143546873479724E-5</v>
      </c>
      <c r="BI48" s="72">
        <f t="shared" si="50"/>
        <v>7.6236458231981595E-5</v>
      </c>
      <c r="BJ48" s="72">
        <f t="shared" si="51"/>
        <v>6.441980720602445E-4</v>
      </c>
      <c r="BK48" s="72">
        <f t="shared" si="52"/>
        <v>3.3544041622071908E-5</v>
      </c>
      <c r="BL48" s="72">
        <f t="shared" si="53"/>
        <v>0</v>
      </c>
      <c r="BM48" s="99">
        <f t="shared" si="54"/>
        <v>1.143546873479724E-5</v>
      </c>
      <c r="BN48" s="278">
        <f t="shared" si="28"/>
        <v>-9.675677157275667E-3</v>
      </c>
      <c r="BO48" s="277">
        <f t="shared" si="55"/>
        <v>7.9590862394188797E-4</v>
      </c>
      <c r="BP48" s="375">
        <f t="shared" si="56"/>
        <v>8.835805509086668E-4</v>
      </c>
      <c r="BQ48" s="375"/>
      <c r="BR48" s="375"/>
      <c r="BS48" s="375"/>
      <c r="BT48" s="281"/>
      <c r="BU48" s="397"/>
      <c r="BV48" s="397"/>
      <c r="BW48" s="281"/>
      <c r="BX48" s="281"/>
    </row>
    <row r="49" spans="1:76" ht="15">
      <c r="A49" s="192">
        <v>261</v>
      </c>
      <c r="B49" s="192">
        <v>54042</v>
      </c>
      <c r="C49" s="200">
        <v>1</v>
      </c>
      <c r="D49" s="200">
        <v>1</v>
      </c>
      <c r="E49" s="200">
        <v>0</v>
      </c>
      <c r="F49" s="200">
        <v>0</v>
      </c>
      <c r="G49" s="192" t="s">
        <v>361</v>
      </c>
      <c r="H49" s="193">
        <v>6.7599999999999995E-4</v>
      </c>
      <c r="I49" s="201">
        <v>62</v>
      </c>
      <c r="J49" s="193">
        <v>8.2284095831528436E-5</v>
      </c>
      <c r="K49" s="200">
        <v>0</v>
      </c>
      <c r="L49" s="200">
        <v>0</v>
      </c>
      <c r="M49" s="200">
        <v>0</v>
      </c>
      <c r="N49" s="200">
        <v>10</v>
      </c>
      <c r="O49" s="200">
        <v>0</v>
      </c>
      <c r="P49" s="200">
        <v>135</v>
      </c>
      <c r="Q49" s="200">
        <v>453</v>
      </c>
      <c r="R49" s="200">
        <v>0</v>
      </c>
      <c r="S49" s="200">
        <v>1007</v>
      </c>
      <c r="T49" s="200">
        <v>3030</v>
      </c>
      <c r="U49" s="200">
        <v>1</v>
      </c>
      <c r="V49" s="200">
        <v>0</v>
      </c>
      <c r="W49" s="200">
        <v>0</v>
      </c>
      <c r="X49" s="200">
        <v>0</v>
      </c>
      <c r="Y49" s="200">
        <v>0</v>
      </c>
      <c r="Z49" s="200">
        <v>4</v>
      </c>
      <c r="AA49" s="200">
        <v>6</v>
      </c>
      <c r="AB49" s="200">
        <v>0</v>
      </c>
      <c r="AC49" s="200">
        <v>18</v>
      </c>
      <c r="AD49" s="200">
        <v>600</v>
      </c>
      <c r="AE49" s="200">
        <v>3630</v>
      </c>
      <c r="AF49" s="200">
        <v>2622</v>
      </c>
      <c r="AG49" s="200">
        <v>3630</v>
      </c>
      <c r="AI49" s="259">
        <v>0.85557694368748571</v>
      </c>
      <c r="AJ49" s="260">
        <f t="shared" si="29"/>
        <v>24.122473875127493</v>
      </c>
      <c r="AK49" s="261">
        <f t="shared" si="30"/>
        <v>2.0605787202254696E-2</v>
      </c>
      <c r="AL49" s="262">
        <f t="shared" si="31"/>
        <v>0.69726805287610216</v>
      </c>
      <c r="AN49" s="264">
        <f t="shared" si="32"/>
        <v>5.5519000000000027E-2</v>
      </c>
      <c r="AO49" s="266">
        <f t="shared" si="33"/>
        <v>299.88091000000003</v>
      </c>
      <c r="AP49" s="261">
        <f t="shared" si="34"/>
        <v>0.14555912532763812</v>
      </c>
      <c r="AQ49" s="262">
        <f t="shared" si="35"/>
        <v>-1.2160963575652904E-4</v>
      </c>
      <c r="AT49" s="192">
        <f t="shared" si="36"/>
        <v>0</v>
      </c>
      <c r="AU49" s="192">
        <f t="shared" si="37"/>
        <v>0</v>
      </c>
      <c r="AV49" s="192">
        <f t="shared" si="38"/>
        <v>3.3078206524274432E-6</v>
      </c>
      <c r="AW49" s="192">
        <f t="shared" si="39"/>
        <v>0</v>
      </c>
      <c r="AX49" s="192">
        <f t="shared" si="40"/>
        <v>4.4655578807770476E-5</v>
      </c>
      <c r="AY49" s="192">
        <f t="shared" si="41"/>
        <v>1.0022696576855151E-3</v>
      </c>
      <c r="AZ49" s="192">
        <f t="shared" si="42"/>
        <v>0</v>
      </c>
      <c r="BA49" s="192">
        <f t="shared" si="43"/>
        <v>1.9846923914564659E-6</v>
      </c>
      <c r="BB49" s="192">
        <f t="shared" si="44"/>
        <v>0</v>
      </c>
      <c r="BC49" s="192">
        <f t="shared" si="45"/>
        <v>1.0522177495371693E-3</v>
      </c>
      <c r="BE49" s="72">
        <f t="shared" si="46"/>
        <v>0</v>
      </c>
      <c r="BF49" s="72">
        <f t="shared" si="47"/>
        <v>0</v>
      </c>
      <c r="BG49" s="72">
        <f t="shared" si="48"/>
        <v>8.8208550731398507E-6</v>
      </c>
      <c r="BH49" s="99">
        <f t="shared" si="49"/>
        <v>0</v>
      </c>
      <c r="BI49" s="72">
        <f t="shared" si="50"/>
        <v>4.4655578807770476E-5</v>
      </c>
      <c r="BJ49" s="72">
        <f t="shared" si="51"/>
        <v>1.0022696576855151E-3</v>
      </c>
      <c r="BK49" s="72">
        <f t="shared" si="52"/>
        <v>0</v>
      </c>
      <c r="BL49" s="72">
        <f t="shared" si="53"/>
        <v>5.2925130438839099E-6</v>
      </c>
      <c r="BM49" s="99">
        <f t="shared" si="54"/>
        <v>0</v>
      </c>
      <c r="BN49" s="278">
        <f t="shared" si="28"/>
        <v>1.4455176251107926E-2</v>
      </c>
      <c r="BO49" s="277">
        <f t="shared" si="55"/>
        <v>1.0522177495371693E-3</v>
      </c>
      <c r="BP49" s="375">
        <f t="shared" si="56"/>
        <v>1.0610386046103093E-3</v>
      </c>
      <c r="BQ49" s="375"/>
      <c r="BR49" s="375"/>
      <c r="BS49" s="375"/>
      <c r="BT49" s="281"/>
      <c r="BU49" s="397"/>
      <c r="BV49" s="397"/>
      <c r="BW49" s="281"/>
      <c r="BX49" s="281"/>
    </row>
    <row r="50" spans="1:76" ht="15">
      <c r="A50" s="192">
        <v>126</v>
      </c>
      <c r="B50" s="192">
        <v>54044</v>
      </c>
      <c r="C50" s="200">
        <v>1</v>
      </c>
      <c r="D50" s="200">
        <v>1</v>
      </c>
      <c r="E50" s="200">
        <v>0</v>
      </c>
      <c r="F50" s="200">
        <v>0</v>
      </c>
      <c r="G50" s="192" t="s">
        <v>410</v>
      </c>
      <c r="H50" s="193">
        <v>1.4289999999999999E-3</v>
      </c>
      <c r="I50" s="201">
        <v>63</v>
      </c>
      <c r="J50" s="193">
        <v>1.7394078837759487E-4</v>
      </c>
      <c r="K50" s="200">
        <v>408</v>
      </c>
      <c r="L50" s="200">
        <v>0</v>
      </c>
      <c r="M50" s="200">
        <v>0</v>
      </c>
      <c r="N50" s="200">
        <v>0</v>
      </c>
      <c r="O50" s="200">
        <v>0</v>
      </c>
      <c r="P50" s="200">
        <v>0</v>
      </c>
      <c r="Q50" s="200">
        <v>39</v>
      </c>
      <c r="R50" s="200">
        <v>0</v>
      </c>
      <c r="S50" s="200">
        <v>77</v>
      </c>
      <c r="T50" s="200">
        <v>0</v>
      </c>
      <c r="U50" s="200">
        <v>0</v>
      </c>
      <c r="V50" s="200">
        <v>0</v>
      </c>
      <c r="W50" s="200">
        <v>408</v>
      </c>
      <c r="X50" s="200">
        <v>0</v>
      </c>
      <c r="Y50" s="200">
        <v>0</v>
      </c>
      <c r="Z50" s="200">
        <v>0</v>
      </c>
      <c r="AA50" s="200">
        <v>0</v>
      </c>
      <c r="AB50" s="200">
        <v>0</v>
      </c>
      <c r="AC50" s="200">
        <v>18</v>
      </c>
      <c r="AD50" s="200">
        <v>447</v>
      </c>
      <c r="AE50" s="200">
        <v>39</v>
      </c>
      <c r="AF50" s="200">
        <v>370</v>
      </c>
      <c r="AG50" s="200">
        <v>447</v>
      </c>
      <c r="AI50" s="259">
        <v>0.53223359753114785</v>
      </c>
      <c r="AJ50" s="260">
        <f t="shared" si="29"/>
        <v>24.186831966827203</v>
      </c>
      <c r="AK50" s="261">
        <f t="shared" si="30"/>
        <v>2.066076287138268E-2</v>
      </c>
      <c r="AL50" s="262">
        <f t="shared" si="31"/>
        <v>-0.43539603984353331</v>
      </c>
      <c r="AN50" s="264">
        <f t="shared" si="32"/>
        <v>5.6948000000000026E-2</v>
      </c>
      <c r="AO50" s="266">
        <f t="shared" si="33"/>
        <v>300.40964000000002</v>
      </c>
      <c r="AP50" s="261">
        <f t="shared" si="34"/>
        <v>0.14581576545966413</v>
      </c>
      <c r="AQ50" s="262">
        <f t="shared" si="35"/>
        <v>-2.5565937593505477E-4</v>
      </c>
      <c r="AT50" s="192">
        <f t="shared" si="36"/>
        <v>2.8529072346539604E-4</v>
      </c>
      <c r="AU50" s="192">
        <f t="shared" si="37"/>
        <v>0</v>
      </c>
      <c r="AV50" s="192">
        <f t="shared" si="38"/>
        <v>0</v>
      </c>
      <c r="AW50" s="192">
        <f t="shared" si="39"/>
        <v>0</v>
      </c>
      <c r="AX50" s="192">
        <f t="shared" si="40"/>
        <v>0</v>
      </c>
      <c r="AY50" s="192">
        <f t="shared" si="41"/>
        <v>0</v>
      </c>
      <c r="AZ50" s="192">
        <f t="shared" si="42"/>
        <v>0</v>
      </c>
      <c r="BA50" s="192">
        <f t="shared" si="43"/>
        <v>0</v>
      </c>
      <c r="BB50" s="192">
        <f t="shared" si="44"/>
        <v>0</v>
      </c>
      <c r="BC50" s="192">
        <f t="shared" si="45"/>
        <v>2.8529072346539604E-4</v>
      </c>
      <c r="BE50" s="72">
        <f t="shared" si="46"/>
        <v>2.8529072346539604E-4</v>
      </c>
      <c r="BF50" s="72">
        <f t="shared" si="47"/>
        <v>0</v>
      </c>
      <c r="BG50" s="72">
        <f t="shared" si="48"/>
        <v>0</v>
      </c>
      <c r="BH50" s="99">
        <f t="shared" si="49"/>
        <v>0</v>
      </c>
      <c r="BI50" s="72">
        <f t="shared" si="50"/>
        <v>0</v>
      </c>
      <c r="BJ50" s="72">
        <f t="shared" si="51"/>
        <v>0</v>
      </c>
      <c r="BK50" s="72">
        <f t="shared" si="52"/>
        <v>0</v>
      </c>
      <c r="BL50" s="72">
        <f t="shared" si="53"/>
        <v>0</v>
      </c>
      <c r="BM50" s="99">
        <f t="shared" si="54"/>
        <v>0</v>
      </c>
      <c r="BN50" s="278">
        <f t="shared" si="28"/>
        <v>4.3119921438805765E-3</v>
      </c>
      <c r="BO50" s="277">
        <f t="shared" si="55"/>
        <v>2.8529072346539604E-4</v>
      </c>
      <c r="BP50" s="375">
        <f t="shared" si="56"/>
        <v>2.8529072346539604E-4</v>
      </c>
      <c r="BQ50" s="375"/>
      <c r="BR50" s="375"/>
      <c r="BS50" s="375"/>
      <c r="BT50" s="281"/>
      <c r="BU50" s="397"/>
      <c r="BV50" s="397"/>
      <c r="BW50" s="281"/>
      <c r="BX50" s="281"/>
    </row>
    <row r="51" spans="1:76" ht="15">
      <c r="A51" s="192">
        <v>228</v>
      </c>
      <c r="B51" s="192">
        <v>51049</v>
      </c>
      <c r="C51" s="200">
        <v>1</v>
      </c>
      <c r="D51" s="200">
        <v>1</v>
      </c>
      <c r="E51" s="200">
        <v>0</v>
      </c>
      <c r="F51" s="200">
        <v>0</v>
      </c>
      <c r="G51" s="192" t="s">
        <v>127</v>
      </c>
      <c r="H51" s="193">
        <v>2.3479999999999998E-3</v>
      </c>
      <c r="I51" s="201">
        <v>65</v>
      </c>
      <c r="J51" s="193">
        <v>2.8580333877578222E-4</v>
      </c>
      <c r="K51" s="200">
        <v>0</v>
      </c>
      <c r="L51" s="200">
        <v>0</v>
      </c>
      <c r="M51" s="200">
        <v>0</v>
      </c>
      <c r="N51" s="200">
        <v>307</v>
      </c>
      <c r="O51" s="200">
        <v>64</v>
      </c>
      <c r="P51" s="200">
        <v>0</v>
      </c>
      <c r="Q51" s="200">
        <v>552</v>
      </c>
      <c r="R51" s="200">
        <v>0</v>
      </c>
      <c r="S51" s="200">
        <v>1161</v>
      </c>
      <c r="T51" s="200">
        <v>2077</v>
      </c>
      <c r="U51" s="200">
        <v>1</v>
      </c>
      <c r="V51" s="200">
        <v>0</v>
      </c>
      <c r="W51" s="200">
        <v>0</v>
      </c>
      <c r="X51" s="200">
        <v>0</v>
      </c>
      <c r="Y51" s="200">
        <v>170</v>
      </c>
      <c r="Z51" s="200">
        <v>137</v>
      </c>
      <c r="AA51" s="200">
        <v>0</v>
      </c>
      <c r="AB51" s="200">
        <v>64</v>
      </c>
      <c r="AC51" s="200">
        <v>148</v>
      </c>
      <c r="AD51" s="200">
        <v>924</v>
      </c>
      <c r="AE51" s="200">
        <v>3001</v>
      </c>
      <c r="AF51" s="200">
        <v>1839</v>
      </c>
      <c r="AG51" s="200">
        <v>3001</v>
      </c>
      <c r="AI51" s="259">
        <v>0.80081156342408855</v>
      </c>
      <c r="AJ51" s="260">
        <f t="shared" si="29"/>
        <v>24.712424306835867</v>
      </c>
      <c r="AK51" s="261">
        <f t="shared" si="30"/>
        <v>2.1109731910355114E-2</v>
      </c>
      <c r="AL51" s="262">
        <f t="shared" si="31"/>
        <v>0.34680792324996429</v>
      </c>
      <c r="AN51" s="264">
        <f t="shared" si="32"/>
        <v>5.9296000000000029E-2</v>
      </c>
      <c r="AO51" s="266">
        <f t="shared" si="33"/>
        <v>304.72761200000002</v>
      </c>
      <c r="AP51" s="261">
        <f t="shared" si="34"/>
        <v>0.14791166488690421</v>
      </c>
      <c r="AQ51" s="262">
        <f t="shared" si="35"/>
        <v>-4.1673109445374283E-4</v>
      </c>
      <c r="AT51" s="192">
        <f t="shared" si="36"/>
        <v>0</v>
      </c>
      <c r="AU51" s="192">
        <f t="shared" si="37"/>
        <v>0</v>
      </c>
      <c r="AV51" s="192">
        <f t="shared" si="38"/>
        <v>3.5272133251674392E-4</v>
      </c>
      <c r="AW51" s="192">
        <f t="shared" si="39"/>
        <v>7.3531483000233258E-5</v>
      </c>
      <c r="AX51" s="192">
        <f t="shared" si="40"/>
        <v>0</v>
      </c>
      <c r="AY51" s="192">
        <f t="shared" si="41"/>
        <v>2.3863264092419444E-3</v>
      </c>
      <c r="AZ51" s="192">
        <f t="shared" si="42"/>
        <v>1.9531800171936959E-4</v>
      </c>
      <c r="BA51" s="192">
        <f t="shared" si="43"/>
        <v>0</v>
      </c>
      <c r="BB51" s="192">
        <f t="shared" si="44"/>
        <v>7.3531483000233258E-5</v>
      </c>
      <c r="BC51" s="192">
        <f t="shared" si="45"/>
        <v>3.0814287094785243E-3</v>
      </c>
      <c r="BE51" s="72">
        <f t="shared" si="46"/>
        <v>0</v>
      </c>
      <c r="BF51" s="72">
        <f t="shared" si="47"/>
        <v>0</v>
      </c>
      <c r="BG51" s="72">
        <f t="shared" si="48"/>
        <v>9.4059022004465041E-4</v>
      </c>
      <c r="BH51" s="99">
        <f t="shared" si="49"/>
        <v>7.3531483000233258E-5</v>
      </c>
      <c r="BI51" s="72">
        <f t="shared" si="50"/>
        <v>0</v>
      </c>
      <c r="BJ51" s="72">
        <f t="shared" si="51"/>
        <v>2.3863264092419444E-3</v>
      </c>
      <c r="BK51" s="72">
        <f t="shared" si="52"/>
        <v>5.2084800458498557E-4</v>
      </c>
      <c r="BL51" s="72">
        <f t="shared" si="53"/>
        <v>0</v>
      </c>
      <c r="BM51" s="99">
        <f t="shared" si="54"/>
        <v>7.3531483000233258E-5</v>
      </c>
      <c r="BN51" s="278">
        <f t="shared" si="28"/>
        <v>3.5214686780580456E-2</v>
      </c>
      <c r="BO51" s="277">
        <f t="shared" si="55"/>
        <v>3.0814287094785243E-3</v>
      </c>
      <c r="BP51" s="375">
        <f t="shared" si="56"/>
        <v>3.9948275998720473E-3</v>
      </c>
      <c r="BQ51" s="375"/>
      <c r="BR51" s="375"/>
      <c r="BS51" s="375"/>
      <c r="BT51" s="281"/>
      <c r="BU51" s="397"/>
      <c r="BV51" s="397"/>
      <c r="BW51" s="281"/>
      <c r="BX51" s="281"/>
    </row>
    <row r="52" spans="1:76" ht="15">
      <c r="A52" s="192">
        <v>64</v>
      </c>
      <c r="B52" s="192">
        <v>54052</v>
      </c>
      <c r="C52" s="200">
        <v>1</v>
      </c>
      <c r="D52" s="200">
        <v>1</v>
      </c>
      <c r="E52" s="200">
        <v>0</v>
      </c>
      <c r="F52" s="200">
        <v>0</v>
      </c>
      <c r="G52" s="192" t="s">
        <v>258</v>
      </c>
      <c r="H52" s="193">
        <v>3.2669999999999999E-3</v>
      </c>
      <c r="I52" s="201">
        <v>70</v>
      </c>
      <c r="J52" s="193">
        <v>3.9766588917396954E-4</v>
      </c>
      <c r="K52" s="200">
        <v>30</v>
      </c>
      <c r="L52" s="200">
        <v>0</v>
      </c>
      <c r="M52" s="200">
        <v>0</v>
      </c>
      <c r="N52" s="200">
        <v>24</v>
      </c>
      <c r="O52" s="200">
        <v>0</v>
      </c>
      <c r="P52" s="200">
        <v>0</v>
      </c>
      <c r="Q52" s="200">
        <v>168</v>
      </c>
      <c r="R52" s="200">
        <v>0</v>
      </c>
      <c r="S52" s="200">
        <v>139</v>
      </c>
      <c r="T52" s="200">
        <v>0</v>
      </c>
      <c r="U52" s="200">
        <v>0</v>
      </c>
      <c r="V52" s="200">
        <v>0</v>
      </c>
      <c r="W52" s="200">
        <v>0</v>
      </c>
      <c r="X52" s="200">
        <v>30</v>
      </c>
      <c r="Y52" s="200">
        <v>0</v>
      </c>
      <c r="Z52" s="200">
        <v>24</v>
      </c>
      <c r="AA52" s="200">
        <v>0</v>
      </c>
      <c r="AB52" s="200">
        <v>0</v>
      </c>
      <c r="AC52" s="200">
        <v>12</v>
      </c>
      <c r="AD52" s="200">
        <v>222</v>
      </c>
      <c r="AE52" s="200">
        <v>192</v>
      </c>
      <c r="AF52" s="200">
        <v>83</v>
      </c>
      <c r="AG52" s="200">
        <v>222</v>
      </c>
      <c r="AI52" s="259">
        <v>0.41717381573991164</v>
      </c>
      <c r="AJ52" s="260">
        <f t="shared" si="29"/>
        <v>24.745430575637307</v>
      </c>
      <c r="AK52" s="261">
        <f t="shared" si="30"/>
        <v>2.1137926371453241E-2</v>
      </c>
      <c r="AL52" s="262">
        <f t="shared" si="31"/>
        <v>-0.45105737110657157</v>
      </c>
      <c r="AN52" s="264">
        <f t="shared" si="32"/>
        <v>6.2563000000000035E-2</v>
      </c>
      <c r="AO52" s="266">
        <f t="shared" si="33"/>
        <v>304.99877300000003</v>
      </c>
      <c r="AP52" s="261">
        <f t="shared" si="34"/>
        <v>0.14804328366178043</v>
      </c>
      <c r="AQ52" s="262">
        <f t="shared" si="35"/>
        <v>-5.6877146390855364E-4</v>
      </c>
      <c r="AT52" s="192">
        <f t="shared" si="36"/>
        <v>4.7958506234380726E-5</v>
      </c>
      <c r="AU52" s="192">
        <f t="shared" si="37"/>
        <v>0</v>
      </c>
      <c r="AV52" s="192">
        <f t="shared" si="38"/>
        <v>3.8366804987504584E-5</v>
      </c>
      <c r="AW52" s="192">
        <f t="shared" si="39"/>
        <v>0</v>
      </c>
      <c r="AX52" s="192">
        <f t="shared" si="40"/>
        <v>0</v>
      </c>
      <c r="AY52" s="192">
        <f t="shared" si="41"/>
        <v>0</v>
      </c>
      <c r="AZ52" s="192">
        <f t="shared" si="42"/>
        <v>0</v>
      </c>
      <c r="BA52" s="192">
        <f t="shared" si="43"/>
        <v>0</v>
      </c>
      <c r="BB52" s="192">
        <f t="shared" si="44"/>
        <v>0</v>
      </c>
      <c r="BC52" s="192">
        <f t="shared" si="45"/>
        <v>8.632531122188531E-5</v>
      </c>
      <c r="BE52" s="72">
        <f t="shared" si="46"/>
        <v>4.7958506234380726E-5</v>
      </c>
      <c r="BF52" s="72">
        <f t="shared" si="47"/>
        <v>0</v>
      </c>
      <c r="BG52" s="72">
        <f t="shared" si="48"/>
        <v>1.023114799666789E-4</v>
      </c>
      <c r="BH52" s="99">
        <f t="shared" si="49"/>
        <v>0</v>
      </c>
      <c r="BI52" s="72">
        <f t="shared" si="50"/>
        <v>0</v>
      </c>
      <c r="BJ52" s="72">
        <f t="shared" si="51"/>
        <v>0</v>
      </c>
      <c r="BK52" s="72">
        <f t="shared" si="52"/>
        <v>0</v>
      </c>
      <c r="BL52" s="72">
        <f t="shared" si="53"/>
        <v>0</v>
      </c>
      <c r="BM52" s="99">
        <f t="shared" si="54"/>
        <v>0</v>
      </c>
      <c r="BN52" s="278">
        <f t="shared" si="28"/>
        <v>2.2114200096964446E-3</v>
      </c>
      <c r="BO52" s="277">
        <f t="shared" si="55"/>
        <v>8.632531122188531E-5</v>
      </c>
      <c r="BP52" s="375">
        <f t="shared" si="56"/>
        <v>1.5026998620105964E-4</v>
      </c>
      <c r="BQ52" s="375"/>
      <c r="BR52" s="375"/>
      <c r="BS52" s="375"/>
      <c r="BT52" s="281"/>
      <c r="BU52" s="397"/>
      <c r="BV52" s="397"/>
      <c r="BW52" s="281"/>
      <c r="BX52" s="281"/>
    </row>
    <row r="53" spans="1:76" ht="15">
      <c r="A53" s="192">
        <v>154</v>
      </c>
      <c r="B53" s="192">
        <v>54082</v>
      </c>
      <c r="C53" s="200">
        <v>1</v>
      </c>
      <c r="D53" s="200">
        <v>1</v>
      </c>
      <c r="E53" s="200">
        <v>0</v>
      </c>
      <c r="F53" s="200">
        <v>0</v>
      </c>
      <c r="G53" s="192" t="s">
        <v>258</v>
      </c>
      <c r="H53" s="193">
        <v>3.2669999999999999E-3</v>
      </c>
      <c r="I53" s="201">
        <v>70</v>
      </c>
      <c r="J53" s="193">
        <v>3.9766588917396954E-4</v>
      </c>
      <c r="K53" s="200">
        <v>675</v>
      </c>
      <c r="L53" s="200">
        <v>0</v>
      </c>
      <c r="M53" s="200">
        <v>0</v>
      </c>
      <c r="N53" s="200">
        <v>38</v>
      </c>
      <c r="O53" s="200">
        <v>0</v>
      </c>
      <c r="P53" s="200">
        <v>0</v>
      </c>
      <c r="Q53" s="200">
        <v>122</v>
      </c>
      <c r="R53" s="200">
        <v>0</v>
      </c>
      <c r="S53" s="200">
        <v>159</v>
      </c>
      <c r="T53" s="200">
        <v>0</v>
      </c>
      <c r="U53" s="200">
        <v>0</v>
      </c>
      <c r="V53" s="200">
        <v>0</v>
      </c>
      <c r="W53" s="200">
        <v>675</v>
      </c>
      <c r="X53" s="200">
        <v>0</v>
      </c>
      <c r="Y53" s="200">
        <v>0</v>
      </c>
      <c r="Z53" s="200">
        <v>4</v>
      </c>
      <c r="AA53" s="200">
        <v>34</v>
      </c>
      <c r="AB53" s="200">
        <v>0</v>
      </c>
      <c r="AC53" s="200">
        <v>31</v>
      </c>
      <c r="AD53" s="200">
        <v>835</v>
      </c>
      <c r="AE53" s="200">
        <v>160</v>
      </c>
      <c r="AF53" s="200">
        <v>675</v>
      </c>
      <c r="AG53" s="200">
        <v>835</v>
      </c>
      <c r="AI53" s="259">
        <v>0.5705712117754046</v>
      </c>
      <c r="AJ53" s="260">
        <f t="shared" si="29"/>
        <v>25.013855050829736</v>
      </c>
      <c r="AK53" s="261">
        <f t="shared" si="30"/>
        <v>2.1367218675564518E-2</v>
      </c>
      <c r="AL53" s="262">
        <f t="shared" si="31"/>
        <v>0.14499733659953237</v>
      </c>
      <c r="AN53" s="264">
        <f t="shared" si="32"/>
        <v>6.5830000000000041E-2</v>
      </c>
      <c r="AO53" s="266">
        <f t="shared" si="33"/>
        <v>307.20399800000001</v>
      </c>
      <c r="AP53" s="261">
        <f t="shared" si="34"/>
        <v>0.14911367731288228</v>
      </c>
      <c r="AQ53" s="262">
        <f t="shared" si="35"/>
        <v>-5.5135186050422381E-4</v>
      </c>
      <c r="AT53" s="192">
        <f t="shared" si="36"/>
        <v>1.0790663902735663E-3</v>
      </c>
      <c r="AU53" s="192">
        <f t="shared" si="37"/>
        <v>0</v>
      </c>
      <c r="AV53" s="192">
        <f t="shared" si="38"/>
        <v>6.0747441230215585E-5</v>
      </c>
      <c r="AW53" s="192">
        <f t="shared" si="39"/>
        <v>0</v>
      </c>
      <c r="AX53" s="192">
        <f t="shared" si="40"/>
        <v>0</v>
      </c>
      <c r="AY53" s="192">
        <f t="shared" si="41"/>
        <v>0</v>
      </c>
      <c r="AZ53" s="192">
        <f t="shared" si="42"/>
        <v>0</v>
      </c>
      <c r="BA53" s="192">
        <f t="shared" si="43"/>
        <v>5.4352973732298159E-5</v>
      </c>
      <c r="BB53" s="192">
        <f t="shared" si="44"/>
        <v>0</v>
      </c>
      <c r="BC53" s="192">
        <f t="shared" si="45"/>
        <v>1.19416680523608E-3</v>
      </c>
      <c r="BE53" s="72">
        <f t="shared" si="46"/>
        <v>1.0790663902735663E-3</v>
      </c>
      <c r="BF53" s="72">
        <f t="shared" si="47"/>
        <v>0</v>
      </c>
      <c r="BG53" s="72">
        <f t="shared" si="48"/>
        <v>1.6199317661390826E-4</v>
      </c>
      <c r="BH53" s="99">
        <f t="shared" si="49"/>
        <v>0</v>
      </c>
      <c r="BI53" s="72">
        <f t="shared" si="50"/>
        <v>0</v>
      </c>
      <c r="BJ53" s="72">
        <f t="shared" si="51"/>
        <v>0</v>
      </c>
      <c r="BK53" s="72">
        <f t="shared" si="52"/>
        <v>0</v>
      </c>
      <c r="BL53" s="72">
        <f t="shared" si="53"/>
        <v>1.4494126328612841E-4</v>
      </c>
      <c r="BM53" s="99">
        <f t="shared" si="54"/>
        <v>0</v>
      </c>
      <c r="BN53" s="278">
        <f t="shared" si="28"/>
        <v>1.7984439837892774E-2</v>
      </c>
      <c r="BO53" s="277">
        <f t="shared" si="55"/>
        <v>1.19416680523608E-3</v>
      </c>
      <c r="BP53" s="375">
        <f t="shared" si="56"/>
        <v>1.3860008301736029E-3</v>
      </c>
      <c r="BQ53" s="375"/>
      <c r="BR53" s="375"/>
      <c r="BS53" s="375"/>
      <c r="BT53" s="281"/>
      <c r="BU53" s="397"/>
      <c r="BV53" s="397"/>
      <c r="BW53" s="281"/>
      <c r="BX53" s="281"/>
    </row>
    <row r="54" spans="1:76" ht="15">
      <c r="A54" s="192">
        <v>290</v>
      </c>
      <c r="B54" s="192">
        <v>54075</v>
      </c>
      <c r="C54" s="200">
        <v>1</v>
      </c>
      <c r="D54" s="200">
        <v>1</v>
      </c>
      <c r="E54" s="200">
        <v>0</v>
      </c>
      <c r="F54" s="200">
        <v>0</v>
      </c>
      <c r="G54" s="192" t="s">
        <v>258</v>
      </c>
      <c r="H54" s="193">
        <v>3.2669999999999999E-3</v>
      </c>
      <c r="I54" s="201">
        <v>70</v>
      </c>
      <c r="J54" s="193">
        <v>3.9766588917396954E-4</v>
      </c>
      <c r="K54" s="200">
        <v>0</v>
      </c>
      <c r="L54" s="200">
        <v>0</v>
      </c>
      <c r="M54" s="200">
        <v>0</v>
      </c>
      <c r="N54" s="200">
        <v>212</v>
      </c>
      <c r="O54" s="200">
        <v>4</v>
      </c>
      <c r="P54" s="200">
        <v>0</v>
      </c>
      <c r="Q54" s="200">
        <v>585</v>
      </c>
      <c r="R54" s="200">
        <v>0</v>
      </c>
      <c r="S54" s="200">
        <v>1275</v>
      </c>
      <c r="T54" s="200">
        <v>4000</v>
      </c>
      <c r="U54" s="200">
        <v>1</v>
      </c>
      <c r="V54" s="200">
        <v>0</v>
      </c>
      <c r="W54" s="200">
        <v>0</v>
      </c>
      <c r="X54" s="200">
        <v>0</v>
      </c>
      <c r="Y54" s="200">
        <v>105</v>
      </c>
      <c r="Z54" s="200">
        <v>6</v>
      </c>
      <c r="AA54" s="200">
        <v>99</v>
      </c>
      <c r="AB54" s="200">
        <v>4</v>
      </c>
      <c r="AC54" s="200">
        <v>142</v>
      </c>
      <c r="AD54" s="200">
        <v>801</v>
      </c>
      <c r="AE54" s="200">
        <v>4802</v>
      </c>
      <c r="AF54" s="200">
        <v>3527</v>
      </c>
      <c r="AG54" s="200">
        <v>4802</v>
      </c>
      <c r="AI54" s="259">
        <v>0.9126420521255808</v>
      </c>
      <c r="AJ54" s="260">
        <f t="shared" si="29"/>
        <v>26.416422641946326</v>
      </c>
      <c r="AK54" s="261">
        <f t="shared" si="30"/>
        <v>2.2565313426083745E-2</v>
      </c>
      <c r="AL54" s="262">
        <f t="shared" si="31"/>
        <v>0.49233596942641589</v>
      </c>
      <c r="AN54" s="264">
        <f t="shared" si="32"/>
        <v>6.9097000000000047E-2</v>
      </c>
      <c r="AO54" s="266">
        <f t="shared" si="33"/>
        <v>318.72670700000003</v>
      </c>
      <c r="AP54" s="261">
        <f t="shared" si="34"/>
        <v>0.15470668236093585</v>
      </c>
      <c r="AQ54" s="262">
        <f t="shared" si="35"/>
        <v>-5.5177460605436446E-4</v>
      </c>
      <c r="AT54" s="192">
        <f t="shared" si="36"/>
        <v>0</v>
      </c>
      <c r="AU54" s="192">
        <f t="shared" si="37"/>
        <v>0</v>
      </c>
      <c r="AV54" s="192">
        <f t="shared" si="38"/>
        <v>3.3890677738962379E-4</v>
      </c>
      <c r="AW54" s="192">
        <f t="shared" si="39"/>
        <v>6.3944674979174304E-6</v>
      </c>
      <c r="AX54" s="192">
        <f t="shared" si="40"/>
        <v>0</v>
      </c>
      <c r="AY54" s="192">
        <f t="shared" si="41"/>
        <v>6.3944674979174304E-3</v>
      </c>
      <c r="AZ54" s="192">
        <f t="shared" si="42"/>
        <v>1.6785477182033255E-4</v>
      </c>
      <c r="BA54" s="192">
        <f t="shared" si="43"/>
        <v>1.5826307057345638E-4</v>
      </c>
      <c r="BB54" s="192">
        <f t="shared" si="44"/>
        <v>6.3944674979174304E-6</v>
      </c>
      <c r="BC54" s="192">
        <f t="shared" si="45"/>
        <v>7.0722810526966783E-3</v>
      </c>
      <c r="BE54" s="72">
        <f t="shared" si="46"/>
        <v>0</v>
      </c>
      <c r="BF54" s="72">
        <f t="shared" si="47"/>
        <v>0</v>
      </c>
      <c r="BG54" s="72">
        <f t="shared" si="48"/>
        <v>9.0375140637233026E-4</v>
      </c>
      <c r="BH54" s="99">
        <f t="shared" si="49"/>
        <v>6.3944674979174304E-6</v>
      </c>
      <c r="BI54" s="72">
        <f t="shared" si="50"/>
        <v>0</v>
      </c>
      <c r="BJ54" s="72">
        <f t="shared" si="51"/>
        <v>6.3944674979174304E-3</v>
      </c>
      <c r="BK54" s="72">
        <f t="shared" si="52"/>
        <v>4.4761272485422022E-4</v>
      </c>
      <c r="BL54" s="72">
        <f t="shared" si="53"/>
        <v>4.2203485486255049E-4</v>
      </c>
      <c r="BM54" s="99">
        <f t="shared" si="54"/>
        <v>6.3944674979174304E-6</v>
      </c>
      <c r="BN54" s="278">
        <f t="shared" si="28"/>
        <v>9.3972028604811589E-2</v>
      </c>
      <c r="BO54" s="277">
        <f t="shared" si="55"/>
        <v>7.0722810526966783E-3</v>
      </c>
      <c r="BP54" s="375">
        <f t="shared" si="56"/>
        <v>8.180655419002366E-3</v>
      </c>
      <c r="BQ54" s="375"/>
      <c r="BR54" s="375"/>
      <c r="BS54" s="375"/>
      <c r="BT54" s="281"/>
      <c r="BU54" s="397"/>
      <c r="BV54" s="397"/>
      <c r="BW54" s="281"/>
      <c r="BX54" s="281"/>
    </row>
    <row r="55" spans="1:76" ht="15">
      <c r="A55" s="192">
        <v>364</v>
      </c>
      <c r="B55" s="192">
        <v>54077</v>
      </c>
      <c r="C55" s="200">
        <v>1</v>
      </c>
      <c r="D55" s="200">
        <v>1</v>
      </c>
      <c r="E55" s="200">
        <v>0</v>
      </c>
      <c r="F55" s="200">
        <v>0</v>
      </c>
      <c r="G55" s="192" t="s">
        <v>258</v>
      </c>
      <c r="H55" s="193">
        <v>6.7599999999999995E-4</v>
      </c>
      <c r="I55" s="201">
        <v>70</v>
      </c>
      <c r="J55" s="193">
        <v>8.2284095831528436E-5</v>
      </c>
      <c r="K55" s="200">
        <v>345</v>
      </c>
      <c r="L55" s="200">
        <v>0</v>
      </c>
      <c r="M55" s="200">
        <v>0</v>
      </c>
      <c r="N55" s="200">
        <v>110</v>
      </c>
      <c r="O55" s="200">
        <v>0</v>
      </c>
      <c r="P55" s="200">
        <v>0</v>
      </c>
      <c r="Q55" s="200">
        <v>465</v>
      </c>
      <c r="R55" s="200">
        <v>22</v>
      </c>
      <c r="S55" s="200">
        <v>1639</v>
      </c>
      <c r="T55" s="200">
        <v>9750</v>
      </c>
      <c r="U55" s="200">
        <v>1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0</v>
      </c>
      <c r="AC55" s="200">
        <v>87</v>
      </c>
      <c r="AD55" s="200">
        <v>944</v>
      </c>
      <c r="AE55" s="200">
        <v>10348</v>
      </c>
      <c r="AF55" s="200">
        <v>9054</v>
      </c>
      <c r="AG55" s="200">
        <v>10693</v>
      </c>
      <c r="AI55" s="259">
        <v>0.99211824959597728</v>
      </c>
      <c r="AJ55" s="260">
        <f t="shared" si="29"/>
        <v>27.161422845604985</v>
      </c>
      <c r="AK55" s="261">
        <f t="shared" si="30"/>
        <v>2.3201704027715004E-2</v>
      </c>
      <c r="AL55" s="262">
        <f t="shared" si="31"/>
        <v>0.1477457173566053</v>
      </c>
      <c r="AN55" s="264">
        <f t="shared" si="32"/>
        <v>6.9773000000000043E-2</v>
      </c>
      <c r="AO55" s="266">
        <f t="shared" si="33"/>
        <v>324.84721100000002</v>
      </c>
      <c r="AP55" s="261">
        <f t="shared" si="34"/>
        <v>0.1576775123774391</v>
      </c>
      <c r="AQ55" s="262">
        <f t="shared" si="35"/>
        <v>-1.1729559564314072E-4</v>
      </c>
      <c r="AT55" s="192">
        <f t="shared" si="36"/>
        <v>1.1411981250874676E-4</v>
      </c>
      <c r="AU55" s="192">
        <f t="shared" si="37"/>
        <v>0</v>
      </c>
      <c r="AV55" s="192">
        <f t="shared" si="38"/>
        <v>3.6386027176701868E-5</v>
      </c>
      <c r="AW55" s="192">
        <f t="shared" si="39"/>
        <v>0</v>
      </c>
      <c r="AX55" s="192">
        <f t="shared" si="40"/>
        <v>0</v>
      </c>
      <c r="AY55" s="192">
        <f t="shared" si="41"/>
        <v>3.2251251361167569E-3</v>
      </c>
      <c r="AZ55" s="192">
        <f t="shared" si="42"/>
        <v>0</v>
      </c>
      <c r="BA55" s="192">
        <f t="shared" si="43"/>
        <v>0</v>
      </c>
      <c r="BB55" s="192">
        <f t="shared" si="44"/>
        <v>0</v>
      </c>
      <c r="BC55" s="192">
        <f t="shared" si="45"/>
        <v>3.3756309758022057E-3</v>
      </c>
      <c r="BE55" s="72">
        <f t="shared" si="46"/>
        <v>1.1411981250874676E-4</v>
      </c>
      <c r="BF55" s="72">
        <f t="shared" si="47"/>
        <v>0</v>
      </c>
      <c r="BG55" s="72">
        <f t="shared" si="48"/>
        <v>9.7029405804538351E-5</v>
      </c>
      <c r="BH55" s="99">
        <f t="shared" si="49"/>
        <v>0</v>
      </c>
      <c r="BI55" s="72">
        <f t="shared" si="50"/>
        <v>0</v>
      </c>
      <c r="BJ55" s="72">
        <f t="shared" si="51"/>
        <v>3.2251251361167569E-3</v>
      </c>
      <c r="BK55" s="72">
        <f t="shared" si="52"/>
        <v>0</v>
      </c>
      <c r="BL55" s="72">
        <f t="shared" si="53"/>
        <v>0</v>
      </c>
      <c r="BM55" s="99">
        <f t="shared" si="54"/>
        <v>0</v>
      </c>
      <c r="BN55" s="278">
        <f t="shared" si="28"/>
        <v>4.9915013645130124E-2</v>
      </c>
      <c r="BO55" s="277">
        <f t="shared" si="55"/>
        <v>3.3756309758022057E-3</v>
      </c>
      <c r="BP55" s="375">
        <f t="shared" si="56"/>
        <v>3.4362743544300422E-3</v>
      </c>
      <c r="BQ55" s="375"/>
      <c r="BR55" s="375"/>
      <c r="BS55" s="375"/>
      <c r="BT55" s="281"/>
      <c r="BU55" s="397"/>
      <c r="BV55" s="397"/>
      <c r="BW55" s="281"/>
      <c r="BX55" s="281"/>
    </row>
    <row r="56" spans="1:76" ht="15">
      <c r="A56" s="192">
        <v>342</v>
      </c>
      <c r="B56" s="192">
        <v>54021</v>
      </c>
      <c r="C56" s="200">
        <v>1</v>
      </c>
      <c r="D56" s="200">
        <v>1</v>
      </c>
      <c r="E56" s="200">
        <v>0</v>
      </c>
      <c r="F56" s="200">
        <v>0</v>
      </c>
      <c r="G56" s="192" t="s">
        <v>514</v>
      </c>
      <c r="H56" s="193">
        <v>6.7599999999999995E-4</v>
      </c>
      <c r="I56" s="201">
        <v>74</v>
      </c>
      <c r="J56" s="193">
        <v>8.2284095831528436E-5</v>
      </c>
      <c r="K56" s="200">
        <v>207</v>
      </c>
      <c r="L56" s="200">
        <v>0</v>
      </c>
      <c r="M56" s="200">
        <v>0</v>
      </c>
      <c r="N56" s="200">
        <v>9</v>
      </c>
      <c r="O56" s="200">
        <v>66</v>
      </c>
      <c r="P56" s="200">
        <v>0</v>
      </c>
      <c r="Q56" s="200">
        <v>296</v>
      </c>
      <c r="R56" s="200">
        <v>0</v>
      </c>
      <c r="S56" s="200">
        <v>187</v>
      </c>
      <c r="T56" s="200">
        <v>5725</v>
      </c>
      <c r="U56" s="200">
        <v>1</v>
      </c>
      <c r="V56" s="200">
        <v>0</v>
      </c>
      <c r="W56" s="200">
        <v>0</v>
      </c>
      <c r="X56" s="200">
        <v>0</v>
      </c>
      <c r="Y56" s="200">
        <v>0</v>
      </c>
      <c r="Z56" s="200">
        <v>9</v>
      </c>
      <c r="AA56" s="200">
        <v>0</v>
      </c>
      <c r="AB56" s="200">
        <v>0</v>
      </c>
      <c r="AC56" s="200">
        <v>0</v>
      </c>
      <c r="AD56" s="200">
        <v>579</v>
      </c>
      <c r="AE56" s="200">
        <v>6097</v>
      </c>
      <c r="AF56" s="200">
        <v>6117</v>
      </c>
      <c r="AG56" s="200">
        <v>6304</v>
      </c>
      <c r="AI56" s="259">
        <v>0.97624204853273244</v>
      </c>
      <c r="AJ56" s="260">
        <f t="shared" si="29"/>
        <v>27.664754659806444</v>
      </c>
      <c r="AK56" s="261">
        <f t="shared" si="30"/>
        <v>2.3631657784085495E-2</v>
      </c>
      <c r="AL56" s="262">
        <f t="shared" si="31"/>
        <v>-3.0506547989408099E-2</v>
      </c>
      <c r="AN56" s="264">
        <f t="shared" si="32"/>
        <v>7.0449000000000039E-2</v>
      </c>
      <c r="AO56" s="266">
        <f t="shared" si="33"/>
        <v>328.982303</v>
      </c>
      <c r="AP56" s="261">
        <f t="shared" si="34"/>
        <v>0.15968464372391031</v>
      </c>
      <c r="AQ56" s="262">
        <f t="shared" si="35"/>
        <v>-1.1974674552451143E-4</v>
      </c>
      <c r="AT56" s="192">
        <f t="shared" si="36"/>
        <v>6.8471887505248074E-5</v>
      </c>
      <c r="AU56" s="192">
        <f t="shared" si="37"/>
        <v>0</v>
      </c>
      <c r="AV56" s="192">
        <f t="shared" si="38"/>
        <v>2.9770385871846984E-6</v>
      </c>
      <c r="AW56" s="192">
        <f t="shared" si="39"/>
        <v>2.1831616306021125E-5</v>
      </c>
      <c r="AX56" s="192">
        <f t="shared" si="40"/>
        <v>0</v>
      </c>
      <c r="AY56" s="192">
        <f t="shared" si="41"/>
        <v>1.8937273235147111E-3</v>
      </c>
      <c r="AZ56" s="192">
        <f t="shared" si="42"/>
        <v>0</v>
      </c>
      <c r="BA56" s="192">
        <f t="shared" si="43"/>
        <v>0</v>
      </c>
      <c r="BB56" s="192">
        <f t="shared" si="44"/>
        <v>0</v>
      </c>
      <c r="BC56" s="192">
        <f t="shared" si="45"/>
        <v>1.9870078659131648E-3</v>
      </c>
      <c r="BE56" s="72">
        <f t="shared" si="46"/>
        <v>6.8471887505248074E-5</v>
      </c>
      <c r="BF56" s="72">
        <f t="shared" si="47"/>
        <v>0</v>
      </c>
      <c r="BG56" s="72">
        <f t="shared" si="48"/>
        <v>7.9387695658258653E-6</v>
      </c>
      <c r="BH56" s="99">
        <f t="shared" si="49"/>
        <v>2.1831616306021125E-5</v>
      </c>
      <c r="BI56" s="72">
        <f t="shared" si="50"/>
        <v>0</v>
      </c>
      <c r="BJ56" s="72">
        <f t="shared" si="51"/>
        <v>1.8937273235147111E-3</v>
      </c>
      <c r="BK56" s="72">
        <f t="shared" si="52"/>
        <v>0</v>
      </c>
      <c r="BL56" s="72">
        <f t="shared" si="53"/>
        <v>0</v>
      </c>
      <c r="BM56" s="99">
        <f t="shared" si="54"/>
        <v>0</v>
      </c>
      <c r="BN56" s="278">
        <f t="shared" si="28"/>
        <v>3.3723231551497784E-2</v>
      </c>
      <c r="BO56" s="277">
        <f t="shared" si="55"/>
        <v>1.9870078659131648E-3</v>
      </c>
      <c r="BP56" s="375">
        <f t="shared" si="56"/>
        <v>1.9919695968918061E-3</v>
      </c>
      <c r="BQ56" s="375"/>
      <c r="BR56" s="375"/>
      <c r="BS56" s="375"/>
      <c r="BT56" s="281"/>
      <c r="BU56" s="397"/>
      <c r="BV56" s="397"/>
      <c r="BW56" s="281"/>
      <c r="BX56" s="281"/>
    </row>
    <row r="57" spans="1:76" ht="15">
      <c r="A57" s="192">
        <v>95</v>
      </c>
      <c r="B57" s="192">
        <v>54069</v>
      </c>
      <c r="C57" s="200">
        <v>1</v>
      </c>
      <c r="D57" s="200">
        <v>1</v>
      </c>
      <c r="E57" s="200">
        <v>0</v>
      </c>
      <c r="F57" s="200">
        <v>0</v>
      </c>
      <c r="G57" s="192" t="s">
        <v>192</v>
      </c>
      <c r="H57" s="193">
        <v>3.2669999999999999E-3</v>
      </c>
      <c r="I57" s="201">
        <v>78</v>
      </c>
      <c r="J57" s="193">
        <v>3.9766588917396954E-4</v>
      </c>
      <c r="K57" s="200">
        <v>0</v>
      </c>
      <c r="L57" s="200">
        <v>0</v>
      </c>
      <c r="M57" s="200">
        <v>0</v>
      </c>
      <c r="N57" s="200">
        <v>7</v>
      </c>
      <c r="O57" s="200">
        <v>0</v>
      </c>
      <c r="P57" s="200">
        <v>0</v>
      </c>
      <c r="Q57" s="200">
        <v>167</v>
      </c>
      <c r="R57" s="200">
        <v>0</v>
      </c>
      <c r="S57" s="200">
        <v>7</v>
      </c>
      <c r="T57" s="200">
        <v>0</v>
      </c>
      <c r="U57" s="200">
        <v>0</v>
      </c>
      <c r="V57" s="200">
        <v>0</v>
      </c>
      <c r="W57" s="200">
        <v>0</v>
      </c>
      <c r="X57" s="200">
        <v>0</v>
      </c>
      <c r="Y57" s="200">
        <v>0</v>
      </c>
      <c r="Z57" s="200">
        <v>7</v>
      </c>
      <c r="AA57" s="200">
        <v>0</v>
      </c>
      <c r="AB57" s="200">
        <v>0</v>
      </c>
      <c r="AC57" s="200">
        <v>3</v>
      </c>
      <c r="AD57" s="200">
        <v>174</v>
      </c>
      <c r="AE57" s="200">
        <v>174</v>
      </c>
      <c r="AF57" s="200">
        <v>167</v>
      </c>
      <c r="AG57" s="200">
        <v>174</v>
      </c>
      <c r="AI57" s="259">
        <v>0.46096944849565291</v>
      </c>
      <c r="AJ57" s="260">
        <f t="shared" si="29"/>
        <v>27.731164863298499</v>
      </c>
      <c r="AK57" s="261">
        <f t="shared" si="30"/>
        <v>2.3688386398584137E-2</v>
      </c>
      <c r="AL57" s="262">
        <f t="shared" si="31"/>
        <v>-0.71617298267712581</v>
      </c>
      <c r="AN57" s="264">
        <f t="shared" si="32"/>
        <v>7.3716000000000045E-2</v>
      </c>
      <c r="AO57" s="266">
        <f t="shared" si="33"/>
        <v>329.52789200000001</v>
      </c>
      <c r="AP57" s="261">
        <f t="shared" si="34"/>
        <v>0.15994946704203478</v>
      </c>
      <c r="AQ57" s="262">
        <f t="shared" si="35"/>
        <v>-5.7325758487234346E-4</v>
      </c>
      <c r="AT57" s="192">
        <f t="shared" si="36"/>
        <v>0</v>
      </c>
      <c r="AU57" s="192">
        <f t="shared" si="37"/>
        <v>0</v>
      </c>
      <c r="AV57" s="192">
        <f t="shared" si="38"/>
        <v>1.1190318121355502E-5</v>
      </c>
      <c r="AW57" s="192">
        <f t="shared" si="39"/>
        <v>0</v>
      </c>
      <c r="AX57" s="192">
        <f t="shared" si="40"/>
        <v>0</v>
      </c>
      <c r="AY57" s="192">
        <f t="shared" si="41"/>
        <v>0</v>
      </c>
      <c r="AZ57" s="192">
        <f t="shared" si="42"/>
        <v>0</v>
      </c>
      <c r="BA57" s="192">
        <f t="shared" si="43"/>
        <v>0</v>
      </c>
      <c r="BB57" s="192">
        <f t="shared" si="44"/>
        <v>0</v>
      </c>
      <c r="BC57" s="192">
        <f t="shared" si="45"/>
        <v>1.1190318121355502E-5</v>
      </c>
      <c r="BE57" s="72">
        <f t="shared" si="46"/>
        <v>0</v>
      </c>
      <c r="BF57" s="72">
        <f t="shared" si="47"/>
        <v>0</v>
      </c>
      <c r="BG57" s="72">
        <f t="shared" si="48"/>
        <v>2.9840848323614679E-5</v>
      </c>
      <c r="BH57" s="99">
        <f t="shared" si="49"/>
        <v>0</v>
      </c>
      <c r="BI57" s="72">
        <f t="shared" si="50"/>
        <v>0</v>
      </c>
      <c r="BJ57" s="72">
        <f t="shared" si="51"/>
        <v>0</v>
      </c>
      <c r="BK57" s="72">
        <f t="shared" si="52"/>
        <v>0</v>
      </c>
      <c r="BL57" s="72">
        <f t="shared" si="53"/>
        <v>0</v>
      </c>
      <c r="BM57" s="99">
        <f t="shared" si="54"/>
        <v>0</v>
      </c>
      <c r="BN57" s="278">
        <f t="shared" si="28"/>
        <v>4.4494836339675457E-3</v>
      </c>
      <c r="BO57" s="277">
        <f t="shared" si="55"/>
        <v>1.1190318121355502E-5</v>
      </c>
      <c r="BP57" s="375">
        <f t="shared" si="56"/>
        <v>2.9840848323614679E-5</v>
      </c>
      <c r="BQ57" s="375"/>
      <c r="BR57" s="375"/>
      <c r="BS57" s="375"/>
      <c r="BT57" s="281"/>
      <c r="BU57" s="397"/>
      <c r="BV57" s="397"/>
      <c r="BW57" s="281"/>
      <c r="BX57" s="281"/>
    </row>
    <row r="58" spans="1:76" ht="15">
      <c r="A58" s="192">
        <v>220</v>
      </c>
      <c r="B58" s="192">
        <v>54032</v>
      </c>
      <c r="C58" s="200">
        <v>1</v>
      </c>
      <c r="D58" s="200">
        <v>1</v>
      </c>
      <c r="E58" s="200">
        <v>0</v>
      </c>
      <c r="F58" s="200">
        <v>0</v>
      </c>
      <c r="G58" s="192" t="s">
        <v>192</v>
      </c>
      <c r="H58" s="193">
        <v>6.7599999999999995E-4</v>
      </c>
      <c r="I58" s="201">
        <v>78</v>
      </c>
      <c r="J58" s="193">
        <v>8.2284095831528436E-5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v>236</v>
      </c>
      <c r="R58" s="200">
        <v>0</v>
      </c>
      <c r="S58" s="200">
        <v>550</v>
      </c>
      <c r="T58" s="200">
        <v>2000</v>
      </c>
      <c r="U58" s="200">
        <v>1</v>
      </c>
      <c r="V58" s="200">
        <v>0</v>
      </c>
      <c r="W58" s="200">
        <v>0</v>
      </c>
      <c r="X58" s="200">
        <v>0</v>
      </c>
      <c r="Y58" s="200">
        <v>0</v>
      </c>
      <c r="Z58" s="200">
        <v>0</v>
      </c>
      <c r="AA58" s="200">
        <v>0</v>
      </c>
      <c r="AB58" s="200">
        <v>0</v>
      </c>
      <c r="AC58" s="200">
        <v>4</v>
      </c>
      <c r="AD58" s="200">
        <v>236</v>
      </c>
      <c r="AE58" s="200">
        <v>2236</v>
      </c>
      <c r="AF58" s="200">
        <v>1686</v>
      </c>
      <c r="AG58" s="200">
        <v>2236</v>
      </c>
      <c r="AI58" s="259">
        <v>0.78478877654679158</v>
      </c>
      <c r="AJ58" s="260">
        <f t="shared" si="29"/>
        <v>27.869895848870456</v>
      </c>
      <c r="AK58" s="261">
        <f t="shared" si="30"/>
        <v>2.3806892534474385E-2</v>
      </c>
      <c r="AL58" s="262">
        <f t="shared" si="31"/>
        <v>0.3880207020377191</v>
      </c>
      <c r="AN58" s="264">
        <f t="shared" si="32"/>
        <v>7.4392000000000041E-2</v>
      </c>
      <c r="AO58" s="266">
        <f t="shared" si="33"/>
        <v>330.66762800000004</v>
      </c>
      <c r="AP58" s="261">
        <f t="shared" si="34"/>
        <v>0.16050268323463746</v>
      </c>
      <c r="AQ58" s="262">
        <f t="shared" si="35"/>
        <v>-1.165046455870297E-4</v>
      </c>
      <c r="AT58" s="192">
        <f t="shared" si="36"/>
        <v>0</v>
      </c>
      <c r="AU58" s="192">
        <f t="shared" si="37"/>
        <v>0</v>
      </c>
      <c r="AV58" s="192">
        <f t="shared" si="38"/>
        <v>0</v>
      </c>
      <c r="AW58" s="192">
        <f t="shared" si="39"/>
        <v>0</v>
      </c>
      <c r="AX58" s="192">
        <f t="shared" si="40"/>
        <v>0</v>
      </c>
      <c r="AY58" s="192">
        <f t="shared" si="41"/>
        <v>6.6156413048548853E-4</v>
      </c>
      <c r="AZ58" s="192">
        <f t="shared" si="42"/>
        <v>0</v>
      </c>
      <c r="BA58" s="192">
        <f t="shared" si="43"/>
        <v>0</v>
      </c>
      <c r="BB58" s="192">
        <f t="shared" si="44"/>
        <v>0</v>
      </c>
      <c r="BC58" s="192">
        <f t="shared" si="45"/>
        <v>6.6156413048548853E-4</v>
      </c>
      <c r="BE58" s="72">
        <f t="shared" si="46"/>
        <v>0</v>
      </c>
      <c r="BF58" s="72">
        <f t="shared" si="47"/>
        <v>0</v>
      </c>
      <c r="BG58" s="72">
        <f t="shared" si="48"/>
        <v>0</v>
      </c>
      <c r="BH58" s="99">
        <f t="shared" si="49"/>
        <v>0</v>
      </c>
      <c r="BI58" s="72">
        <f t="shared" si="50"/>
        <v>0</v>
      </c>
      <c r="BJ58" s="72">
        <f t="shared" si="51"/>
        <v>6.6156413048548853E-4</v>
      </c>
      <c r="BK58" s="72">
        <f t="shared" si="52"/>
        <v>0</v>
      </c>
      <c r="BL58" s="72">
        <f t="shared" si="53"/>
        <v>0</v>
      </c>
      <c r="BM58" s="99">
        <f t="shared" si="54"/>
        <v>0</v>
      </c>
      <c r="BN58" s="278">
        <f t="shared" si="28"/>
        <v>9.2949760333211166E-3</v>
      </c>
      <c r="BO58" s="277">
        <f t="shared" si="55"/>
        <v>6.6156413048548853E-4</v>
      </c>
      <c r="BP58" s="376">
        <f t="shared" si="56"/>
        <v>6.6156413048548853E-4</v>
      </c>
      <c r="BQ58" s="281" t="s">
        <v>13</v>
      </c>
      <c r="BR58" s="412">
        <f>SUM($J40:$J58)</f>
        <v>3.653E-3</v>
      </c>
      <c r="BS58" s="397">
        <f>SUM(BN40:BN58)/SUM($J40:$J58)</f>
        <v>116.50516833827598</v>
      </c>
      <c r="BT58" s="397">
        <f t="shared" ref="BT58:BU58" si="57">SUM(BO40:BO58)/SUM($J40:$J58)</f>
        <v>8.5165384432374793</v>
      </c>
      <c r="BU58" s="397">
        <f t="shared" si="57"/>
        <v>9.6911776388657476</v>
      </c>
      <c r="BV58" s="397">
        <f>BU58*4.44</f>
        <v>43.028828716563922</v>
      </c>
      <c r="BW58" s="281"/>
      <c r="BX58" s="281"/>
    </row>
    <row r="59" spans="1:76" ht="15">
      <c r="A59" s="192">
        <v>195</v>
      </c>
      <c r="B59" s="192">
        <v>51035</v>
      </c>
      <c r="C59" s="200">
        <v>1</v>
      </c>
      <c r="D59" s="200">
        <v>1</v>
      </c>
      <c r="E59" s="200">
        <v>0</v>
      </c>
      <c r="F59" s="200">
        <v>0</v>
      </c>
      <c r="G59" s="192" t="s">
        <v>576</v>
      </c>
      <c r="H59" s="193">
        <v>7.7899999999999996E-4</v>
      </c>
      <c r="I59" s="201">
        <v>82</v>
      </c>
      <c r="J59" s="193">
        <v>6.217563010138587E-5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200">
        <v>0</v>
      </c>
      <c r="Q59" s="200">
        <v>293</v>
      </c>
      <c r="R59" s="200">
        <v>0</v>
      </c>
      <c r="S59" s="200">
        <v>521</v>
      </c>
      <c r="T59" s="200">
        <v>1500</v>
      </c>
      <c r="U59" s="200">
        <v>1</v>
      </c>
      <c r="V59" s="200">
        <v>0</v>
      </c>
      <c r="W59" s="200">
        <v>0</v>
      </c>
      <c r="X59" s="200">
        <v>0</v>
      </c>
      <c r="Y59" s="200">
        <v>0</v>
      </c>
      <c r="Z59" s="200">
        <v>0</v>
      </c>
      <c r="AA59" s="200">
        <v>0</v>
      </c>
      <c r="AB59" s="200">
        <v>0</v>
      </c>
      <c r="AC59" s="200">
        <v>30</v>
      </c>
      <c r="AD59" s="200">
        <v>293</v>
      </c>
      <c r="AE59" s="200">
        <v>1793</v>
      </c>
      <c r="AF59" s="200">
        <v>1272</v>
      </c>
      <c r="AG59" s="200">
        <v>1793</v>
      </c>
      <c r="AI59" s="259">
        <v>0.67587166769953522</v>
      </c>
      <c r="AJ59" s="260">
        <f t="shared" si="29"/>
        <v>27.948983250359419</v>
      </c>
      <c r="AK59" s="261">
        <f t="shared" si="30"/>
        <v>2.3874450205959366E-2</v>
      </c>
      <c r="AL59" s="262">
        <f t="shared" si="31"/>
        <v>-0.15389759859761584</v>
      </c>
      <c r="AN59" s="264">
        <f t="shared" si="32"/>
        <v>7.5171000000000043E-2</v>
      </c>
      <c r="AO59" s="266">
        <f t="shared" si="33"/>
        <v>331.65851600000002</v>
      </c>
      <c r="AP59" s="261">
        <f t="shared" si="34"/>
        <v>0.16098365013105526</v>
      </c>
      <c r="AQ59" s="262">
        <f t="shared" si="35"/>
        <v>-1.3392827669187488E-4</v>
      </c>
      <c r="AT59" s="192">
        <f t="shared" si="36"/>
        <v>0</v>
      </c>
      <c r="AU59" s="192">
        <f t="shared" si="37"/>
        <v>0</v>
      </c>
      <c r="AV59" s="192">
        <f t="shared" si="38"/>
        <v>0</v>
      </c>
      <c r="AW59" s="192">
        <f t="shared" si="39"/>
        <v>0</v>
      </c>
      <c r="AX59" s="192">
        <f t="shared" si="40"/>
        <v>0</v>
      </c>
      <c r="AY59" s="192">
        <f t="shared" si="41"/>
        <v>3.7491904951135685E-4</v>
      </c>
      <c r="AZ59" s="192">
        <f t="shared" si="42"/>
        <v>0</v>
      </c>
      <c r="BA59" s="192">
        <f t="shared" si="43"/>
        <v>0</v>
      </c>
      <c r="BB59" s="192">
        <f t="shared" si="44"/>
        <v>0</v>
      </c>
      <c r="BC59" s="192">
        <f t="shared" si="45"/>
        <v>3.7491904951135685E-4</v>
      </c>
      <c r="BE59" s="72">
        <f t="shared" si="46"/>
        <v>0</v>
      </c>
      <c r="BF59" s="72">
        <f t="shared" si="47"/>
        <v>0</v>
      </c>
      <c r="BG59" s="72">
        <f t="shared" si="48"/>
        <v>0</v>
      </c>
      <c r="BH59" s="99">
        <f t="shared" si="49"/>
        <v>0</v>
      </c>
      <c r="BI59" s="72">
        <f t="shared" si="50"/>
        <v>0</v>
      </c>
      <c r="BJ59" s="72">
        <f t="shared" si="51"/>
        <v>3.7491904951135685E-4</v>
      </c>
      <c r="BK59" s="72">
        <f t="shared" si="52"/>
        <v>0</v>
      </c>
      <c r="BL59" s="72">
        <f t="shared" si="53"/>
        <v>0</v>
      </c>
      <c r="BM59" s="99">
        <f t="shared" si="54"/>
        <v>0</v>
      </c>
      <c r="BN59" s="278">
        <f t="shared" si="28"/>
        <v>5.2988558997605099E-3</v>
      </c>
      <c r="BO59" s="277">
        <f t="shared" si="55"/>
        <v>3.7491904951135685E-4</v>
      </c>
      <c r="BP59" s="377">
        <f t="shared" si="56"/>
        <v>3.7491904951135685E-4</v>
      </c>
      <c r="BQ59" s="379" t="s">
        <v>56</v>
      </c>
      <c r="BR59" s="413">
        <f>$J59</f>
        <v>6.217563010138587E-5</v>
      </c>
      <c r="BS59" s="408">
        <f>BN59/$J59</f>
        <v>85.224000000000004</v>
      </c>
      <c r="BT59" s="408">
        <f t="shared" ref="BT59:BU59" si="58">BO59/$J59</f>
        <v>6.0300000000000011</v>
      </c>
      <c r="BU59" s="408">
        <f t="shared" si="58"/>
        <v>6.0300000000000011</v>
      </c>
      <c r="BV59" s="397">
        <f>BU59*4.44</f>
        <v>26.773200000000006</v>
      </c>
      <c r="BW59" s="281"/>
      <c r="BX59" s="281"/>
    </row>
    <row r="60" spans="1:76" ht="15">
      <c r="A60" s="192">
        <v>18</v>
      </c>
      <c r="B60" s="192">
        <v>54093</v>
      </c>
      <c r="C60" s="200">
        <v>1</v>
      </c>
      <c r="D60" s="200">
        <v>1</v>
      </c>
      <c r="E60" s="200">
        <v>0</v>
      </c>
      <c r="F60" s="200">
        <v>0</v>
      </c>
      <c r="G60" s="192" t="s">
        <v>680</v>
      </c>
      <c r="H60" s="193">
        <v>3.2669999999999999E-3</v>
      </c>
      <c r="I60" s="201">
        <v>94</v>
      </c>
      <c r="J60" s="193">
        <v>3.0252824133504493E-4</v>
      </c>
      <c r="K60" s="200">
        <v>0</v>
      </c>
      <c r="L60" s="200">
        <v>307</v>
      </c>
      <c r="M60" s="200">
        <v>1</v>
      </c>
      <c r="N60" s="200">
        <v>9</v>
      </c>
      <c r="O60" s="200">
        <v>0</v>
      </c>
      <c r="P60" s="200">
        <v>0</v>
      </c>
      <c r="Q60" s="200">
        <v>651</v>
      </c>
      <c r="R60" s="200">
        <v>0</v>
      </c>
      <c r="S60" s="200">
        <v>1017</v>
      </c>
      <c r="T60" s="200">
        <v>0</v>
      </c>
      <c r="U60" s="200">
        <v>0</v>
      </c>
      <c r="V60" s="200">
        <v>0</v>
      </c>
      <c r="W60" s="200">
        <v>0</v>
      </c>
      <c r="X60" s="200">
        <v>0</v>
      </c>
      <c r="Y60" s="200">
        <v>0</v>
      </c>
      <c r="Z60" s="200">
        <v>9</v>
      </c>
      <c r="AA60" s="200">
        <v>0</v>
      </c>
      <c r="AB60" s="200">
        <v>0</v>
      </c>
      <c r="AC60" s="200">
        <v>75</v>
      </c>
      <c r="AD60" s="200">
        <v>968</v>
      </c>
      <c r="AE60" s="200">
        <v>968</v>
      </c>
      <c r="AF60" s="200">
        <v>-49</v>
      </c>
      <c r="AG60" s="200">
        <v>968</v>
      </c>
      <c r="AI60" s="259">
        <v>8.7622564447597959E-2</v>
      </c>
      <c r="AJ60" s="260">
        <f t="shared" si="29"/>
        <v>27.934159366534001</v>
      </c>
      <c r="AK60" s="261">
        <f t="shared" si="30"/>
        <v>2.3861787417009991E-2</v>
      </c>
      <c r="AL60" s="262">
        <f t="shared" si="31"/>
        <v>-0.42104399842424439</v>
      </c>
      <c r="AN60" s="264">
        <f t="shared" si="32"/>
        <v>7.8438000000000049E-2</v>
      </c>
      <c r="AO60" s="266">
        <f t="shared" si="33"/>
        <v>331.49843300000003</v>
      </c>
      <c r="AP60" s="261">
        <f t="shared" si="34"/>
        <v>0.16090594748082712</v>
      </c>
      <c r="AQ60" s="262">
        <f t="shared" si="35"/>
        <v>-5.4977271239802048E-4</v>
      </c>
      <c r="AT60" s="192">
        <f t="shared" si="36"/>
        <v>0</v>
      </c>
      <c r="AU60" s="192">
        <f t="shared" si="37"/>
        <v>3.7336220376123235E-4</v>
      </c>
      <c r="AV60" s="192">
        <f t="shared" si="38"/>
        <v>1.0945471771501926E-5</v>
      </c>
      <c r="AW60" s="192">
        <f t="shared" si="39"/>
        <v>0</v>
      </c>
      <c r="AX60" s="192">
        <f t="shared" si="40"/>
        <v>0</v>
      </c>
      <c r="AY60" s="192">
        <f t="shared" si="41"/>
        <v>0</v>
      </c>
      <c r="AZ60" s="192">
        <f t="shared" si="42"/>
        <v>0</v>
      </c>
      <c r="BA60" s="192">
        <f t="shared" si="43"/>
        <v>0</v>
      </c>
      <c r="BB60" s="192">
        <f t="shared" si="44"/>
        <v>0</v>
      </c>
      <c r="BC60" s="192">
        <f t="shared" si="45"/>
        <v>3.8430767553273426E-4</v>
      </c>
      <c r="BE60" s="72">
        <f t="shared" si="46"/>
        <v>0</v>
      </c>
      <c r="BF60" s="72">
        <f t="shared" si="47"/>
        <v>6.8449737356225931E-4</v>
      </c>
      <c r="BG60" s="72">
        <f t="shared" si="48"/>
        <v>2.918792472400514E-5</v>
      </c>
      <c r="BH60" s="99">
        <f t="shared" si="49"/>
        <v>0</v>
      </c>
      <c r="BI60" s="72">
        <f t="shared" si="50"/>
        <v>0</v>
      </c>
      <c r="BJ60" s="72">
        <f t="shared" si="51"/>
        <v>0</v>
      </c>
      <c r="BK60" s="72">
        <f t="shared" si="52"/>
        <v>0</v>
      </c>
      <c r="BL60" s="72">
        <f t="shared" si="53"/>
        <v>0</v>
      </c>
      <c r="BM60" s="99">
        <f t="shared" si="54"/>
        <v>0</v>
      </c>
      <c r="BN60" s="278">
        <f t="shared" si="28"/>
        <v>-9.9320021630295262E-4</v>
      </c>
      <c r="BO60" s="277">
        <f t="shared" si="55"/>
        <v>3.8430767553273426E-4</v>
      </c>
      <c r="BP60" s="375">
        <f t="shared" si="56"/>
        <v>7.1368529828626443E-4</v>
      </c>
      <c r="BQ60" s="375"/>
      <c r="BR60" s="375"/>
      <c r="BS60" s="375"/>
      <c r="BT60" s="281"/>
      <c r="BU60" s="397"/>
      <c r="BV60" s="397"/>
      <c r="BW60" s="281"/>
      <c r="BX60" s="281"/>
    </row>
    <row r="61" spans="1:76" ht="15">
      <c r="A61" s="192">
        <v>33</v>
      </c>
      <c r="B61" s="192">
        <v>51041</v>
      </c>
      <c r="C61" s="200">
        <v>1</v>
      </c>
      <c r="D61" s="200">
        <v>1</v>
      </c>
      <c r="E61" s="200">
        <v>0</v>
      </c>
      <c r="F61" s="200">
        <v>0</v>
      </c>
      <c r="G61" s="192" t="s">
        <v>680</v>
      </c>
      <c r="H61" s="193">
        <v>2.3479999999999998E-3</v>
      </c>
      <c r="I61" s="201">
        <v>94</v>
      </c>
      <c r="J61" s="193">
        <v>2.1742770451627962E-4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73</v>
      </c>
      <c r="R61" s="200">
        <v>0</v>
      </c>
      <c r="S61" s="200">
        <v>30</v>
      </c>
      <c r="T61" s="200">
        <v>0</v>
      </c>
      <c r="U61" s="200">
        <v>0</v>
      </c>
      <c r="V61" s="200">
        <v>0</v>
      </c>
      <c r="W61" s="200">
        <v>0</v>
      </c>
      <c r="X61" s="200">
        <v>0</v>
      </c>
      <c r="Y61" s="200">
        <v>0</v>
      </c>
      <c r="Z61" s="200">
        <v>0</v>
      </c>
      <c r="AA61" s="200">
        <v>0</v>
      </c>
      <c r="AB61" s="200">
        <v>0</v>
      </c>
      <c r="AC61" s="200">
        <v>16</v>
      </c>
      <c r="AD61" s="200">
        <v>73</v>
      </c>
      <c r="AE61" s="200">
        <v>73</v>
      </c>
      <c r="AF61" s="200">
        <v>43</v>
      </c>
      <c r="AG61" s="200">
        <v>73</v>
      </c>
      <c r="AI61" s="259">
        <v>0.36882011979975815</v>
      </c>
      <c r="AJ61" s="260">
        <f t="shared" si="29"/>
        <v>27.943508757828202</v>
      </c>
      <c r="AK61" s="261">
        <f t="shared" si="30"/>
        <v>2.3869773810465164E-2</v>
      </c>
      <c r="AL61" s="262">
        <f t="shared" si="31"/>
        <v>0.11492856863842651</v>
      </c>
      <c r="AN61" s="264">
        <f t="shared" si="32"/>
        <v>8.0786000000000052E-2</v>
      </c>
      <c r="AO61" s="266">
        <f t="shared" si="33"/>
        <v>331.59939700000001</v>
      </c>
      <c r="AP61" s="261">
        <f t="shared" si="34"/>
        <v>0.16095495437336182</v>
      </c>
      <c r="AQ61" s="262">
        <f t="shared" si="35"/>
        <v>-3.8187144555363586E-4</v>
      </c>
      <c r="AT61" s="192">
        <f t="shared" si="36"/>
        <v>0</v>
      </c>
      <c r="AU61" s="192">
        <f t="shared" si="37"/>
        <v>0</v>
      </c>
      <c r="AV61" s="192">
        <f t="shared" si="38"/>
        <v>0</v>
      </c>
      <c r="AW61" s="192">
        <f t="shared" si="39"/>
        <v>0</v>
      </c>
      <c r="AX61" s="192">
        <f t="shared" si="40"/>
        <v>0</v>
      </c>
      <c r="AY61" s="192">
        <f t="shared" si="41"/>
        <v>0</v>
      </c>
      <c r="AZ61" s="192">
        <f t="shared" si="42"/>
        <v>0</v>
      </c>
      <c r="BA61" s="192">
        <f t="shared" si="43"/>
        <v>0</v>
      </c>
      <c r="BB61" s="192">
        <f t="shared" si="44"/>
        <v>0</v>
      </c>
      <c r="BC61" s="192">
        <f t="shared" si="45"/>
        <v>0</v>
      </c>
      <c r="BE61" s="72">
        <f t="shared" si="46"/>
        <v>0</v>
      </c>
      <c r="BF61" s="72">
        <f t="shared" si="47"/>
        <v>0</v>
      </c>
      <c r="BG61" s="72">
        <f t="shared" si="48"/>
        <v>0</v>
      </c>
      <c r="BH61" s="99">
        <f t="shared" si="49"/>
        <v>0</v>
      </c>
      <c r="BI61" s="72">
        <f t="shared" si="50"/>
        <v>0</v>
      </c>
      <c r="BJ61" s="72">
        <f t="shared" si="51"/>
        <v>0</v>
      </c>
      <c r="BK61" s="72">
        <f t="shared" si="52"/>
        <v>0</v>
      </c>
      <c r="BL61" s="72">
        <f t="shared" si="53"/>
        <v>0</v>
      </c>
      <c r="BM61" s="99">
        <f t="shared" si="54"/>
        <v>0</v>
      </c>
      <c r="BN61" s="278">
        <f t="shared" si="28"/>
        <v>6.2640921671140173E-4</v>
      </c>
      <c r="BO61" s="277">
        <f t="shared" si="55"/>
        <v>0</v>
      </c>
      <c r="BP61" s="375">
        <f t="shared" si="56"/>
        <v>0</v>
      </c>
      <c r="BQ61" s="375"/>
      <c r="BR61" s="375"/>
      <c r="BS61" s="375"/>
      <c r="BT61" s="281"/>
      <c r="BU61" s="397"/>
      <c r="BV61" s="397"/>
      <c r="BW61" s="281"/>
      <c r="BX61" s="281"/>
    </row>
    <row r="62" spans="1:76" ht="15">
      <c r="A62" s="192">
        <v>44</v>
      </c>
      <c r="B62" s="192">
        <v>54055</v>
      </c>
      <c r="C62" s="200">
        <v>1</v>
      </c>
      <c r="D62" s="200">
        <v>1</v>
      </c>
      <c r="E62" s="200">
        <v>0</v>
      </c>
      <c r="F62" s="200">
        <v>0</v>
      </c>
      <c r="G62" s="192" t="s">
        <v>680</v>
      </c>
      <c r="H62" s="193">
        <v>1.4289999999999999E-3</v>
      </c>
      <c r="I62" s="201">
        <v>94</v>
      </c>
      <c r="J62" s="193">
        <v>1.323271676975143E-4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v>120</v>
      </c>
      <c r="R62" s="200">
        <v>0</v>
      </c>
      <c r="S62" s="200">
        <v>72</v>
      </c>
      <c r="T62" s="200">
        <v>0</v>
      </c>
      <c r="U62" s="200">
        <v>0</v>
      </c>
      <c r="V62" s="200">
        <v>0</v>
      </c>
      <c r="W62" s="200">
        <v>0</v>
      </c>
      <c r="X62" s="200">
        <v>0</v>
      </c>
      <c r="Y62" s="200">
        <v>0</v>
      </c>
      <c r="Z62" s="200">
        <v>0</v>
      </c>
      <c r="AA62" s="200">
        <v>0</v>
      </c>
      <c r="AB62" s="200">
        <v>0</v>
      </c>
      <c r="AC62" s="200">
        <v>45</v>
      </c>
      <c r="AD62" s="200">
        <v>121</v>
      </c>
      <c r="AE62" s="200">
        <v>121</v>
      </c>
      <c r="AF62" s="200">
        <v>48</v>
      </c>
      <c r="AG62" s="200">
        <v>121</v>
      </c>
      <c r="AI62" s="259">
        <v>0.38976514483917779</v>
      </c>
      <c r="AJ62" s="260">
        <f t="shared" si="29"/>
        <v>27.949860461877684</v>
      </c>
      <c r="AK62" s="261">
        <f t="shared" si="30"/>
        <v>2.387519953349394E-2</v>
      </c>
      <c r="AL62" s="262">
        <f t="shared" si="31"/>
        <v>1.488856770020164E-2</v>
      </c>
      <c r="AN62" s="264">
        <f t="shared" si="32"/>
        <v>8.2215000000000052E-2</v>
      </c>
      <c r="AO62" s="266">
        <f t="shared" si="33"/>
        <v>331.66798900000003</v>
      </c>
      <c r="AP62" s="261">
        <f t="shared" si="34"/>
        <v>0.16098824822832739</v>
      </c>
      <c r="AQ62" s="262">
        <f t="shared" si="35"/>
        <v>-2.2712840751781371E-4</v>
      </c>
      <c r="AT62" s="192">
        <f t="shared" si="36"/>
        <v>0</v>
      </c>
      <c r="AU62" s="192">
        <f t="shared" si="37"/>
        <v>0</v>
      </c>
      <c r="AV62" s="192">
        <f t="shared" si="38"/>
        <v>0</v>
      </c>
      <c r="AW62" s="192">
        <f t="shared" si="39"/>
        <v>0</v>
      </c>
      <c r="AX62" s="192">
        <f t="shared" si="40"/>
        <v>0</v>
      </c>
      <c r="AY62" s="192">
        <f t="shared" si="41"/>
        <v>0</v>
      </c>
      <c r="AZ62" s="192">
        <f t="shared" si="42"/>
        <v>0</v>
      </c>
      <c r="BA62" s="192">
        <f t="shared" si="43"/>
        <v>0</v>
      </c>
      <c r="BB62" s="192">
        <f t="shared" si="44"/>
        <v>0</v>
      </c>
      <c r="BC62" s="192">
        <f t="shared" si="45"/>
        <v>0</v>
      </c>
      <c r="BE62" s="72">
        <f t="shared" si="46"/>
        <v>0</v>
      </c>
      <c r="BF62" s="72">
        <f t="shared" si="47"/>
        <v>0</v>
      </c>
      <c r="BG62" s="72">
        <f t="shared" si="48"/>
        <v>0</v>
      </c>
      <c r="BH62" s="99">
        <f t="shared" si="49"/>
        <v>0</v>
      </c>
      <c r="BI62" s="72">
        <f t="shared" si="50"/>
        <v>0</v>
      </c>
      <c r="BJ62" s="72">
        <f t="shared" si="51"/>
        <v>0</v>
      </c>
      <c r="BK62" s="72">
        <f t="shared" si="52"/>
        <v>0</v>
      </c>
      <c r="BL62" s="72">
        <f t="shared" si="53"/>
        <v>0</v>
      </c>
      <c r="BM62" s="99">
        <f t="shared" si="54"/>
        <v>0</v>
      </c>
      <c r="BN62" s="278">
        <f t="shared" si="28"/>
        <v>4.2556417131520602E-4</v>
      </c>
      <c r="BO62" s="277">
        <f t="shared" si="55"/>
        <v>0</v>
      </c>
      <c r="BP62" s="375">
        <f t="shared" si="56"/>
        <v>0</v>
      </c>
      <c r="BQ62" s="375"/>
      <c r="BR62" s="375"/>
      <c r="BS62" s="375"/>
      <c r="BT62" s="281"/>
      <c r="BU62" s="397"/>
      <c r="BV62" s="397"/>
      <c r="BW62" s="281"/>
      <c r="BX62" s="281"/>
    </row>
    <row r="63" spans="1:76" ht="15">
      <c r="A63" s="192">
        <v>47</v>
      </c>
      <c r="B63" s="192">
        <v>54068</v>
      </c>
      <c r="C63" s="200">
        <v>1</v>
      </c>
      <c r="D63" s="200">
        <v>1</v>
      </c>
      <c r="E63" s="200">
        <v>0</v>
      </c>
      <c r="F63" s="200">
        <v>0</v>
      </c>
      <c r="G63" s="192" t="s">
        <v>680</v>
      </c>
      <c r="H63" s="193">
        <v>6.7599999999999995E-4</v>
      </c>
      <c r="I63" s="201">
        <v>94</v>
      </c>
      <c r="J63" s="193">
        <v>6.2598436223596686E-5</v>
      </c>
      <c r="K63" s="200">
        <v>0</v>
      </c>
      <c r="L63" s="200">
        <v>0</v>
      </c>
      <c r="M63" s="200">
        <v>0</v>
      </c>
      <c r="N63" s="200">
        <v>16</v>
      </c>
      <c r="O63" s="200">
        <v>0</v>
      </c>
      <c r="P63" s="200">
        <v>0</v>
      </c>
      <c r="Q63" s="200">
        <v>123</v>
      </c>
      <c r="R63" s="200">
        <v>0</v>
      </c>
      <c r="S63" s="200">
        <v>90</v>
      </c>
      <c r="T63" s="200">
        <v>0</v>
      </c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200">
        <v>16</v>
      </c>
      <c r="AB63" s="200">
        <v>0</v>
      </c>
      <c r="AC63" s="200">
        <v>96</v>
      </c>
      <c r="AD63" s="200">
        <v>140</v>
      </c>
      <c r="AE63" s="200">
        <v>140</v>
      </c>
      <c r="AF63" s="200">
        <v>50</v>
      </c>
      <c r="AG63" s="200">
        <v>140</v>
      </c>
      <c r="AI63" s="259">
        <v>0.39349256643630715</v>
      </c>
      <c r="AJ63" s="260">
        <f t="shared" si="29"/>
        <v>27.952990383688864</v>
      </c>
      <c r="AK63" s="261">
        <f t="shared" si="30"/>
        <v>2.3877873160715376E-2</v>
      </c>
      <c r="AL63" s="262">
        <f t="shared" si="31"/>
        <v>2.7415358746366672E-3</v>
      </c>
      <c r="AN63" s="264">
        <f t="shared" si="32"/>
        <v>8.2891000000000048E-2</v>
      </c>
      <c r="AO63" s="266">
        <f t="shared" si="33"/>
        <v>331.70178900000002</v>
      </c>
      <c r="AP63" s="261">
        <f t="shared" si="34"/>
        <v>0.16100465440248521</v>
      </c>
      <c r="AQ63" s="262">
        <f t="shared" si="35"/>
        <v>-1.0605554617842863E-4</v>
      </c>
      <c r="AT63" s="192">
        <f t="shared" si="36"/>
        <v>0</v>
      </c>
      <c r="AU63" s="192">
        <f t="shared" si="37"/>
        <v>0</v>
      </c>
      <c r="AV63" s="192">
        <f t="shared" si="38"/>
        <v>4.0263314179017384E-6</v>
      </c>
      <c r="AW63" s="192">
        <f t="shared" si="39"/>
        <v>0</v>
      </c>
      <c r="AX63" s="192">
        <f t="shared" si="40"/>
        <v>0</v>
      </c>
      <c r="AY63" s="192">
        <f t="shared" si="41"/>
        <v>0</v>
      </c>
      <c r="AZ63" s="192">
        <f t="shared" si="42"/>
        <v>0</v>
      </c>
      <c r="BA63" s="192">
        <f t="shared" si="43"/>
        <v>4.0263314179017384E-6</v>
      </c>
      <c r="BB63" s="192">
        <f t="shared" si="44"/>
        <v>0</v>
      </c>
      <c r="BC63" s="192">
        <f t="shared" si="45"/>
        <v>8.0526628358034768E-6</v>
      </c>
      <c r="BE63" s="72">
        <f t="shared" si="46"/>
        <v>0</v>
      </c>
      <c r="BF63" s="72">
        <f t="shared" si="47"/>
        <v>0</v>
      </c>
      <c r="BG63" s="72">
        <f t="shared" si="48"/>
        <v>1.0736883781071306E-5</v>
      </c>
      <c r="BH63" s="99">
        <f t="shared" si="49"/>
        <v>0</v>
      </c>
      <c r="BI63" s="72">
        <f t="shared" si="50"/>
        <v>0</v>
      </c>
      <c r="BJ63" s="72">
        <f t="shared" si="51"/>
        <v>0</v>
      </c>
      <c r="BK63" s="72">
        <f t="shared" si="52"/>
        <v>0</v>
      </c>
      <c r="BL63" s="72">
        <f t="shared" si="53"/>
        <v>1.0736883781071306E-5</v>
      </c>
      <c r="BM63" s="99">
        <f t="shared" si="54"/>
        <v>0</v>
      </c>
      <c r="BN63" s="278">
        <f t="shared" si="28"/>
        <v>2.0970476134904892E-4</v>
      </c>
      <c r="BO63" s="277">
        <f t="shared" si="55"/>
        <v>8.0526628358034768E-6</v>
      </c>
      <c r="BP63" s="375">
        <f t="shared" si="56"/>
        <v>2.1473767562142612E-5</v>
      </c>
      <c r="BQ63" s="375"/>
      <c r="BR63" s="375"/>
      <c r="BS63" s="375"/>
      <c r="BT63" s="281"/>
      <c r="BU63" s="397"/>
      <c r="BV63" s="397"/>
      <c r="BW63" s="281"/>
      <c r="BX63" s="281"/>
    </row>
    <row r="64" spans="1:76" ht="15">
      <c r="A64" s="192">
        <v>51</v>
      </c>
      <c r="B64" s="192">
        <v>54046</v>
      </c>
      <c r="C64" s="200">
        <v>1</v>
      </c>
      <c r="D64" s="200">
        <v>1</v>
      </c>
      <c r="E64" s="200">
        <v>0</v>
      </c>
      <c r="F64" s="200">
        <v>0</v>
      </c>
      <c r="G64" s="192" t="s">
        <v>680</v>
      </c>
      <c r="H64" s="193">
        <v>3.2669999999999999E-3</v>
      </c>
      <c r="I64" s="201">
        <v>94</v>
      </c>
      <c r="J64" s="193">
        <v>3.0252824133504493E-4</v>
      </c>
      <c r="K64" s="200">
        <v>0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163</v>
      </c>
      <c r="R64" s="200">
        <v>0</v>
      </c>
      <c r="S64" s="200">
        <v>111</v>
      </c>
      <c r="T64" s="200">
        <v>0</v>
      </c>
      <c r="U64" s="200">
        <v>0</v>
      </c>
      <c r="V64" s="200">
        <v>0</v>
      </c>
      <c r="W64" s="200">
        <v>0</v>
      </c>
      <c r="X64" s="200">
        <v>0</v>
      </c>
      <c r="Y64" s="200">
        <v>0</v>
      </c>
      <c r="Z64" s="200">
        <v>0</v>
      </c>
      <c r="AA64" s="200">
        <v>0</v>
      </c>
      <c r="AB64" s="200">
        <v>0</v>
      </c>
      <c r="AC64" s="200">
        <v>48</v>
      </c>
      <c r="AD64" s="200">
        <v>163</v>
      </c>
      <c r="AE64" s="200">
        <v>163</v>
      </c>
      <c r="AF64" s="200">
        <v>52</v>
      </c>
      <c r="AG64" s="200">
        <v>163</v>
      </c>
      <c r="AI64" s="259">
        <v>0.40133481283497435</v>
      </c>
      <c r="AJ64" s="260">
        <f t="shared" si="29"/>
        <v>27.968721852238286</v>
      </c>
      <c r="AK64" s="261">
        <f t="shared" si="30"/>
        <v>2.3891311222457565E-2</v>
      </c>
      <c r="AL64" s="262">
        <f t="shared" si="31"/>
        <v>5.8586144384560951E-3</v>
      </c>
      <c r="AN64" s="264">
        <f t="shared" si="32"/>
        <v>8.6158000000000054E-2</v>
      </c>
      <c r="AO64" s="266">
        <f t="shared" si="33"/>
        <v>331.87167300000004</v>
      </c>
      <c r="AP64" s="261">
        <f t="shared" si="34"/>
        <v>0.16108711435782938</v>
      </c>
      <c r="AQ64" s="262">
        <f t="shared" si="35"/>
        <v>-4.9999072553994829E-4</v>
      </c>
      <c r="AT64" s="192">
        <f t="shared" si="36"/>
        <v>0</v>
      </c>
      <c r="AU64" s="192">
        <f t="shared" si="37"/>
        <v>0</v>
      </c>
      <c r="AV64" s="192">
        <f t="shared" si="38"/>
        <v>0</v>
      </c>
      <c r="AW64" s="192">
        <f t="shared" si="39"/>
        <v>0</v>
      </c>
      <c r="AX64" s="192">
        <f t="shared" si="40"/>
        <v>0</v>
      </c>
      <c r="AY64" s="192">
        <f t="shared" si="41"/>
        <v>0</v>
      </c>
      <c r="AZ64" s="192">
        <f t="shared" si="42"/>
        <v>0</v>
      </c>
      <c r="BA64" s="192">
        <f t="shared" si="43"/>
        <v>0</v>
      </c>
      <c r="BB64" s="192">
        <f t="shared" si="44"/>
        <v>0</v>
      </c>
      <c r="BC64" s="192">
        <f t="shared" si="45"/>
        <v>0</v>
      </c>
      <c r="BE64" s="72">
        <f t="shared" si="46"/>
        <v>0</v>
      </c>
      <c r="BF64" s="72">
        <f t="shared" si="47"/>
        <v>0</v>
      </c>
      <c r="BG64" s="72">
        <f t="shared" si="48"/>
        <v>0</v>
      </c>
      <c r="BH64" s="99">
        <f t="shared" si="49"/>
        <v>0</v>
      </c>
      <c r="BI64" s="72">
        <f t="shared" si="50"/>
        <v>0</v>
      </c>
      <c r="BJ64" s="72">
        <f t="shared" si="51"/>
        <v>0</v>
      </c>
      <c r="BK64" s="72">
        <f t="shared" si="52"/>
        <v>0</v>
      </c>
      <c r="BL64" s="72">
        <f t="shared" si="53"/>
        <v>0</v>
      </c>
      <c r="BM64" s="99">
        <f t="shared" si="54"/>
        <v>0</v>
      </c>
      <c r="BN64" s="278">
        <f t="shared" si="28"/>
        <v>1.0540083928112965E-3</v>
      </c>
      <c r="BO64" s="277">
        <f t="shared" si="55"/>
        <v>0</v>
      </c>
      <c r="BP64" s="375">
        <f t="shared" si="56"/>
        <v>0</v>
      </c>
      <c r="BQ64" s="375"/>
      <c r="BR64" s="375"/>
      <c r="BS64" s="375"/>
      <c r="BT64" s="281"/>
      <c r="BU64" s="397"/>
      <c r="BV64" s="397"/>
      <c r="BW64" s="281"/>
      <c r="BX64" s="281"/>
    </row>
    <row r="65" spans="1:76" ht="15">
      <c r="A65" s="192">
        <v>79</v>
      </c>
      <c r="B65" s="192">
        <v>54001</v>
      </c>
      <c r="C65" s="200">
        <v>1</v>
      </c>
      <c r="D65" s="200">
        <v>1</v>
      </c>
      <c r="E65" s="200">
        <v>0</v>
      </c>
      <c r="F65" s="200">
        <v>0</v>
      </c>
      <c r="G65" s="192" t="s">
        <v>680</v>
      </c>
      <c r="H65" s="193">
        <v>3.2669999999999999E-3</v>
      </c>
      <c r="I65" s="201">
        <v>94</v>
      </c>
      <c r="J65" s="193">
        <v>3.0252824133504493E-4</v>
      </c>
      <c r="K65" s="200">
        <v>0</v>
      </c>
      <c r="L65" s="200">
        <v>375</v>
      </c>
      <c r="M65" s="200">
        <v>1</v>
      </c>
      <c r="N65" s="200">
        <v>0</v>
      </c>
      <c r="O65" s="200">
        <v>0</v>
      </c>
      <c r="P65" s="200">
        <v>0</v>
      </c>
      <c r="Q65" s="200">
        <v>291</v>
      </c>
      <c r="R65" s="200">
        <v>0</v>
      </c>
      <c r="S65" s="200">
        <v>554</v>
      </c>
      <c r="T65" s="200">
        <v>0</v>
      </c>
      <c r="U65" s="200">
        <v>0</v>
      </c>
      <c r="V65" s="200">
        <v>0</v>
      </c>
      <c r="W65" s="200">
        <v>0</v>
      </c>
      <c r="X65" s="200">
        <v>0</v>
      </c>
      <c r="Y65" s="200">
        <v>0</v>
      </c>
      <c r="Z65" s="200">
        <v>0</v>
      </c>
      <c r="AA65" s="200">
        <v>0</v>
      </c>
      <c r="AB65" s="200">
        <v>0</v>
      </c>
      <c r="AC65" s="200">
        <v>0</v>
      </c>
      <c r="AD65" s="200">
        <v>666</v>
      </c>
      <c r="AE65" s="200">
        <v>666</v>
      </c>
      <c r="AF65" s="200">
        <v>112</v>
      </c>
      <c r="AG65" s="200">
        <v>666</v>
      </c>
      <c r="AI65" s="259">
        <v>0.43375125473425957</v>
      </c>
      <c r="AJ65" s="260">
        <f t="shared" si="29"/>
        <v>28.002605015267811</v>
      </c>
      <c r="AK65" s="261">
        <f t="shared" si="30"/>
        <v>2.3920254740056133E-2</v>
      </c>
      <c r="AL65" s="262">
        <f t="shared" si="31"/>
        <v>2.5520638140122974E-2</v>
      </c>
      <c r="AN65" s="264">
        <f t="shared" si="32"/>
        <v>8.942500000000006E-2</v>
      </c>
      <c r="AO65" s="266">
        <f t="shared" si="33"/>
        <v>332.23757700000004</v>
      </c>
      <c r="AP65" s="261">
        <f t="shared" si="34"/>
        <v>0.16126472041549367</v>
      </c>
      <c r="AQ65" s="262">
        <f t="shared" si="35"/>
        <v>-4.7949378320444688E-4</v>
      </c>
      <c r="AT65" s="192">
        <f t="shared" si="36"/>
        <v>0</v>
      </c>
      <c r="AU65" s="192">
        <f t="shared" si="37"/>
        <v>4.5606132381258017E-4</v>
      </c>
      <c r="AV65" s="192">
        <f t="shared" si="38"/>
        <v>0</v>
      </c>
      <c r="AW65" s="192">
        <f t="shared" si="39"/>
        <v>0</v>
      </c>
      <c r="AX65" s="192">
        <f t="shared" si="40"/>
        <v>0</v>
      </c>
      <c r="AY65" s="192">
        <f t="shared" si="41"/>
        <v>0</v>
      </c>
      <c r="AZ65" s="192">
        <f t="shared" si="42"/>
        <v>0</v>
      </c>
      <c r="BA65" s="192">
        <f t="shared" si="43"/>
        <v>0</v>
      </c>
      <c r="BB65" s="192">
        <f t="shared" si="44"/>
        <v>0</v>
      </c>
      <c r="BC65" s="192">
        <f t="shared" si="45"/>
        <v>4.5606132381258017E-4</v>
      </c>
      <c r="BE65" s="72">
        <f t="shared" si="46"/>
        <v>0</v>
      </c>
      <c r="BF65" s="72">
        <f t="shared" si="47"/>
        <v>8.3611242698973032E-4</v>
      </c>
      <c r="BG65" s="72">
        <f t="shared" si="48"/>
        <v>0</v>
      </c>
      <c r="BH65" s="99">
        <f t="shared" si="49"/>
        <v>0</v>
      </c>
      <c r="BI65" s="72">
        <f t="shared" si="50"/>
        <v>0</v>
      </c>
      <c r="BJ65" s="72">
        <f t="shared" si="51"/>
        <v>0</v>
      </c>
      <c r="BK65" s="72">
        <f t="shared" si="52"/>
        <v>0</v>
      </c>
      <c r="BL65" s="72">
        <f t="shared" si="53"/>
        <v>0</v>
      </c>
      <c r="BM65" s="99">
        <f t="shared" si="54"/>
        <v>0</v>
      </c>
      <c r="BN65" s="278">
        <f t="shared" si="28"/>
        <v>2.270171922978177E-3</v>
      </c>
      <c r="BO65" s="277">
        <f t="shared" si="55"/>
        <v>4.5606132381258017E-4</v>
      </c>
      <c r="BP65" s="375">
        <f t="shared" si="56"/>
        <v>8.3611242698973032E-4</v>
      </c>
      <c r="BQ65" s="375"/>
      <c r="BR65" s="375"/>
      <c r="BS65" s="375"/>
      <c r="BT65" s="281"/>
      <c r="BU65" s="397"/>
      <c r="BV65" s="397"/>
      <c r="BW65" s="281"/>
      <c r="BX65" s="281"/>
    </row>
    <row r="66" spans="1:76" ht="15">
      <c r="A66" s="192">
        <v>152</v>
      </c>
      <c r="B66" s="192">
        <v>54088</v>
      </c>
      <c r="C66" s="200">
        <v>1</v>
      </c>
      <c r="D66" s="200">
        <v>1</v>
      </c>
      <c r="E66" s="200">
        <v>0</v>
      </c>
      <c r="F66" s="200">
        <v>0</v>
      </c>
      <c r="G66" s="192" t="s">
        <v>680</v>
      </c>
      <c r="H66" s="193">
        <v>1.4289999999999999E-3</v>
      </c>
      <c r="I66" s="201">
        <v>94</v>
      </c>
      <c r="J66" s="193">
        <v>1.323271676975143E-4</v>
      </c>
      <c r="K66" s="200">
        <v>0</v>
      </c>
      <c r="L66" s="200">
        <v>0</v>
      </c>
      <c r="M66" s="200">
        <v>0</v>
      </c>
      <c r="N66" s="200">
        <v>15</v>
      </c>
      <c r="O66" s="200">
        <v>1</v>
      </c>
      <c r="P66" s="200">
        <v>0</v>
      </c>
      <c r="Q66" s="200">
        <v>346</v>
      </c>
      <c r="R66" s="200">
        <v>0</v>
      </c>
      <c r="S66" s="200">
        <v>446</v>
      </c>
      <c r="T66" s="200">
        <v>750</v>
      </c>
      <c r="U66" s="200">
        <v>1</v>
      </c>
      <c r="V66" s="200">
        <v>0</v>
      </c>
      <c r="W66" s="200">
        <v>0</v>
      </c>
      <c r="X66" s="200">
        <v>0</v>
      </c>
      <c r="Y66" s="200">
        <v>0</v>
      </c>
      <c r="Z66" s="200">
        <v>15</v>
      </c>
      <c r="AA66" s="200">
        <v>0</v>
      </c>
      <c r="AB66" s="200">
        <v>0</v>
      </c>
      <c r="AC66" s="200">
        <v>23</v>
      </c>
      <c r="AD66" s="200">
        <v>363</v>
      </c>
      <c r="AE66" s="200">
        <v>1113</v>
      </c>
      <c r="AF66" s="200">
        <v>666</v>
      </c>
      <c r="AG66" s="200">
        <v>1113</v>
      </c>
      <c r="AI66" s="259">
        <v>0.57001486017993352</v>
      </c>
      <c r="AJ66" s="260">
        <f t="shared" si="29"/>
        <v>28.090734908954357</v>
      </c>
      <c r="AK66" s="261">
        <f t="shared" si="30"/>
        <v>2.3995536647080384E-2</v>
      </c>
      <c r="AL66" s="262">
        <f t="shared" si="31"/>
        <v>0.13024761135021062</v>
      </c>
      <c r="AN66" s="264">
        <f t="shared" si="32"/>
        <v>9.085400000000006E-2</v>
      </c>
      <c r="AO66" s="266">
        <f t="shared" si="33"/>
        <v>333.18929100000003</v>
      </c>
      <c r="AP66" s="261">
        <f t="shared" si="34"/>
        <v>0.1617266726531405</v>
      </c>
      <c r="AQ66" s="262">
        <f t="shared" si="35"/>
        <v>-2.0393600969507799E-4</v>
      </c>
      <c r="AT66" s="192">
        <f t="shared" si="36"/>
        <v>0</v>
      </c>
      <c r="AU66" s="192">
        <f t="shared" si="37"/>
        <v>0</v>
      </c>
      <c r="AV66" s="192">
        <f t="shared" si="38"/>
        <v>7.9793282121601115E-6</v>
      </c>
      <c r="AW66" s="192">
        <f t="shared" si="39"/>
        <v>5.3195521414400747E-7</v>
      </c>
      <c r="AX66" s="192">
        <f t="shared" si="40"/>
        <v>0</v>
      </c>
      <c r="AY66" s="192">
        <f t="shared" si="41"/>
        <v>3.9896641060800555E-4</v>
      </c>
      <c r="AZ66" s="192">
        <f t="shared" si="42"/>
        <v>0</v>
      </c>
      <c r="BA66" s="192">
        <f t="shared" si="43"/>
        <v>0</v>
      </c>
      <c r="BB66" s="192">
        <f t="shared" si="44"/>
        <v>0</v>
      </c>
      <c r="BC66" s="192">
        <f t="shared" si="45"/>
        <v>4.0747769403430968E-4</v>
      </c>
      <c r="BE66" s="72">
        <f t="shared" si="46"/>
        <v>0</v>
      </c>
      <c r="BF66" s="72">
        <f t="shared" si="47"/>
        <v>0</v>
      </c>
      <c r="BG66" s="72">
        <f t="shared" si="48"/>
        <v>2.12782085657603E-5</v>
      </c>
      <c r="BH66" s="99">
        <f t="shared" si="49"/>
        <v>5.3195521414400747E-7</v>
      </c>
      <c r="BI66" s="72">
        <f t="shared" si="50"/>
        <v>0</v>
      </c>
      <c r="BJ66" s="72">
        <f t="shared" si="51"/>
        <v>3.9896641060800555E-4</v>
      </c>
      <c r="BK66" s="72">
        <f t="shared" si="52"/>
        <v>0</v>
      </c>
      <c r="BL66" s="72">
        <f t="shared" si="53"/>
        <v>0</v>
      </c>
      <c r="BM66" s="99">
        <f t="shared" si="54"/>
        <v>0</v>
      </c>
      <c r="BN66" s="278">
        <f t="shared" si="28"/>
        <v>5.9047028769984838E-3</v>
      </c>
      <c r="BO66" s="277">
        <f t="shared" si="55"/>
        <v>4.0747769403430968E-4</v>
      </c>
      <c r="BP66" s="375">
        <f t="shared" si="56"/>
        <v>4.2077657438790983E-4</v>
      </c>
      <c r="BQ66" s="375"/>
      <c r="BR66" s="375"/>
      <c r="BS66" s="375"/>
      <c r="BT66" s="281"/>
      <c r="BU66" s="397"/>
      <c r="BV66" s="397"/>
      <c r="BW66" s="281"/>
      <c r="BX66" s="281"/>
    </row>
    <row r="67" spans="1:76" ht="15">
      <c r="A67" s="192">
        <v>179</v>
      </c>
      <c r="B67" s="192">
        <v>54012</v>
      </c>
      <c r="C67" s="200">
        <v>1</v>
      </c>
      <c r="D67" s="200">
        <v>1</v>
      </c>
      <c r="E67" s="200">
        <v>0</v>
      </c>
      <c r="F67" s="200">
        <v>0</v>
      </c>
      <c r="G67" s="192" t="s">
        <v>680</v>
      </c>
      <c r="H67" s="193">
        <v>6.7599999999999995E-4</v>
      </c>
      <c r="I67" s="201">
        <v>94</v>
      </c>
      <c r="J67" s="193">
        <v>6.2598436223596686E-5</v>
      </c>
      <c r="K67" s="200">
        <v>0</v>
      </c>
      <c r="L67" s="200">
        <v>0</v>
      </c>
      <c r="M67" s="200">
        <v>0</v>
      </c>
      <c r="N67" s="200">
        <v>286</v>
      </c>
      <c r="O67" s="200">
        <v>0</v>
      </c>
      <c r="P67" s="200">
        <v>0</v>
      </c>
      <c r="Q67" s="200">
        <v>184</v>
      </c>
      <c r="R67" s="200">
        <v>294</v>
      </c>
      <c r="S67" s="200">
        <v>867</v>
      </c>
      <c r="T67" s="200">
        <v>1125</v>
      </c>
      <c r="U67" s="200">
        <v>1</v>
      </c>
      <c r="V67" s="200">
        <v>0</v>
      </c>
      <c r="W67" s="200">
        <v>0</v>
      </c>
      <c r="X67" s="200">
        <v>0</v>
      </c>
      <c r="Y67" s="200">
        <v>0</v>
      </c>
      <c r="Z67" s="200">
        <v>286</v>
      </c>
      <c r="AA67" s="200">
        <v>0</v>
      </c>
      <c r="AB67" s="200">
        <v>0</v>
      </c>
      <c r="AC67" s="200">
        <v>34</v>
      </c>
      <c r="AD67" s="200">
        <v>765</v>
      </c>
      <c r="AE67" s="200">
        <v>1890</v>
      </c>
      <c r="AF67" s="200">
        <v>1022</v>
      </c>
      <c r="AG67" s="200">
        <v>1890</v>
      </c>
      <c r="AI67" s="259">
        <v>0.62663080235487945</v>
      </c>
      <c r="AJ67" s="260">
        <f t="shared" si="29"/>
        <v>28.154710510774873</v>
      </c>
      <c r="AK67" s="261">
        <f t="shared" si="30"/>
        <v>2.4050185587486492E-2</v>
      </c>
      <c r="AL67" s="262">
        <f t="shared" si="31"/>
        <v>6.5029067802185064E-2</v>
      </c>
      <c r="AN67" s="264">
        <f t="shared" si="32"/>
        <v>9.1530000000000056E-2</v>
      </c>
      <c r="AO67" s="266">
        <f t="shared" si="33"/>
        <v>333.88016300000004</v>
      </c>
      <c r="AP67" s="261">
        <f t="shared" si="34"/>
        <v>0.16206201485292693</v>
      </c>
      <c r="AQ67" s="262">
        <f t="shared" si="35"/>
        <v>-9.5589568754100954E-5</v>
      </c>
      <c r="AT67" s="192">
        <f t="shared" si="36"/>
        <v>0</v>
      </c>
      <c r="AU67" s="192">
        <f t="shared" si="37"/>
        <v>0</v>
      </c>
      <c r="AV67" s="192">
        <f t="shared" si="38"/>
        <v>7.1970674094993587E-5</v>
      </c>
      <c r="AW67" s="192">
        <f t="shared" si="39"/>
        <v>0</v>
      </c>
      <c r="AX67" s="192">
        <f t="shared" si="40"/>
        <v>0</v>
      </c>
      <c r="AY67" s="192">
        <f t="shared" si="41"/>
        <v>2.8310142782121607E-4</v>
      </c>
      <c r="AZ67" s="192">
        <f t="shared" si="42"/>
        <v>0</v>
      </c>
      <c r="BA67" s="192">
        <f t="shared" si="43"/>
        <v>0</v>
      </c>
      <c r="BB67" s="192">
        <f t="shared" si="44"/>
        <v>0</v>
      </c>
      <c r="BC67" s="192">
        <f t="shared" si="45"/>
        <v>3.5507210191620963E-4</v>
      </c>
      <c r="BE67" s="72">
        <f t="shared" si="46"/>
        <v>0</v>
      </c>
      <c r="BF67" s="72">
        <f t="shared" si="47"/>
        <v>0</v>
      </c>
      <c r="BG67" s="72">
        <f t="shared" si="48"/>
        <v>1.9192179758664959E-4</v>
      </c>
      <c r="BH67" s="99">
        <f t="shared" si="49"/>
        <v>0</v>
      </c>
      <c r="BI67" s="72">
        <f t="shared" si="50"/>
        <v>0</v>
      </c>
      <c r="BJ67" s="72">
        <f t="shared" si="51"/>
        <v>2.8310142782121607E-4</v>
      </c>
      <c r="BK67" s="72">
        <f t="shared" si="52"/>
        <v>0</v>
      </c>
      <c r="BL67" s="72">
        <f t="shared" si="53"/>
        <v>0</v>
      </c>
      <c r="BM67" s="99">
        <f t="shared" si="54"/>
        <v>0</v>
      </c>
      <c r="BN67" s="278">
        <f t="shared" si="28"/>
        <v>4.2863653219745602E-3</v>
      </c>
      <c r="BO67" s="277">
        <f t="shared" si="55"/>
        <v>3.5507210191620963E-4</v>
      </c>
      <c r="BP67" s="375">
        <f t="shared" si="56"/>
        <v>4.7502322540786564E-4</v>
      </c>
      <c r="BQ67" s="375"/>
      <c r="BR67" s="375"/>
      <c r="BS67" s="375"/>
      <c r="BT67" s="281"/>
      <c r="BU67" s="397"/>
      <c r="BV67" s="397"/>
      <c r="BW67" s="281"/>
      <c r="BX67" s="281"/>
    </row>
    <row r="68" spans="1:76" ht="15">
      <c r="A68" s="192">
        <v>339</v>
      </c>
      <c r="B68" s="192">
        <v>51098</v>
      </c>
      <c r="C68" s="200">
        <v>1</v>
      </c>
      <c r="D68" s="200">
        <v>1</v>
      </c>
      <c r="E68" s="200">
        <v>0</v>
      </c>
      <c r="F68" s="200">
        <v>0</v>
      </c>
      <c r="G68" s="192" t="s">
        <v>680</v>
      </c>
      <c r="H68" s="193">
        <v>7.7899999999999996E-4</v>
      </c>
      <c r="I68" s="201">
        <v>94</v>
      </c>
      <c r="J68" s="193">
        <v>7.213636363636363E-5</v>
      </c>
      <c r="K68" s="200">
        <v>4953</v>
      </c>
      <c r="L68" s="200">
        <v>0</v>
      </c>
      <c r="M68" s="200">
        <v>0</v>
      </c>
      <c r="N68" s="200">
        <v>42</v>
      </c>
      <c r="O68" s="200">
        <v>0</v>
      </c>
      <c r="P68" s="200">
        <v>0</v>
      </c>
      <c r="Q68" s="200">
        <v>367</v>
      </c>
      <c r="R68" s="200">
        <v>0</v>
      </c>
      <c r="S68" s="200">
        <v>1009</v>
      </c>
      <c r="T68" s="200">
        <v>1545</v>
      </c>
      <c r="U68" s="200">
        <v>1</v>
      </c>
      <c r="V68" s="200">
        <v>0</v>
      </c>
      <c r="W68" s="200">
        <v>437</v>
      </c>
      <c r="X68" s="200">
        <v>0</v>
      </c>
      <c r="Y68" s="200">
        <v>0</v>
      </c>
      <c r="Z68" s="200">
        <v>42</v>
      </c>
      <c r="AA68" s="200">
        <v>0</v>
      </c>
      <c r="AB68" s="200">
        <v>0</v>
      </c>
      <c r="AC68" s="200">
        <v>0</v>
      </c>
      <c r="AD68" s="200">
        <v>5363</v>
      </c>
      <c r="AE68" s="200">
        <v>1954</v>
      </c>
      <c r="AF68" s="200">
        <v>5898</v>
      </c>
      <c r="AG68" s="200">
        <v>6907</v>
      </c>
      <c r="AI68" s="259">
        <v>0.96714173167417983</v>
      </c>
      <c r="AJ68" s="260">
        <f t="shared" si="29"/>
        <v>28.580170783502144</v>
      </c>
      <c r="AK68" s="261">
        <f t="shared" si="30"/>
        <v>2.4413620278646877E-2</v>
      </c>
      <c r="AL68" s="262">
        <f t="shared" si="31"/>
        <v>0.52619451111198412</v>
      </c>
      <c r="AN68" s="264">
        <f t="shared" si="32"/>
        <v>9.2309000000000058E-2</v>
      </c>
      <c r="AO68" s="266">
        <f t="shared" si="33"/>
        <v>338.47470500000003</v>
      </c>
      <c r="AP68" s="261">
        <f t="shared" si="34"/>
        <v>0.16429215852829826</v>
      </c>
      <c r="AQ68" s="262">
        <f t="shared" si="35"/>
        <v>-1.1101932006397461E-4</v>
      </c>
      <c r="AT68" s="192">
        <f t="shared" si="36"/>
        <v>1.4363114645454544E-3</v>
      </c>
      <c r="AU68" s="192">
        <f t="shared" si="37"/>
        <v>0</v>
      </c>
      <c r="AV68" s="192">
        <f t="shared" si="38"/>
        <v>1.2179503636363636E-5</v>
      </c>
      <c r="AW68" s="192">
        <f t="shared" si="39"/>
        <v>0</v>
      </c>
      <c r="AX68" s="192">
        <f t="shared" si="40"/>
        <v>0</v>
      </c>
      <c r="AY68" s="192">
        <f t="shared" si="41"/>
        <v>4.4803174090909091E-4</v>
      </c>
      <c r="AZ68" s="192">
        <f t="shared" si="42"/>
        <v>0</v>
      </c>
      <c r="BA68" s="192">
        <f t="shared" si="43"/>
        <v>0</v>
      </c>
      <c r="BB68" s="192">
        <f t="shared" si="44"/>
        <v>0</v>
      </c>
      <c r="BC68" s="192">
        <f t="shared" si="45"/>
        <v>1.8965227090909091E-3</v>
      </c>
      <c r="BE68" s="72">
        <f t="shared" si="46"/>
        <v>1.4363114645454544E-3</v>
      </c>
      <c r="BF68" s="72">
        <f t="shared" si="47"/>
        <v>0</v>
      </c>
      <c r="BG68" s="72">
        <f t="shared" si="48"/>
        <v>3.2478676363636366E-5</v>
      </c>
      <c r="BH68" s="99">
        <f t="shared" si="49"/>
        <v>0</v>
      </c>
      <c r="BI68" s="72">
        <f t="shared" si="50"/>
        <v>0</v>
      </c>
      <c r="BJ68" s="72">
        <f t="shared" si="51"/>
        <v>4.4803174090909091E-4</v>
      </c>
      <c r="BK68" s="72">
        <f t="shared" si="52"/>
        <v>0</v>
      </c>
      <c r="BL68" s="72">
        <f t="shared" si="53"/>
        <v>0</v>
      </c>
      <c r="BM68" s="99">
        <f t="shared" si="54"/>
        <v>0</v>
      </c>
      <c r="BN68" s="278">
        <f t="shared" si="28"/>
        <v>2.8505838272727273E-2</v>
      </c>
      <c r="BO68" s="277">
        <f t="shared" si="55"/>
        <v>1.8965227090909091E-3</v>
      </c>
      <c r="BP68" s="376">
        <f t="shared" si="56"/>
        <v>1.9168218818181818E-3</v>
      </c>
      <c r="BQ68" s="379" t="s">
        <v>14</v>
      </c>
      <c r="BR68" s="414">
        <f>SUM($J60:$J68)</f>
        <v>1.5869999999999999E-3</v>
      </c>
      <c r="BS68" s="397">
        <f>SUM(BN60:BN68)/SUM($J60:$J68)</f>
        <v>26.647488796825769</v>
      </c>
      <c r="BT68" s="397">
        <f t="shared" ref="BT68:BU68" si="59">SUM(BO60:BO68)/SUM($J60:$J68)</f>
        <v>2.2101412521881203</v>
      </c>
      <c r="BU68" s="397">
        <f t="shared" si="59"/>
        <v>2.7623775516396316</v>
      </c>
      <c r="BV68" s="397">
        <f>BU68*4.44</f>
        <v>12.264956329279965</v>
      </c>
      <c r="BW68" s="281"/>
      <c r="BX68" s="281"/>
    </row>
    <row r="69" spans="1:76" ht="15">
      <c r="A69" s="192">
        <v>68</v>
      </c>
      <c r="B69" s="192">
        <v>54035</v>
      </c>
      <c r="C69" s="200">
        <v>1</v>
      </c>
      <c r="D69" s="200">
        <v>1</v>
      </c>
      <c r="E69" s="200">
        <v>0</v>
      </c>
      <c r="F69" s="200">
        <v>1</v>
      </c>
      <c r="G69" s="192" t="s">
        <v>802</v>
      </c>
      <c r="H69" s="193">
        <v>6.7599999999999995E-4</v>
      </c>
      <c r="I69" s="201">
        <v>97</v>
      </c>
      <c r="J69" s="193">
        <v>9.7928648648648643E-5</v>
      </c>
      <c r="K69" s="200">
        <v>0</v>
      </c>
      <c r="L69" s="200">
        <v>0</v>
      </c>
      <c r="M69" s="200">
        <v>0</v>
      </c>
      <c r="N69" s="200">
        <v>7</v>
      </c>
      <c r="O69" s="200">
        <v>0</v>
      </c>
      <c r="P69" s="200">
        <v>0</v>
      </c>
      <c r="Q69" s="200">
        <v>528</v>
      </c>
      <c r="R69" s="200">
        <v>0</v>
      </c>
      <c r="S69" s="200">
        <v>441</v>
      </c>
      <c r="T69" s="200">
        <v>0</v>
      </c>
      <c r="U69" s="200">
        <v>0</v>
      </c>
      <c r="V69" s="200">
        <v>0</v>
      </c>
      <c r="W69" s="200">
        <v>0</v>
      </c>
      <c r="X69" s="200">
        <v>0</v>
      </c>
      <c r="Y69" s="200">
        <v>0</v>
      </c>
      <c r="Z69" s="200">
        <v>7</v>
      </c>
      <c r="AA69" s="200">
        <v>0</v>
      </c>
      <c r="AB69" s="200">
        <v>0</v>
      </c>
      <c r="AC69" s="200">
        <v>126</v>
      </c>
      <c r="AD69" s="200">
        <v>536</v>
      </c>
      <c r="AE69" s="200">
        <v>536</v>
      </c>
      <c r="AF69" s="200">
        <v>95</v>
      </c>
      <c r="AG69" s="200">
        <v>536</v>
      </c>
      <c r="AI69" s="259">
        <v>0.42461944328273221</v>
      </c>
      <c r="AJ69" s="260">
        <f t="shared" si="29"/>
        <v>28.589474005123765</v>
      </c>
      <c r="AK69" s="261">
        <f t="shared" si="30"/>
        <v>2.4421567233259528E-2</v>
      </c>
      <c r="AL69" s="262">
        <f t="shared" si="31"/>
        <v>-0.72856727984900882</v>
      </c>
      <c r="AN69" s="264">
        <f t="shared" si="32"/>
        <v>9.2985000000000054E-2</v>
      </c>
      <c r="AO69" s="266">
        <f t="shared" si="33"/>
        <v>338.53892500000001</v>
      </c>
      <c r="AP69" s="261">
        <f t="shared" si="34"/>
        <v>0.16432333025919815</v>
      </c>
      <c r="AQ69" s="262">
        <f t="shared" si="35"/>
        <v>-9.688532642034692E-5</v>
      </c>
      <c r="AT69" s="192">
        <f t="shared" si="36"/>
        <v>0</v>
      </c>
      <c r="AU69" s="192">
        <f t="shared" si="37"/>
        <v>0</v>
      </c>
      <c r="AV69" s="192">
        <f t="shared" si="38"/>
        <v>2.755712172972973E-6</v>
      </c>
      <c r="AW69" s="192">
        <f t="shared" si="39"/>
        <v>0</v>
      </c>
      <c r="AX69" s="192">
        <f t="shared" si="40"/>
        <v>0</v>
      </c>
      <c r="AY69" s="192">
        <f t="shared" si="41"/>
        <v>0</v>
      </c>
      <c r="AZ69" s="192">
        <f t="shared" si="42"/>
        <v>0</v>
      </c>
      <c r="BA69" s="192">
        <f t="shared" si="43"/>
        <v>0</v>
      </c>
      <c r="BB69" s="192">
        <f t="shared" si="44"/>
        <v>0</v>
      </c>
      <c r="BC69" s="192">
        <f t="shared" si="45"/>
        <v>2.755712172972973E-6</v>
      </c>
      <c r="BE69" s="72">
        <f t="shared" si="46"/>
        <v>0</v>
      </c>
      <c r="BF69" s="72">
        <f t="shared" si="47"/>
        <v>0</v>
      </c>
      <c r="BG69" s="72">
        <f t="shared" si="48"/>
        <v>7.3485657945945939E-6</v>
      </c>
      <c r="BH69" s="99">
        <f t="shared" si="49"/>
        <v>0</v>
      </c>
      <c r="BI69" s="72">
        <f t="shared" si="50"/>
        <v>0</v>
      </c>
      <c r="BJ69" s="72">
        <f t="shared" si="51"/>
        <v>0</v>
      </c>
      <c r="BK69" s="72">
        <f t="shared" si="52"/>
        <v>0</v>
      </c>
      <c r="BL69" s="72">
        <f t="shared" si="53"/>
        <v>0</v>
      </c>
      <c r="BM69" s="99">
        <f t="shared" si="54"/>
        <v>0</v>
      </c>
      <c r="BN69" s="278">
        <f t="shared" si="28"/>
        <v>6.2331584864864869E-4</v>
      </c>
      <c r="BO69" s="277">
        <f t="shared" si="55"/>
        <v>2.755712172972973E-6</v>
      </c>
      <c r="BP69" s="375">
        <f t="shared" si="56"/>
        <v>7.3485657945945939E-6</v>
      </c>
      <c r="BQ69" s="375"/>
      <c r="BR69" s="375"/>
      <c r="BS69" s="375"/>
      <c r="BT69" s="281"/>
      <c r="BU69" s="397"/>
      <c r="BV69" s="397"/>
      <c r="BW69" s="281"/>
      <c r="BX69" s="281"/>
    </row>
    <row r="70" spans="1:76" ht="15">
      <c r="A70" s="192">
        <v>130</v>
      </c>
      <c r="B70" s="192">
        <v>51084</v>
      </c>
      <c r="C70" s="200">
        <v>1</v>
      </c>
      <c r="D70" s="200">
        <v>1</v>
      </c>
      <c r="E70" s="200">
        <v>0</v>
      </c>
      <c r="F70" s="200">
        <v>1</v>
      </c>
      <c r="G70" s="192" t="s">
        <v>803</v>
      </c>
      <c r="H70" s="193">
        <v>2.3479999999999998E-3</v>
      </c>
      <c r="I70" s="201">
        <v>98</v>
      </c>
      <c r="J70" s="193">
        <v>3.401427027027027E-4</v>
      </c>
      <c r="K70" s="200">
        <v>0</v>
      </c>
      <c r="L70" s="200">
        <v>0</v>
      </c>
      <c r="M70" s="200">
        <v>0</v>
      </c>
      <c r="N70" s="200">
        <v>16</v>
      </c>
      <c r="O70" s="200">
        <v>0</v>
      </c>
      <c r="P70" s="200">
        <v>0</v>
      </c>
      <c r="Q70" s="200">
        <v>44</v>
      </c>
      <c r="R70" s="200">
        <v>0</v>
      </c>
      <c r="S70" s="200">
        <v>126</v>
      </c>
      <c r="T70" s="200">
        <v>500</v>
      </c>
      <c r="U70" s="200">
        <v>1</v>
      </c>
      <c r="V70" s="200">
        <v>0</v>
      </c>
      <c r="W70" s="200">
        <v>0</v>
      </c>
      <c r="X70" s="200">
        <v>0</v>
      </c>
      <c r="Y70" s="200">
        <v>0</v>
      </c>
      <c r="Z70" s="200">
        <v>16</v>
      </c>
      <c r="AA70" s="200">
        <v>0</v>
      </c>
      <c r="AB70" s="200">
        <v>0</v>
      </c>
      <c r="AC70" s="200">
        <v>0</v>
      </c>
      <c r="AD70" s="200">
        <v>60</v>
      </c>
      <c r="AE70" s="200">
        <v>561</v>
      </c>
      <c r="AF70" s="200">
        <v>435</v>
      </c>
      <c r="AG70" s="200">
        <v>561</v>
      </c>
      <c r="AI70" s="259">
        <v>0.53706118090724475</v>
      </c>
      <c r="AJ70" s="260">
        <f t="shared" si="29"/>
        <v>28.737436080799441</v>
      </c>
      <c r="AK70" s="261">
        <f t="shared" si="30"/>
        <v>2.45479587079134E-2</v>
      </c>
      <c r="AL70" s="262">
        <f t="shared" si="31"/>
        <v>0.10262682183627271</v>
      </c>
      <c r="AN70" s="264">
        <f t="shared" si="32"/>
        <v>9.5333000000000057E-2</v>
      </c>
      <c r="AO70" s="266">
        <f t="shared" si="33"/>
        <v>339.56030500000003</v>
      </c>
      <c r="AP70" s="261">
        <f t="shared" si="34"/>
        <v>0.16481909766042135</v>
      </c>
      <c r="AQ70" s="262">
        <f t="shared" si="35"/>
        <v>-3.3065575675526675E-4</v>
      </c>
      <c r="AT70" s="192">
        <f t="shared" si="36"/>
        <v>0</v>
      </c>
      <c r="AU70" s="192">
        <f t="shared" si="37"/>
        <v>0</v>
      </c>
      <c r="AV70" s="192">
        <f t="shared" si="38"/>
        <v>2.1877978637837842E-5</v>
      </c>
      <c r="AW70" s="192">
        <f t="shared" si="39"/>
        <v>0</v>
      </c>
      <c r="AX70" s="192">
        <f t="shared" si="40"/>
        <v>0</v>
      </c>
      <c r="AY70" s="192">
        <f t="shared" si="41"/>
        <v>6.8368683243243253E-4</v>
      </c>
      <c r="AZ70" s="192">
        <f t="shared" si="42"/>
        <v>0</v>
      </c>
      <c r="BA70" s="192">
        <f t="shared" si="43"/>
        <v>0</v>
      </c>
      <c r="BB70" s="192">
        <f t="shared" si="44"/>
        <v>0</v>
      </c>
      <c r="BC70" s="192">
        <f t="shared" si="45"/>
        <v>7.055648110702704E-4</v>
      </c>
      <c r="BE70" s="72">
        <f t="shared" si="46"/>
        <v>0</v>
      </c>
      <c r="BF70" s="72">
        <f t="shared" si="47"/>
        <v>0</v>
      </c>
      <c r="BG70" s="72">
        <f t="shared" si="48"/>
        <v>5.8341276367567573E-5</v>
      </c>
      <c r="BH70" s="99">
        <f t="shared" si="49"/>
        <v>0</v>
      </c>
      <c r="BI70" s="72">
        <f t="shared" si="50"/>
        <v>0</v>
      </c>
      <c r="BJ70" s="72">
        <f t="shared" si="51"/>
        <v>6.8368683243243253E-4</v>
      </c>
      <c r="BK70" s="72">
        <f t="shared" si="52"/>
        <v>0</v>
      </c>
      <c r="BL70" s="72">
        <f t="shared" si="53"/>
        <v>0</v>
      </c>
      <c r="BM70" s="99">
        <f t="shared" si="54"/>
        <v>0</v>
      </c>
      <c r="BN70" s="278">
        <f t="shared" si="28"/>
        <v>9.9134590702702717E-3</v>
      </c>
      <c r="BO70" s="277">
        <f t="shared" si="55"/>
        <v>7.055648110702704E-4</v>
      </c>
      <c r="BP70" s="375">
        <f t="shared" si="56"/>
        <v>7.4202810880000009E-4</v>
      </c>
      <c r="BQ70" s="375"/>
      <c r="BR70" s="375"/>
      <c r="BS70" s="375"/>
      <c r="BT70" s="281"/>
      <c r="BU70" s="397"/>
      <c r="BV70" s="397"/>
      <c r="BW70" s="281"/>
      <c r="BX70" s="281"/>
    </row>
    <row r="71" spans="1:76" ht="15">
      <c r="A71" s="192">
        <v>187</v>
      </c>
      <c r="B71" s="192">
        <v>54045</v>
      </c>
      <c r="C71" s="200">
        <v>1</v>
      </c>
      <c r="D71" s="200">
        <v>1</v>
      </c>
      <c r="E71" s="200">
        <v>0</v>
      </c>
      <c r="F71" s="200">
        <v>1</v>
      </c>
      <c r="G71" s="192" t="s">
        <v>803</v>
      </c>
      <c r="H71" s="193">
        <v>6.7599999999999995E-4</v>
      </c>
      <c r="I71" s="201">
        <v>98</v>
      </c>
      <c r="J71" s="193">
        <v>9.7928648648648643E-5</v>
      </c>
      <c r="K71" s="200">
        <v>0</v>
      </c>
      <c r="L71" s="200">
        <v>0</v>
      </c>
      <c r="M71" s="200">
        <v>0</v>
      </c>
      <c r="N71" s="200">
        <v>204</v>
      </c>
      <c r="O71" s="200">
        <v>0</v>
      </c>
      <c r="P71" s="200">
        <v>0</v>
      </c>
      <c r="Q71" s="200">
        <v>4248</v>
      </c>
      <c r="R71" s="200">
        <v>0</v>
      </c>
      <c r="S71" s="200">
        <v>3435</v>
      </c>
      <c r="T71" s="200">
        <v>150</v>
      </c>
      <c r="U71" s="200">
        <v>1</v>
      </c>
      <c r="V71" s="200">
        <v>0</v>
      </c>
      <c r="W71" s="200">
        <v>0</v>
      </c>
      <c r="X71" s="200">
        <v>0</v>
      </c>
      <c r="Y71" s="200">
        <v>120</v>
      </c>
      <c r="Z71" s="200">
        <v>84</v>
      </c>
      <c r="AA71" s="200">
        <v>0</v>
      </c>
      <c r="AB71" s="200">
        <v>0</v>
      </c>
      <c r="AC71" s="200">
        <v>0</v>
      </c>
      <c r="AD71" s="200">
        <v>4452</v>
      </c>
      <c r="AE71" s="200">
        <v>4602</v>
      </c>
      <c r="AF71" s="200">
        <v>1167</v>
      </c>
      <c r="AG71" s="200">
        <v>4602</v>
      </c>
      <c r="AI71" s="259">
        <v>0.63647802251346419</v>
      </c>
      <c r="AJ71" s="260">
        <f t="shared" si="29"/>
        <v>28.851718813772415</v>
      </c>
      <c r="AK71" s="261">
        <f t="shared" si="30"/>
        <v>2.4645580771418311E-2</v>
      </c>
      <c r="AL71" s="262">
        <f t="shared" si="31"/>
        <v>0.11177889478269952</v>
      </c>
      <c r="AN71" s="264">
        <f t="shared" si="32"/>
        <v>9.6009000000000053E-2</v>
      </c>
      <c r="AO71" s="266">
        <f t="shared" si="33"/>
        <v>340.349197</v>
      </c>
      <c r="AP71" s="261">
        <f t="shared" si="34"/>
        <v>0.16520201776526552</v>
      </c>
      <c r="AQ71" s="262">
        <f t="shared" si="35"/>
        <v>-9.3747082027763714E-5</v>
      </c>
      <c r="AT71" s="192">
        <f t="shared" si="36"/>
        <v>0</v>
      </c>
      <c r="AU71" s="192">
        <f t="shared" si="37"/>
        <v>0</v>
      </c>
      <c r="AV71" s="192">
        <f t="shared" si="38"/>
        <v>8.0309326183783779E-5</v>
      </c>
      <c r="AW71" s="192">
        <f t="shared" si="39"/>
        <v>0</v>
      </c>
      <c r="AX71" s="192">
        <f t="shared" si="40"/>
        <v>0</v>
      </c>
      <c r="AY71" s="192">
        <f t="shared" si="41"/>
        <v>5.9050975135135141E-5</v>
      </c>
      <c r="AZ71" s="192">
        <f t="shared" si="42"/>
        <v>4.7240780108108105E-5</v>
      </c>
      <c r="BA71" s="192">
        <f t="shared" si="43"/>
        <v>0</v>
      </c>
      <c r="BB71" s="192">
        <f t="shared" si="44"/>
        <v>0</v>
      </c>
      <c r="BC71" s="192">
        <f t="shared" si="45"/>
        <v>1.8660108142702701E-4</v>
      </c>
      <c r="BE71" s="72">
        <f t="shared" si="46"/>
        <v>0</v>
      </c>
      <c r="BF71" s="72">
        <f t="shared" si="47"/>
        <v>0</v>
      </c>
      <c r="BG71" s="72">
        <f t="shared" si="48"/>
        <v>2.1415820315675676E-4</v>
      </c>
      <c r="BH71" s="99">
        <f t="shared" si="49"/>
        <v>0</v>
      </c>
      <c r="BI71" s="72">
        <f t="shared" si="50"/>
        <v>0</v>
      </c>
      <c r="BJ71" s="72">
        <f t="shared" si="51"/>
        <v>5.9050975135135141E-5</v>
      </c>
      <c r="BK71" s="72">
        <f t="shared" si="52"/>
        <v>1.2597541362162161E-4</v>
      </c>
      <c r="BL71" s="72">
        <f t="shared" si="53"/>
        <v>0</v>
      </c>
      <c r="BM71" s="99">
        <f t="shared" si="54"/>
        <v>0</v>
      </c>
      <c r="BN71" s="278">
        <f t="shared" si="28"/>
        <v>7.6569431091891892E-3</v>
      </c>
      <c r="BO71" s="277">
        <f t="shared" si="55"/>
        <v>1.8660108142702701E-4</v>
      </c>
      <c r="BP71" s="376">
        <f t="shared" si="56"/>
        <v>3.991845919135135E-4</v>
      </c>
      <c r="BQ71" s="379" t="s">
        <v>15</v>
      </c>
      <c r="BR71" s="415">
        <f>SUM($J69:$J71)</f>
        <v>5.3600000000000002E-4</v>
      </c>
      <c r="BS71" s="397">
        <f>SUM(BN69:BN71)/SUM($J69:$J71)</f>
        <v>33.94350378378379</v>
      </c>
      <c r="BT71" s="397">
        <f t="shared" ref="BT71:BU71" si="60">SUM(BO69:BO71)/SUM($J69:$J71)</f>
        <v>1.6696298594594596</v>
      </c>
      <c r="BU71" s="397">
        <f t="shared" si="60"/>
        <v>2.1428381837837835</v>
      </c>
      <c r="BV71" s="397">
        <f>4.44*BU71</f>
        <v>9.5142015359999998</v>
      </c>
      <c r="BW71" s="281"/>
      <c r="BX71" s="281"/>
    </row>
    <row r="72" spans="1:76" ht="15">
      <c r="A72" s="192">
        <v>87</v>
      </c>
      <c r="B72" s="192">
        <v>54084</v>
      </c>
      <c r="C72" s="200">
        <v>1</v>
      </c>
      <c r="D72" s="200">
        <v>1</v>
      </c>
      <c r="E72" s="200">
        <v>0</v>
      </c>
      <c r="F72" s="200">
        <v>0</v>
      </c>
      <c r="G72" s="192" t="s">
        <v>727</v>
      </c>
      <c r="H72" s="193">
        <v>6.7599999999999995E-4</v>
      </c>
      <c r="I72" s="201">
        <v>99</v>
      </c>
      <c r="J72" s="193">
        <v>4.0700000000000003E-4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38</v>
      </c>
      <c r="R72" s="200">
        <v>0</v>
      </c>
      <c r="S72" s="200">
        <v>24</v>
      </c>
      <c r="T72" s="200">
        <v>120</v>
      </c>
      <c r="U72" s="200">
        <v>1</v>
      </c>
      <c r="V72" s="200">
        <v>0</v>
      </c>
      <c r="W72" s="200">
        <v>0</v>
      </c>
      <c r="X72" s="200">
        <v>0</v>
      </c>
      <c r="Y72" s="200">
        <v>0</v>
      </c>
      <c r="Z72" s="200">
        <v>0</v>
      </c>
      <c r="AA72" s="200">
        <v>0</v>
      </c>
      <c r="AB72" s="200">
        <v>0</v>
      </c>
      <c r="AC72" s="200">
        <v>0</v>
      </c>
      <c r="AD72" s="200">
        <v>38</v>
      </c>
      <c r="AE72" s="200">
        <v>158</v>
      </c>
      <c r="AF72" s="200">
        <v>133</v>
      </c>
      <c r="AG72" s="200">
        <v>158</v>
      </c>
      <c r="AI72" s="259">
        <v>0.44430751883936431</v>
      </c>
      <c r="AJ72" s="260">
        <f t="shared" si="29"/>
        <v>28.905849813772416</v>
      </c>
      <c r="AK72" s="261">
        <f t="shared" ref="AK72:AK74" si="61">AJ72/1170.665</f>
        <v>2.4691820301941562E-2</v>
      </c>
      <c r="AL72" s="262">
        <f t="shared" ref="AL72:AL74" si="62">(AI72-AI71)*(AI72-AK72+AI71-AK71)</f>
        <v>-0.19821390863121913</v>
      </c>
      <c r="AN72" s="264">
        <f t="shared" si="32"/>
        <v>9.6685000000000049E-2</v>
      </c>
      <c r="AO72" s="266">
        <f t="shared" si="33"/>
        <v>340.43910499999998</v>
      </c>
      <c r="AP72" s="261">
        <f t="shared" ref="AP72:AP74" si="63">AO72/2060.2</f>
        <v>0.16524565818852538</v>
      </c>
      <c r="AQ72" s="262">
        <f t="shared" ref="AQ72:AQ74" si="64">(AN72-AN71)*(AN72-AP72+AN71-AP71)</f>
        <v>-9.3121484944762032E-5</v>
      </c>
      <c r="AT72" s="192">
        <f t="shared" si="36"/>
        <v>0</v>
      </c>
      <c r="AU72" s="192">
        <f t="shared" si="37"/>
        <v>0</v>
      </c>
      <c r="AV72" s="192">
        <f t="shared" si="38"/>
        <v>0</v>
      </c>
      <c r="AW72" s="192">
        <f t="shared" si="39"/>
        <v>0</v>
      </c>
      <c r="AX72" s="192">
        <f t="shared" si="40"/>
        <v>0</v>
      </c>
      <c r="AY72" s="192">
        <f t="shared" si="41"/>
        <v>1.963368E-4</v>
      </c>
      <c r="AZ72" s="192">
        <f t="shared" si="42"/>
        <v>0</v>
      </c>
      <c r="BA72" s="192">
        <f t="shared" si="43"/>
        <v>0</v>
      </c>
      <c r="BB72" s="192">
        <f t="shared" si="44"/>
        <v>0</v>
      </c>
      <c r="BC72" s="192">
        <f t="shared" ref="BC72:BC74" si="65">SUM(AT72:BB72)</f>
        <v>1.963368E-4</v>
      </c>
      <c r="BE72" s="72">
        <f t="shared" si="46"/>
        <v>0</v>
      </c>
      <c r="BF72" s="72">
        <f t="shared" si="47"/>
        <v>0</v>
      </c>
      <c r="BG72" s="72">
        <f t="shared" si="48"/>
        <v>0</v>
      </c>
      <c r="BH72" s="99">
        <f t="shared" si="49"/>
        <v>0</v>
      </c>
      <c r="BI72" s="72">
        <f t="shared" si="50"/>
        <v>0</v>
      </c>
      <c r="BJ72" s="72">
        <f t="shared" si="51"/>
        <v>1.963368E-4</v>
      </c>
      <c r="BK72" s="72">
        <f t="shared" si="52"/>
        <v>0</v>
      </c>
      <c r="BL72" s="72">
        <f t="shared" si="53"/>
        <v>0</v>
      </c>
      <c r="BM72" s="99">
        <f t="shared" si="54"/>
        <v>0</v>
      </c>
      <c r="BN72" s="278">
        <f t="shared" si="28"/>
        <v>3.6267770000000003E-3</v>
      </c>
      <c r="BO72" s="277">
        <f t="shared" si="55"/>
        <v>1.963368E-4</v>
      </c>
      <c r="BP72" s="375">
        <f t="shared" si="56"/>
        <v>1.963368E-4</v>
      </c>
      <c r="BQ72" s="375"/>
      <c r="BR72" s="416"/>
      <c r="BS72" s="375"/>
      <c r="BT72" s="281"/>
      <c r="BU72" s="397"/>
      <c r="BV72" s="397"/>
      <c r="BW72" s="281"/>
      <c r="BX72" s="281"/>
    </row>
    <row r="73" spans="1:76" ht="15">
      <c r="A73" s="192">
        <v>204</v>
      </c>
      <c r="B73" s="192">
        <v>54017</v>
      </c>
      <c r="C73" s="200">
        <v>1</v>
      </c>
      <c r="D73" s="200">
        <v>1</v>
      </c>
      <c r="E73" s="200">
        <v>0</v>
      </c>
      <c r="F73" s="200">
        <v>0</v>
      </c>
      <c r="G73" s="192" t="s">
        <v>727</v>
      </c>
      <c r="H73" s="193">
        <v>6.7599999999999995E-4</v>
      </c>
      <c r="I73" s="201">
        <v>99</v>
      </c>
      <c r="J73" s="193">
        <v>4.0700000000000003E-4</v>
      </c>
      <c r="K73" s="200">
        <v>988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424</v>
      </c>
      <c r="R73" s="200">
        <v>0</v>
      </c>
      <c r="S73" s="200">
        <v>549</v>
      </c>
      <c r="T73" s="200">
        <v>615</v>
      </c>
      <c r="U73" s="200">
        <v>1</v>
      </c>
      <c r="V73" s="200">
        <v>0</v>
      </c>
      <c r="W73" s="200">
        <v>33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228</v>
      </c>
      <c r="AD73" s="200">
        <v>1413</v>
      </c>
      <c r="AE73" s="200">
        <v>1039</v>
      </c>
      <c r="AF73" s="200">
        <v>1479</v>
      </c>
      <c r="AG73" s="200">
        <v>2027</v>
      </c>
      <c r="AI73" s="259">
        <v>0.73037393604816958</v>
      </c>
      <c r="AJ73" s="260">
        <f t="shared" si="29"/>
        <v>29.507802813772418</v>
      </c>
      <c r="AK73" s="261">
        <f t="shared" si="61"/>
        <v>2.520601778798582E-2</v>
      </c>
      <c r="AL73" s="262">
        <f t="shared" si="62"/>
        <v>0.3217628193924531</v>
      </c>
      <c r="AN73" s="264">
        <f t="shared" si="32"/>
        <v>9.7361000000000045E-2</v>
      </c>
      <c r="AO73" s="266">
        <f t="shared" si="33"/>
        <v>341.43890899999997</v>
      </c>
      <c r="AP73" s="261">
        <f t="shared" si="63"/>
        <v>0.16573095282011455</v>
      </c>
      <c r="AQ73" s="262">
        <f t="shared" si="64"/>
        <v>-9.2565093041839999E-5</v>
      </c>
      <c r="AT73" s="192">
        <f t="shared" si="36"/>
        <v>1.61650632E-3</v>
      </c>
      <c r="AU73" s="192">
        <f t="shared" si="37"/>
        <v>0</v>
      </c>
      <c r="AV73" s="192">
        <f t="shared" si="38"/>
        <v>0</v>
      </c>
      <c r="AW73" s="192">
        <f t="shared" si="39"/>
        <v>0</v>
      </c>
      <c r="AX73" s="192">
        <f t="shared" si="40"/>
        <v>0</v>
      </c>
      <c r="AY73" s="192">
        <f t="shared" si="41"/>
        <v>1.0062261000000001E-3</v>
      </c>
      <c r="AZ73" s="192">
        <f t="shared" si="42"/>
        <v>0</v>
      </c>
      <c r="BA73" s="192">
        <f t="shared" si="43"/>
        <v>0</v>
      </c>
      <c r="BB73" s="192">
        <f t="shared" si="44"/>
        <v>0</v>
      </c>
      <c r="BC73" s="192">
        <f t="shared" si="65"/>
        <v>2.6227324200000001E-3</v>
      </c>
      <c r="BE73" s="72">
        <f t="shared" si="46"/>
        <v>1.61650632E-3</v>
      </c>
      <c r="BF73" s="72">
        <f t="shared" si="47"/>
        <v>0</v>
      </c>
      <c r="BG73" s="72">
        <f t="shared" si="48"/>
        <v>0</v>
      </c>
      <c r="BH73" s="99">
        <f t="shared" si="49"/>
        <v>0</v>
      </c>
      <c r="BI73" s="72">
        <f t="shared" si="50"/>
        <v>0</v>
      </c>
      <c r="BJ73" s="72">
        <f t="shared" si="51"/>
        <v>1.0062261000000001E-3</v>
      </c>
      <c r="BK73" s="72">
        <f t="shared" si="52"/>
        <v>0</v>
      </c>
      <c r="BL73" s="72">
        <f t="shared" si="53"/>
        <v>0</v>
      </c>
      <c r="BM73" s="99">
        <f t="shared" si="54"/>
        <v>0</v>
      </c>
      <c r="BN73" s="278">
        <f t="shared" ref="BN73:BN136" si="66">J73*AF73*0.67/10</f>
        <v>4.0330851000000008E-2</v>
      </c>
      <c r="BO73" s="277">
        <f t="shared" si="55"/>
        <v>2.6227324200000001E-3</v>
      </c>
      <c r="BP73" s="376">
        <f t="shared" si="56"/>
        <v>2.6227324200000001E-3</v>
      </c>
      <c r="BQ73" s="192" t="s">
        <v>727</v>
      </c>
      <c r="BR73" s="415">
        <f>SUM($J72:$J73)</f>
        <v>8.1400000000000005E-4</v>
      </c>
      <c r="BS73" s="397">
        <f>SUM(BN72:BN73)/SUM($J72:$J73)</f>
        <v>54.002000000000002</v>
      </c>
      <c r="BT73" s="397">
        <f t="shared" ref="BT73:BU73" si="67">SUM(BO72:BO73)/SUM($J72:$J73)</f>
        <v>3.4632299999999998</v>
      </c>
      <c r="BU73" s="397">
        <f t="shared" si="67"/>
        <v>3.4632299999999998</v>
      </c>
      <c r="BV73" s="397">
        <f>4.44*BU73</f>
        <v>15.3767412</v>
      </c>
      <c r="BW73" s="281"/>
      <c r="BX73" s="281"/>
    </row>
    <row r="74" spans="1:76" ht="15">
      <c r="A74" s="192">
        <v>21</v>
      </c>
      <c r="B74" s="192">
        <v>55991</v>
      </c>
      <c r="C74" s="200">
        <v>1</v>
      </c>
      <c r="D74" s="200">
        <v>1</v>
      </c>
      <c r="E74" s="200">
        <v>0</v>
      </c>
      <c r="F74" s="200">
        <v>0</v>
      </c>
      <c r="G74" s="192" t="s">
        <v>641</v>
      </c>
      <c r="H74" s="193">
        <v>0</v>
      </c>
      <c r="I74" s="207">
        <v>99.5</v>
      </c>
      <c r="J74" s="193">
        <v>5.4381999999999998E-3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  <c r="Z74" s="200">
        <v>0</v>
      </c>
      <c r="AA74" s="200">
        <v>0</v>
      </c>
      <c r="AB74" s="200">
        <v>0</v>
      </c>
      <c r="AC74" s="200">
        <v>0</v>
      </c>
      <c r="AD74" s="200">
        <v>0</v>
      </c>
      <c r="AE74" s="200">
        <v>0</v>
      </c>
      <c r="AF74" s="200">
        <v>0</v>
      </c>
      <c r="AG74" s="200">
        <v>0</v>
      </c>
      <c r="AI74" s="264">
        <v>9.8967492564312254E-2</v>
      </c>
      <c r="AJ74" s="260">
        <f t="shared" si="29"/>
        <v>29.507802813772418</v>
      </c>
      <c r="AK74" s="261">
        <f t="shared" si="61"/>
        <v>2.520601778798582E-2</v>
      </c>
      <c r="AL74" s="262">
        <f t="shared" si="62"/>
        <v>-0.49182103778222258</v>
      </c>
      <c r="AN74" s="264">
        <f t="shared" si="32"/>
        <v>9.7361000000000045E-2</v>
      </c>
      <c r="AO74" s="266">
        <f t="shared" si="33"/>
        <v>341.43890899999997</v>
      </c>
      <c r="AP74" s="261">
        <f t="shared" si="63"/>
        <v>0.16573095282011455</v>
      </c>
      <c r="AQ74" s="262">
        <f t="shared" si="64"/>
        <v>0</v>
      </c>
      <c r="AT74" s="192">
        <f t="shared" si="36"/>
        <v>0</v>
      </c>
      <c r="AU74" s="192">
        <f t="shared" si="37"/>
        <v>0</v>
      </c>
      <c r="AV74" s="192">
        <f t="shared" si="38"/>
        <v>0</v>
      </c>
      <c r="AW74" s="192">
        <f t="shared" si="39"/>
        <v>0</v>
      </c>
      <c r="AX74" s="192">
        <f t="shared" si="40"/>
        <v>0</v>
      </c>
      <c r="AY74" s="192">
        <f t="shared" si="41"/>
        <v>0</v>
      </c>
      <c r="AZ74" s="192">
        <f t="shared" si="42"/>
        <v>0</v>
      </c>
      <c r="BA74" s="192">
        <f t="shared" si="43"/>
        <v>0</v>
      </c>
      <c r="BB74" s="192">
        <f t="shared" si="44"/>
        <v>0</v>
      </c>
      <c r="BC74" s="192">
        <f t="shared" si="65"/>
        <v>0</v>
      </c>
      <c r="BE74" s="72">
        <f t="shared" si="46"/>
        <v>0</v>
      </c>
      <c r="BF74" s="72">
        <f t="shared" si="47"/>
        <v>0</v>
      </c>
      <c r="BG74" s="72">
        <f t="shared" si="48"/>
        <v>0</v>
      </c>
      <c r="BH74" s="99">
        <f t="shared" si="49"/>
        <v>0</v>
      </c>
      <c r="BI74" s="72">
        <f t="shared" si="50"/>
        <v>0</v>
      </c>
      <c r="BJ74" s="72">
        <f t="shared" si="51"/>
        <v>0</v>
      </c>
      <c r="BK74" s="72">
        <f t="shared" si="52"/>
        <v>0</v>
      </c>
      <c r="BL74" s="72">
        <f t="shared" si="53"/>
        <v>0</v>
      </c>
      <c r="BM74" s="99">
        <f t="shared" si="54"/>
        <v>0</v>
      </c>
      <c r="BN74" s="278">
        <f t="shared" si="66"/>
        <v>0</v>
      </c>
      <c r="BO74" s="277">
        <f t="shared" si="55"/>
        <v>0</v>
      </c>
      <c r="BP74" s="376">
        <f t="shared" si="56"/>
        <v>0</v>
      </c>
      <c r="BQ74" s="192" t="s">
        <v>641</v>
      </c>
      <c r="BR74" s="417">
        <v>5.4381999999999998E-3</v>
      </c>
      <c r="BS74" s="379"/>
      <c r="BT74" s="281"/>
      <c r="BU74" s="397"/>
      <c r="BV74" s="397"/>
      <c r="BW74" s="281"/>
      <c r="BX74" s="281"/>
    </row>
    <row r="75" spans="1:76" ht="15">
      <c r="A75" s="387"/>
      <c r="B75" s="387"/>
      <c r="C75" s="388"/>
      <c r="D75" s="388"/>
      <c r="E75" s="388"/>
      <c r="F75" s="388"/>
      <c r="G75" s="387"/>
      <c r="H75" s="389"/>
      <c r="I75" s="390"/>
      <c r="J75" s="389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7"/>
      <c r="AI75" s="389"/>
      <c r="AJ75" s="390"/>
      <c r="AK75" s="389"/>
      <c r="AL75" s="391"/>
      <c r="AM75" s="387"/>
      <c r="AN75" s="389"/>
      <c r="AO75" s="390"/>
      <c r="AP75" s="389"/>
      <c r="AQ75" s="391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92"/>
      <c r="BF75" s="392"/>
      <c r="BG75" s="392"/>
      <c r="BH75" s="392"/>
      <c r="BI75" s="392"/>
      <c r="BJ75" s="392"/>
      <c r="BK75" s="392"/>
      <c r="BL75" s="392"/>
      <c r="BM75" s="392"/>
      <c r="BN75" s="393"/>
      <c r="BO75" s="394"/>
      <c r="BP75" s="395"/>
      <c r="BQ75" s="379" t="s">
        <v>26</v>
      </c>
      <c r="BR75" s="379">
        <f>SUM(BR8:BR74)</f>
        <v>1.5800375630101386E-2</v>
      </c>
      <c r="BS75" s="418">
        <f>(($BR14*BS14)+($BR39*BS39)+($BR58*BS58)+($BR59*BS59)+($BR68*BS68)+($BR71*BS71)+($BR73*BS73))/$BR$75</f>
        <v>125.12504985997386</v>
      </c>
      <c r="BT75" s="418">
        <f t="shared" ref="BT75:BU75" si="68">(($BR14*BT14)+($BR39*BT39)+($BR58*BT58)+($BR59*BT59)+($BR68*BT68)+($BR71*BT71)+($BR73*BT73))/$BR$75</f>
        <v>9.2273594277894109</v>
      </c>
      <c r="BU75" s="418">
        <f t="shared" si="68"/>
        <v>10.57294363628588</v>
      </c>
      <c r="BV75" s="397">
        <f>4.44*BU75</f>
        <v>46.943869745109311</v>
      </c>
      <c r="BW75" s="281"/>
      <c r="BX75" s="281"/>
    </row>
    <row r="76" spans="1:76" ht="15">
      <c r="A76" s="192">
        <v>365</v>
      </c>
      <c r="B76" s="192">
        <v>41013</v>
      </c>
      <c r="C76" s="200">
        <v>9</v>
      </c>
      <c r="D76" s="200">
        <v>0</v>
      </c>
      <c r="E76" s="200">
        <v>1</v>
      </c>
      <c r="F76" s="200">
        <v>0</v>
      </c>
      <c r="G76" s="192" t="s">
        <v>495</v>
      </c>
      <c r="H76" s="193">
        <v>2.6840000000000002E-3</v>
      </c>
      <c r="I76" s="201">
        <v>2</v>
      </c>
      <c r="J76" s="193">
        <v>1.0843735604277943E-4</v>
      </c>
      <c r="K76" s="200">
        <v>2670</v>
      </c>
      <c r="L76" s="200">
        <v>0</v>
      </c>
      <c r="M76" s="200">
        <v>0</v>
      </c>
      <c r="N76" s="200">
        <v>2054</v>
      </c>
      <c r="O76" s="200">
        <v>100</v>
      </c>
      <c r="P76" s="200">
        <v>0</v>
      </c>
      <c r="Q76" s="200">
        <v>574</v>
      </c>
      <c r="R76" s="200">
        <v>60</v>
      </c>
      <c r="S76" s="200">
        <v>3132</v>
      </c>
      <c r="T76" s="200">
        <v>7131</v>
      </c>
      <c r="U76" s="200">
        <v>1</v>
      </c>
      <c r="V76" s="200">
        <v>1</v>
      </c>
      <c r="W76" s="200">
        <v>276</v>
      </c>
      <c r="X76" s="200">
        <v>0</v>
      </c>
      <c r="Y76" s="200">
        <v>1650</v>
      </c>
      <c r="Z76" s="200">
        <v>404</v>
      </c>
      <c r="AA76" s="200">
        <v>0</v>
      </c>
      <c r="AB76" s="200">
        <v>0</v>
      </c>
      <c r="AC76" s="200">
        <v>106</v>
      </c>
      <c r="AD76" s="200">
        <v>5460</v>
      </c>
      <c r="AE76" s="200">
        <v>9921</v>
      </c>
      <c r="AF76" s="200">
        <v>9459</v>
      </c>
      <c r="AG76" s="200">
        <v>12591</v>
      </c>
      <c r="AI76" s="259">
        <v>0.9922266869520201</v>
      </c>
      <c r="AJ76" s="260">
        <f>(AF76*J76)+AJ75</f>
        <v>1.0257089508086505</v>
      </c>
      <c r="AK76" s="261">
        <f t="shared" ref="AK76:AK139" si="69">AJ76/1170.665</f>
        <v>8.7617631927891461E-4</v>
      </c>
      <c r="AL76" s="262">
        <f>(AI76-AI75)*(AI76-AK76+AI75-AK75)</f>
        <v>0.98364443277331814</v>
      </c>
      <c r="AN76" s="264">
        <f>H76+AN75</f>
        <v>2.6840000000000002E-3</v>
      </c>
      <c r="AO76" s="266">
        <f>(AF76*H76)+AO75</f>
        <v>25.387956000000003</v>
      </c>
      <c r="AP76" s="261">
        <f t="shared" ref="AP76:AP139" si="70">AO76/2060.2</f>
        <v>1.2323054072420155E-2</v>
      </c>
      <c r="AQ76" s="262">
        <f>(AN76-AN75)*(AN76-AP76+AN75-AP75)</f>
        <v>-2.5871221130375695E-5</v>
      </c>
      <c r="AT76" s="192">
        <f t="shared" ref="AT76:AT139" si="71">0.06*$J76*K76*0.67/10</f>
        <v>1.1639015173495685E-3</v>
      </c>
      <c r="AU76" s="192">
        <f t="shared" ref="AU76:AU139" si="72">0.06*$J76*L76*0.67/10</f>
        <v>0</v>
      </c>
      <c r="AV76" s="192">
        <f t="shared" ref="AV76:AV139" si="73">0.06*$J76*N76*0.67/10</f>
        <v>8.9537592383371321E-4</v>
      </c>
      <c r="AW76" s="192">
        <f t="shared" ref="AW76:AW139" si="74">0.06*$J76*O76*0.67/10</f>
        <v>4.359181712919733E-5</v>
      </c>
      <c r="AX76" s="192">
        <f t="shared" ref="AX76:AX139" si="75">0.06*$J76*P76*0.67/10</f>
        <v>0</v>
      </c>
      <c r="AY76" s="192">
        <f t="shared" ref="AY76:AY139" si="76">0.06*$J76*T76*0.67/10</f>
        <v>3.1085324794830616E-3</v>
      </c>
      <c r="AZ76" s="192">
        <f t="shared" ref="AZ76:AZ139" si="77">0.06*$J76*Y76*0.67/10</f>
        <v>7.1926498263175597E-4</v>
      </c>
      <c r="BA76" s="192">
        <f t="shared" ref="BA76:BA139" si="78">0.06*$J76*AA76*0.67/10</f>
        <v>0</v>
      </c>
      <c r="BB76" s="192">
        <f t="shared" ref="BB76:BB139" si="79">0.06*$J76*AB76*0.67/10</f>
        <v>0</v>
      </c>
      <c r="BC76" s="192">
        <f t="shared" ref="BC76:BC139" si="80">SUM(AT76:BB76)</f>
        <v>5.930666720427297E-3</v>
      </c>
      <c r="BE76" s="72">
        <f t="shared" ref="BE76:BE139" si="81">0.06*$J76*K76*0.67/10</f>
        <v>1.1639015173495685E-3</v>
      </c>
      <c r="BF76" s="72">
        <f t="shared" ref="BF76:BF139" si="82">0.11*$J76*L76*0.67/10</f>
        <v>0</v>
      </c>
      <c r="BG76" s="72">
        <f t="shared" ref="BG76:BG139" si="83">0.16*$J76*N76*0.67/10</f>
        <v>2.3876691302232357E-3</v>
      </c>
      <c r="BH76" s="99">
        <f t="shared" ref="BH76:BH139" si="84">AW76</f>
        <v>4.359181712919733E-5</v>
      </c>
      <c r="BI76" s="72">
        <f t="shared" ref="BI76:BI139" si="85">0.06*$J76*P76*0.67/10</f>
        <v>0</v>
      </c>
      <c r="BJ76" s="72">
        <f t="shared" ref="BJ76:BJ139" si="86">0.06*$J76*T76*0.67/10</f>
        <v>3.1085324794830616E-3</v>
      </c>
      <c r="BK76" s="72">
        <f t="shared" ref="BK76:BK139" si="87">0.16*$J76*Y76*0.67/10</f>
        <v>1.9180399536846827E-3</v>
      </c>
      <c r="BL76" s="72">
        <f t="shared" ref="BL76:BL139" si="88">0.16*$J76*AA76*0.67/10</f>
        <v>0</v>
      </c>
      <c r="BM76" s="99">
        <f t="shared" ref="BM76:BM139" si="89">BB76</f>
        <v>0</v>
      </c>
      <c r="BN76" s="278">
        <f t="shared" si="66"/>
        <v>6.8722499704179596E-2</v>
      </c>
      <c r="BO76" s="277">
        <f t="shared" ref="BO76:BO139" si="90">BC76</f>
        <v>5.930666720427297E-3</v>
      </c>
      <c r="BP76" s="375">
        <f t="shared" ref="BP76:BP139" si="91">SUM(BE76:BM76)</f>
        <v>8.6217348978697463E-3</v>
      </c>
      <c r="BQ76" s="375"/>
      <c r="BR76" s="375"/>
      <c r="BS76" s="375"/>
      <c r="BT76" s="281"/>
      <c r="BU76" s="397"/>
      <c r="BV76" s="397"/>
      <c r="BW76" s="281"/>
      <c r="BX76" s="281"/>
    </row>
    <row r="77" spans="1:76" ht="15">
      <c r="A77" s="192">
        <v>110</v>
      </c>
      <c r="B77" s="192">
        <v>42010</v>
      </c>
      <c r="C77" s="200">
        <v>9</v>
      </c>
      <c r="D77" s="200">
        <v>0</v>
      </c>
      <c r="E77" s="200">
        <v>1</v>
      </c>
      <c r="F77" s="200">
        <v>0</v>
      </c>
      <c r="G77" s="192" t="s">
        <v>409</v>
      </c>
      <c r="H77" s="193">
        <v>1.622E-3</v>
      </c>
      <c r="I77" s="201">
        <v>4</v>
      </c>
      <c r="J77" s="193">
        <v>6.5531069858937476E-5</v>
      </c>
      <c r="K77" s="200">
        <v>75</v>
      </c>
      <c r="L77" s="200">
        <v>0</v>
      </c>
      <c r="M77" s="200">
        <v>0</v>
      </c>
      <c r="N77" s="200">
        <v>411</v>
      </c>
      <c r="O77" s="200">
        <v>123</v>
      </c>
      <c r="P77" s="200">
        <v>0</v>
      </c>
      <c r="Q77" s="200">
        <v>175</v>
      </c>
      <c r="R77" s="200">
        <v>40</v>
      </c>
      <c r="S77" s="200">
        <v>644</v>
      </c>
      <c r="T77" s="200">
        <v>52</v>
      </c>
      <c r="U77" s="200">
        <v>1</v>
      </c>
      <c r="V77" s="200">
        <v>1</v>
      </c>
      <c r="W77" s="200">
        <v>75</v>
      </c>
      <c r="X77" s="200">
        <v>0</v>
      </c>
      <c r="Y77" s="200">
        <v>273</v>
      </c>
      <c r="Z77" s="200">
        <v>137</v>
      </c>
      <c r="AA77" s="200">
        <v>0</v>
      </c>
      <c r="AB77" s="200">
        <v>123</v>
      </c>
      <c r="AC77" s="200">
        <v>61</v>
      </c>
      <c r="AD77" s="200">
        <v>826</v>
      </c>
      <c r="AE77" s="200">
        <v>803</v>
      </c>
      <c r="AF77" s="200">
        <v>234</v>
      </c>
      <c r="AG77" s="200">
        <v>878</v>
      </c>
      <c r="AI77" s="259">
        <v>0.49624295863482537</v>
      </c>
      <c r="AJ77" s="260">
        <f>(AF77*J77)+AJ76</f>
        <v>1.041043221155642</v>
      </c>
      <c r="AK77" s="261">
        <f t="shared" si="69"/>
        <v>8.8927508822390867E-4</v>
      </c>
      <c r="AL77" s="262">
        <f>(AI77-AI76)*(AI77-AK77+AI76-AK76)</f>
        <v>-0.73738108913388101</v>
      </c>
      <c r="AN77" s="264">
        <f>H77+AN76</f>
        <v>4.3059999999999999E-3</v>
      </c>
      <c r="AO77" s="266">
        <f>(AF77*H77)+AO76</f>
        <v>25.767504000000002</v>
      </c>
      <c r="AP77" s="261">
        <f t="shared" si="70"/>
        <v>1.2507282788078829E-2</v>
      </c>
      <c r="AQ77" s="262">
        <f>(AN77-AN76)*(AN77-AP77+AN76-AP76)</f>
        <v>-2.8937026387729347E-5</v>
      </c>
      <c r="AT77" s="192">
        <f t="shared" si="71"/>
        <v>1.9757617562469652E-5</v>
      </c>
      <c r="AU77" s="192">
        <f t="shared" si="72"/>
        <v>0</v>
      </c>
      <c r="AV77" s="192">
        <f t="shared" si="73"/>
        <v>1.0827174424233369E-4</v>
      </c>
      <c r="AW77" s="192">
        <f t="shared" si="74"/>
        <v>3.2402492802450234E-5</v>
      </c>
      <c r="AX77" s="192">
        <f t="shared" si="75"/>
        <v>0</v>
      </c>
      <c r="AY77" s="192">
        <f t="shared" si="76"/>
        <v>1.369861484331229E-5</v>
      </c>
      <c r="AZ77" s="192">
        <f t="shared" si="77"/>
        <v>7.1917727927389518E-5</v>
      </c>
      <c r="BA77" s="192">
        <f t="shared" si="78"/>
        <v>0</v>
      </c>
      <c r="BB77" s="192">
        <f t="shared" si="79"/>
        <v>3.2402492802450234E-5</v>
      </c>
      <c r="BC77" s="192">
        <f t="shared" si="80"/>
        <v>2.7845069018040558E-4</v>
      </c>
      <c r="BE77" s="72">
        <f t="shared" si="81"/>
        <v>1.9757617562469652E-5</v>
      </c>
      <c r="BF77" s="72">
        <f t="shared" si="82"/>
        <v>0</v>
      </c>
      <c r="BG77" s="72">
        <f t="shared" si="83"/>
        <v>2.8872465131288982E-4</v>
      </c>
      <c r="BH77" s="99">
        <f t="shared" si="84"/>
        <v>3.2402492802450234E-5</v>
      </c>
      <c r="BI77" s="72">
        <f t="shared" si="85"/>
        <v>0</v>
      </c>
      <c r="BJ77" s="72">
        <f t="shared" si="86"/>
        <v>1.369861484331229E-5</v>
      </c>
      <c r="BK77" s="72">
        <f t="shared" si="87"/>
        <v>1.9178060780637208E-4</v>
      </c>
      <c r="BL77" s="72">
        <f t="shared" si="88"/>
        <v>0</v>
      </c>
      <c r="BM77" s="99">
        <f t="shared" si="89"/>
        <v>3.2402492802450234E-5</v>
      </c>
      <c r="BN77" s="278">
        <f t="shared" si="66"/>
        <v>1.0273961132484218E-3</v>
      </c>
      <c r="BO77" s="277">
        <f t="shared" si="90"/>
        <v>2.7845069018040558E-4</v>
      </c>
      <c r="BP77" s="375">
        <f t="shared" si="91"/>
        <v>5.7876647712994437E-4</v>
      </c>
      <c r="BQ77" s="375"/>
      <c r="BR77" s="375"/>
      <c r="BS77" s="375"/>
      <c r="BT77" s="281"/>
      <c r="BU77" s="397"/>
      <c r="BV77" s="397"/>
      <c r="BW77" s="281"/>
      <c r="BX77" s="281"/>
    </row>
    <row r="78" spans="1:76" ht="15">
      <c r="A78" s="192">
        <v>114</v>
      </c>
      <c r="B78" s="192">
        <v>42030</v>
      </c>
      <c r="C78" s="200">
        <v>9</v>
      </c>
      <c r="D78" s="200">
        <v>0</v>
      </c>
      <c r="E78" s="200">
        <v>1</v>
      </c>
      <c r="F78" s="200">
        <v>0</v>
      </c>
      <c r="G78" s="192" t="s">
        <v>409</v>
      </c>
      <c r="H78" s="193">
        <v>1.622E-3</v>
      </c>
      <c r="I78" s="201">
        <v>4</v>
      </c>
      <c r="J78" s="193">
        <v>6.5531069858937476E-5</v>
      </c>
      <c r="K78" s="200">
        <v>302</v>
      </c>
      <c r="L78" s="200">
        <v>0</v>
      </c>
      <c r="M78" s="200">
        <v>0</v>
      </c>
      <c r="N78" s="200">
        <v>3</v>
      </c>
      <c r="O78" s="200">
        <v>0</v>
      </c>
      <c r="P78" s="200">
        <v>0</v>
      </c>
      <c r="Q78" s="200">
        <v>90</v>
      </c>
      <c r="R78" s="200">
        <v>8</v>
      </c>
      <c r="S78" s="200">
        <v>316</v>
      </c>
      <c r="T78" s="200">
        <v>187</v>
      </c>
      <c r="U78" s="200">
        <v>1</v>
      </c>
      <c r="V78" s="200">
        <v>1</v>
      </c>
      <c r="W78" s="200">
        <v>23</v>
      </c>
      <c r="X78" s="200">
        <v>0</v>
      </c>
      <c r="Y78" s="200">
        <v>0</v>
      </c>
      <c r="Z78" s="200">
        <v>3</v>
      </c>
      <c r="AA78" s="200">
        <v>0</v>
      </c>
      <c r="AB78" s="200">
        <v>0</v>
      </c>
      <c r="AC78" s="200">
        <v>19</v>
      </c>
      <c r="AD78" s="200">
        <v>403</v>
      </c>
      <c r="AE78" s="200">
        <v>288</v>
      </c>
      <c r="AF78" s="200">
        <v>274</v>
      </c>
      <c r="AG78" s="200">
        <v>590</v>
      </c>
      <c r="AI78" s="259">
        <v>0.50785059295505786</v>
      </c>
      <c r="AJ78" s="260">
        <f>(AF78*J78)+AJ77</f>
        <v>1.0589987342969909</v>
      </c>
      <c r="AK78" s="261">
        <f t="shared" si="69"/>
        <v>9.0461296297146576E-4</v>
      </c>
      <c r="AL78" s="262">
        <f>(AI78-AI77)*(AI78-AK78+AI77-AK77)</f>
        <v>1.1634327973649146E-2</v>
      </c>
      <c r="AN78" s="264">
        <f>H78+AN77</f>
        <v>5.9280000000000001E-3</v>
      </c>
      <c r="AO78" s="266">
        <f>(AF78*H78)+AO77</f>
        <v>26.211932000000001</v>
      </c>
      <c r="AP78" s="261">
        <f t="shared" si="70"/>
        <v>1.2723003591884285E-2</v>
      </c>
      <c r="AQ78" s="262">
        <f>(AN78-AN77)*(AN78-AP78+AN77-AP77)</f>
        <v>-2.4323976508300173E-5</v>
      </c>
      <c r="AT78" s="192">
        <f t="shared" si="71"/>
        <v>7.955734005154447E-5</v>
      </c>
      <c r="AU78" s="192">
        <f t="shared" si="72"/>
        <v>0</v>
      </c>
      <c r="AV78" s="192">
        <f t="shared" si="73"/>
        <v>7.9030470249878603E-7</v>
      </c>
      <c r="AW78" s="192">
        <f t="shared" si="74"/>
        <v>0</v>
      </c>
      <c r="AX78" s="192">
        <f t="shared" si="75"/>
        <v>0</v>
      </c>
      <c r="AY78" s="192">
        <f t="shared" si="76"/>
        <v>4.9262326455757667E-5</v>
      </c>
      <c r="AZ78" s="192">
        <f t="shared" si="77"/>
        <v>0</v>
      </c>
      <c r="BA78" s="192">
        <f t="shared" si="78"/>
        <v>0</v>
      </c>
      <c r="BB78" s="192">
        <f t="shared" si="79"/>
        <v>0</v>
      </c>
      <c r="BC78" s="192">
        <f t="shared" si="80"/>
        <v>1.2960997120980093E-4</v>
      </c>
      <c r="BE78" s="72">
        <f t="shared" si="81"/>
        <v>7.955734005154447E-5</v>
      </c>
      <c r="BF78" s="72">
        <f t="shared" si="82"/>
        <v>0</v>
      </c>
      <c r="BG78" s="72">
        <f t="shared" si="83"/>
        <v>2.1074792066634296E-6</v>
      </c>
      <c r="BH78" s="99">
        <f t="shared" si="84"/>
        <v>0</v>
      </c>
      <c r="BI78" s="72">
        <f t="shared" si="85"/>
        <v>0</v>
      </c>
      <c r="BJ78" s="72">
        <f t="shared" si="86"/>
        <v>4.9262326455757667E-5</v>
      </c>
      <c r="BK78" s="72">
        <f t="shared" si="87"/>
        <v>0</v>
      </c>
      <c r="BL78" s="72">
        <f t="shared" si="88"/>
        <v>0</v>
      </c>
      <c r="BM78" s="99">
        <f t="shared" si="89"/>
        <v>0</v>
      </c>
      <c r="BN78" s="278">
        <f t="shared" si="66"/>
        <v>1.2030193804703742E-3</v>
      </c>
      <c r="BO78" s="277">
        <f t="shared" si="90"/>
        <v>1.2960997120980093E-4</v>
      </c>
      <c r="BP78" s="375">
        <f t="shared" si="91"/>
        <v>1.3092714571396555E-4</v>
      </c>
      <c r="BQ78" s="375"/>
      <c r="BR78" s="375"/>
      <c r="BS78" s="375"/>
      <c r="BT78" s="281"/>
      <c r="BU78" s="397"/>
      <c r="BV78" s="397"/>
      <c r="BW78" s="281"/>
      <c r="BX78" s="281"/>
    </row>
    <row r="79" spans="1:76" ht="15">
      <c r="A79" s="192">
        <v>8</v>
      </c>
      <c r="B79" s="192">
        <v>53024</v>
      </c>
      <c r="C79" s="200">
        <v>3</v>
      </c>
      <c r="D79" s="202">
        <v>0</v>
      </c>
      <c r="E79" s="202">
        <v>0</v>
      </c>
      <c r="F79" s="200">
        <v>0</v>
      </c>
      <c r="G79" s="192" t="s">
        <v>356</v>
      </c>
      <c r="H79" s="193">
        <v>6.463E-3</v>
      </c>
      <c r="I79" s="201">
        <v>10</v>
      </c>
      <c r="J79" s="193">
        <v>4.1354160839160838E-4</v>
      </c>
      <c r="K79" s="200">
        <v>156</v>
      </c>
      <c r="L79" s="200">
        <v>0</v>
      </c>
      <c r="M79" s="200">
        <v>0</v>
      </c>
      <c r="N79" s="200">
        <v>300</v>
      </c>
      <c r="O79" s="200">
        <v>27</v>
      </c>
      <c r="P79" s="200">
        <v>0</v>
      </c>
      <c r="Q79" s="200">
        <v>94</v>
      </c>
      <c r="R79" s="200">
        <v>0</v>
      </c>
      <c r="S79" s="200">
        <v>1271</v>
      </c>
      <c r="T79" s="200">
        <v>280</v>
      </c>
      <c r="U79" s="200">
        <v>1</v>
      </c>
      <c r="V79" s="200">
        <v>0</v>
      </c>
      <c r="W79" s="200">
        <v>0</v>
      </c>
      <c r="X79" s="200">
        <v>0</v>
      </c>
      <c r="Y79" s="200">
        <v>243</v>
      </c>
      <c r="Z79" s="200">
        <v>52</v>
      </c>
      <c r="AA79" s="200">
        <v>4</v>
      </c>
      <c r="AB79" s="200">
        <v>27</v>
      </c>
      <c r="AC79" s="200">
        <v>94</v>
      </c>
      <c r="AD79" s="200">
        <v>577</v>
      </c>
      <c r="AE79" s="200">
        <v>702</v>
      </c>
      <c r="AF79" s="200">
        <v>-413</v>
      </c>
      <c r="AG79" s="200">
        <v>858</v>
      </c>
      <c r="AI79" s="259">
        <v>2.0625630310931144E-2</v>
      </c>
      <c r="AJ79" s="260">
        <f>(AF79*J79)+AJ77</f>
        <v>0.87025053688990772</v>
      </c>
      <c r="AK79" s="261">
        <f t="shared" si="69"/>
        <v>7.4338135751039606E-4</v>
      </c>
      <c r="AL79" s="262">
        <f>(AI79-AI77)*(AI79-AK79+AI77-AK77)</f>
        <v>-0.24505513767213088</v>
      </c>
      <c r="AN79" s="264">
        <f>H79+AN77</f>
        <v>1.0769000000000001E-2</v>
      </c>
      <c r="AO79" s="266">
        <f>(AF79*H79)+AO77</f>
        <v>23.098285000000004</v>
      </c>
      <c r="AP79" s="261">
        <f t="shared" si="70"/>
        <v>1.1211671196971171E-2</v>
      </c>
      <c r="AQ79" s="262">
        <f>(AN79-AN77)*(AN79-AP79+AN77-AP77)</f>
        <v>-5.5865874605378153E-5</v>
      </c>
      <c r="AT79" s="192">
        <f t="shared" si="71"/>
        <v>2.5934021345454543E-4</v>
      </c>
      <c r="AU79" s="192">
        <f t="shared" si="72"/>
        <v>0</v>
      </c>
      <c r="AV79" s="192">
        <f t="shared" si="73"/>
        <v>4.9873117972027976E-4</v>
      </c>
      <c r="AW79" s="192">
        <f t="shared" si="74"/>
        <v>4.4885806174825167E-5</v>
      </c>
      <c r="AX79" s="192">
        <f t="shared" si="75"/>
        <v>0</v>
      </c>
      <c r="AY79" s="192">
        <f t="shared" si="76"/>
        <v>4.6548243440559442E-4</v>
      </c>
      <c r="AZ79" s="192">
        <f t="shared" si="77"/>
        <v>4.0397225557342657E-4</v>
      </c>
      <c r="BA79" s="192">
        <f t="shared" si="78"/>
        <v>6.6497490629370627E-6</v>
      </c>
      <c r="BB79" s="192">
        <f t="shared" si="79"/>
        <v>4.4885806174825167E-5</v>
      </c>
      <c r="BC79" s="192">
        <f t="shared" si="80"/>
        <v>1.7239474445664336E-3</v>
      </c>
      <c r="BE79" s="72">
        <f t="shared" si="81"/>
        <v>2.5934021345454543E-4</v>
      </c>
      <c r="BF79" s="72">
        <f t="shared" si="82"/>
        <v>0</v>
      </c>
      <c r="BG79" s="72">
        <f t="shared" si="83"/>
        <v>1.3299498125874127E-3</v>
      </c>
      <c r="BH79" s="99">
        <f t="shared" si="84"/>
        <v>4.4885806174825167E-5</v>
      </c>
      <c r="BI79" s="72">
        <f t="shared" si="85"/>
        <v>0</v>
      </c>
      <c r="BJ79" s="72">
        <f t="shared" si="86"/>
        <v>4.6548243440559442E-4</v>
      </c>
      <c r="BK79" s="72">
        <f t="shared" si="87"/>
        <v>1.0772593481958043E-3</v>
      </c>
      <c r="BL79" s="72">
        <f t="shared" si="88"/>
        <v>1.7732664167832171E-5</v>
      </c>
      <c r="BM79" s="99">
        <f t="shared" si="89"/>
        <v>4.4885806174825167E-5</v>
      </c>
      <c r="BN79" s="278">
        <f t="shared" si="66"/>
        <v>-1.1443109845804196E-2</v>
      </c>
      <c r="BO79" s="277">
        <f t="shared" si="90"/>
        <v>1.7239474445664336E-3</v>
      </c>
      <c r="BP79" s="375">
        <f t="shared" si="91"/>
        <v>3.2395360851608392E-3</v>
      </c>
      <c r="BQ79" s="375"/>
      <c r="BR79" s="375"/>
      <c r="BS79" s="375"/>
      <c r="BT79" s="281"/>
      <c r="BU79" s="397"/>
      <c r="BV79" s="397"/>
      <c r="BW79" s="281"/>
      <c r="BX79" s="281"/>
    </row>
    <row r="80" spans="1:76" ht="15">
      <c r="A80" s="192">
        <v>102</v>
      </c>
      <c r="B80" s="192">
        <v>51025</v>
      </c>
      <c r="C80" s="200">
        <v>3</v>
      </c>
      <c r="D80" s="202">
        <v>0</v>
      </c>
      <c r="E80" s="202">
        <v>0</v>
      </c>
      <c r="F80" s="200">
        <v>0</v>
      </c>
      <c r="G80" s="192" t="s">
        <v>356</v>
      </c>
      <c r="H80" s="193">
        <v>2.3479999999999998E-3</v>
      </c>
      <c r="I80" s="201">
        <v>10</v>
      </c>
      <c r="J80" s="193">
        <v>1.5023916083916082E-4</v>
      </c>
      <c r="K80" s="200">
        <v>0</v>
      </c>
      <c r="L80" s="200">
        <v>0</v>
      </c>
      <c r="M80" s="200">
        <v>0</v>
      </c>
      <c r="N80" s="200">
        <v>59</v>
      </c>
      <c r="O80" s="200">
        <v>0</v>
      </c>
      <c r="P80" s="200">
        <v>37</v>
      </c>
      <c r="Q80" s="200">
        <v>342</v>
      </c>
      <c r="R80" s="200">
        <v>0</v>
      </c>
      <c r="S80" s="200">
        <v>388</v>
      </c>
      <c r="T80" s="200">
        <v>150</v>
      </c>
      <c r="U80" s="200">
        <v>1</v>
      </c>
      <c r="V80" s="200">
        <v>0</v>
      </c>
      <c r="W80" s="200">
        <v>0</v>
      </c>
      <c r="X80" s="200">
        <v>0</v>
      </c>
      <c r="Y80" s="200">
        <v>0</v>
      </c>
      <c r="Z80" s="200">
        <v>59</v>
      </c>
      <c r="AA80" s="200">
        <v>0</v>
      </c>
      <c r="AB80" s="200">
        <v>0</v>
      </c>
      <c r="AC80" s="200">
        <v>342</v>
      </c>
      <c r="AD80" s="200">
        <v>438</v>
      </c>
      <c r="AE80" s="200">
        <v>588</v>
      </c>
      <c r="AF80" s="200">
        <v>200</v>
      </c>
      <c r="AG80" s="200">
        <v>588</v>
      </c>
      <c r="AI80" s="259">
        <v>0.48262070061310797</v>
      </c>
      <c r="AJ80" s="260">
        <f t="shared" ref="AJ80:AJ143" si="92">(AF80*J80)+AJ79</f>
        <v>0.90029836905773986</v>
      </c>
      <c r="AK80" s="261">
        <f t="shared" si="69"/>
        <v>7.690486766562081E-4</v>
      </c>
      <c r="AL80" s="262">
        <f t="shared" ref="AL80:AL143" si="93">(AI80-AI79)*(AI80-AK80+AI79-AK79)</f>
        <v>0.23179858881460205</v>
      </c>
      <c r="AN80" s="264">
        <f t="shared" ref="AN80:AN143" si="94">H80+AN79</f>
        <v>1.3117E-2</v>
      </c>
      <c r="AO80" s="266">
        <f t="shared" ref="AO80:AO143" si="95">(AF80*H80)+AO79</f>
        <v>23.567885000000004</v>
      </c>
      <c r="AP80" s="261">
        <f t="shared" si="70"/>
        <v>1.1439610232016312E-2</v>
      </c>
      <c r="AQ80" s="262">
        <f t="shared" ref="AQ80:AQ143" si="96">(AN80-AN79)*(AN80-AP80+AN79-AP79)</f>
        <v>2.899119204737391E-6</v>
      </c>
      <c r="AT80" s="192">
        <f t="shared" si="71"/>
        <v>0</v>
      </c>
      <c r="AU80" s="192">
        <f t="shared" si="72"/>
        <v>0</v>
      </c>
      <c r="AV80" s="192">
        <f t="shared" si="73"/>
        <v>3.5633724167832162E-5</v>
      </c>
      <c r="AW80" s="192">
        <f t="shared" si="74"/>
        <v>0</v>
      </c>
      <c r="AX80" s="192">
        <f t="shared" si="75"/>
        <v>2.2346572783216784E-5</v>
      </c>
      <c r="AY80" s="192">
        <f t="shared" si="76"/>
        <v>9.0594213986013974E-5</v>
      </c>
      <c r="AZ80" s="192">
        <f t="shared" si="77"/>
        <v>0</v>
      </c>
      <c r="BA80" s="192">
        <f t="shared" si="78"/>
        <v>0</v>
      </c>
      <c r="BB80" s="192">
        <f t="shared" si="79"/>
        <v>0</v>
      </c>
      <c r="BC80" s="192">
        <f t="shared" si="80"/>
        <v>1.4857451093706293E-4</v>
      </c>
      <c r="BE80" s="72">
        <f t="shared" si="81"/>
        <v>0</v>
      </c>
      <c r="BF80" s="72">
        <f t="shared" si="82"/>
        <v>0</v>
      </c>
      <c r="BG80" s="72">
        <f t="shared" si="83"/>
        <v>9.502326444755244E-5</v>
      </c>
      <c r="BH80" s="99">
        <f t="shared" si="84"/>
        <v>0</v>
      </c>
      <c r="BI80" s="72">
        <f t="shared" si="85"/>
        <v>2.2346572783216784E-5</v>
      </c>
      <c r="BJ80" s="72">
        <f t="shared" si="86"/>
        <v>9.0594213986013974E-5</v>
      </c>
      <c r="BK80" s="72">
        <f t="shared" si="87"/>
        <v>0</v>
      </c>
      <c r="BL80" s="72">
        <f t="shared" si="88"/>
        <v>0</v>
      </c>
      <c r="BM80" s="99">
        <f t="shared" si="89"/>
        <v>0</v>
      </c>
      <c r="BN80" s="278">
        <f t="shared" si="66"/>
        <v>2.0132047552447554E-3</v>
      </c>
      <c r="BO80" s="277">
        <f t="shared" si="90"/>
        <v>1.4857451093706293E-4</v>
      </c>
      <c r="BP80" s="376">
        <f t="shared" si="91"/>
        <v>2.0796405121678319E-4</v>
      </c>
      <c r="BQ80" s="379"/>
      <c r="BR80" s="379"/>
      <c r="BS80" s="379"/>
      <c r="BT80" s="281"/>
      <c r="BU80" s="397"/>
      <c r="BV80" s="397"/>
      <c r="BW80" s="281"/>
      <c r="BX80" s="281"/>
    </row>
    <row r="81" spans="1:76" ht="15">
      <c r="A81" s="192">
        <v>137</v>
      </c>
      <c r="B81" s="192">
        <v>51019</v>
      </c>
      <c r="C81" s="200">
        <v>3</v>
      </c>
      <c r="D81" s="202">
        <v>0</v>
      </c>
      <c r="E81" s="202">
        <v>0</v>
      </c>
      <c r="F81" s="200">
        <v>0</v>
      </c>
      <c r="G81" s="192" t="s">
        <v>356</v>
      </c>
      <c r="H81" s="193">
        <v>7.7899999999999996E-4</v>
      </c>
      <c r="I81" s="201">
        <v>10</v>
      </c>
      <c r="J81" s="193">
        <v>4.9845104895104892E-5</v>
      </c>
      <c r="K81" s="200">
        <v>12</v>
      </c>
      <c r="L81" s="200">
        <v>202</v>
      </c>
      <c r="M81" s="200">
        <v>1</v>
      </c>
      <c r="N81" s="200">
        <v>273</v>
      </c>
      <c r="O81" s="200">
        <v>75</v>
      </c>
      <c r="P81" s="200">
        <v>0</v>
      </c>
      <c r="Q81" s="200">
        <v>158</v>
      </c>
      <c r="R81" s="200">
        <v>64</v>
      </c>
      <c r="S81" s="200">
        <v>754</v>
      </c>
      <c r="T81" s="200">
        <v>498</v>
      </c>
      <c r="U81" s="200">
        <v>1</v>
      </c>
      <c r="V81" s="200">
        <v>0</v>
      </c>
      <c r="W81" s="200">
        <v>12</v>
      </c>
      <c r="X81" s="200">
        <v>0</v>
      </c>
      <c r="Y81" s="200">
        <v>235</v>
      </c>
      <c r="Z81" s="200">
        <v>39</v>
      </c>
      <c r="AA81" s="200">
        <v>0</v>
      </c>
      <c r="AB81" s="200">
        <v>75</v>
      </c>
      <c r="AC81" s="200">
        <v>51</v>
      </c>
      <c r="AD81" s="200">
        <v>786</v>
      </c>
      <c r="AE81" s="200">
        <v>1272</v>
      </c>
      <c r="AF81" s="200">
        <v>530</v>
      </c>
      <c r="AG81" s="200">
        <v>1284</v>
      </c>
      <c r="AI81" s="259">
        <v>0.54041433820032858</v>
      </c>
      <c r="AJ81" s="260">
        <f t="shared" si="92"/>
        <v>0.92671627465214546</v>
      </c>
      <c r="AK81" s="261">
        <f t="shared" si="69"/>
        <v>7.9161525684302977E-4</v>
      </c>
      <c r="AL81" s="262">
        <f t="shared" si="93"/>
        <v>5.9034719826443822E-2</v>
      </c>
      <c r="AN81" s="264">
        <f t="shared" si="94"/>
        <v>1.3896E-2</v>
      </c>
      <c r="AO81" s="266">
        <f t="shared" si="95"/>
        <v>23.980755000000006</v>
      </c>
      <c r="AP81" s="261">
        <f t="shared" si="70"/>
        <v>1.1640013105523738E-2</v>
      </c>
      <c r="AQ81" s="262">
        <f t="shared" si="96"/>
        <v>3.0641004200563021E-6</v>
      </c>
      <c r="AT81" s="192">
        <f t="shared" si="71"/>
        <v>2.4045278601398598E-6</v>
      </c>
      <c r="AU81" s="192">
        <f t="shared" si="72"/>
        <v>4.0476218979020975E-5</v>
      </c>
      <c r="AV81" s="192">
        <f t="shared" si="73"/>
        <v>5.4703008818181816E-5</v>
      </c>
      <c r="AW81" s="192">
        <f t="shared" si="74"/>
        <v>1.5028299125874124E-5</v>
      </c>
      <c r="AX81" s="192">
        <f t="shared" si="75"/>
        <v>0</v>
      </c>
      <c r="AY81" s="192">
        <f t="shared" si="76"/>
        <v>9.9787906195804185E-5</v>
      </c>
      <c r="AZ81" s="192">
        <f t="shared" si="77"/>
        <v>4.7088670594405594E-5</v>
      </c>
      <c r="BA81" s="192">
        <f t="shared" si="78"/>
        <v>0</v>
      </c>
      <c r="BB81" s="192">
        <f t="shared" si="79"/>
        <v>1.5028299125874124E-5</v>
      </c>
      <c r="BC81" s="192">
        <f t="shared" si="80"/>
        <v>2.7451693069930071E-4</v>
      </c>
      <c r="BE81" s="72">
        <f t="shared" si="81"/>
        <v>2.4045278601398598E-6</v>
      </c>
      <c r="BF81" s="72">
        <f t="shared" si="82"/>
        <v>7.4206401461538452E-5</v>
      </c>
      <c r="BG81" s="72">
        <f t="shared" si="83"/>
        <v>1.4587469018181818E-4</v>
      </c>
      <c r="BH81" s="99">
        <f t="shared" si="84"/>
        <v>1.5028299125874124E-5</v>
      </c>
      <c r="BI81" s="72">
        <f t="shared" si="85"/>
        <v>0</v>
      </c>
      <c r="BJ81" s="72">
        <f t="shared" si="86"/>
        <v>9.9787906195804185E-5</v>
      </c>
      <c r="BK81" s="72">
        <f t="shared" si="87"/>
        <v>1.2556978825174829E-4</v>
      </c>
      <c r="BL81" s="72">
        <f t="shared" si="88"/>
        <v>0</v>
      </c>
      <c r="BM81" s="99">
        <f t="shared" si="89"/>
        <v>1.5028299125874124E-5</v>
      </c>
      <c r="BN81" s="278">
        <f t="shared" si="66"/>
        <v>1.7699996748251749E-3</v>
      </c>
      <c r="BO81" s="277">
        <f t="shared" si="90"/>
        <v>2.7451693069930071E-4</v>
      </c>
      <c r="BP81" s="375">
        <f t="shared" si="91"/>
        <v>4.7789991220279718E-4</v>
      </c>
      <c r="BQ81" s="375"/>
      <c r="BR81" s="375"/>
      <c r="BS81" s="375"/>
      <c r="BT81" s="281"/>
      <c r="BU81" s="397"/>
      <c r="BV81" s="397"/>
      <c r="BW81" s="281"/>
      <c r="BX81" s="281"/>
    </row>
    <row r="82" spans="1:76" ht="15">
      <c r="A82" s="192">
        <v>300</v>
      </c>
      <c r="B82" s="192">
        <v>53031</v>
      </c>
      <c r="C82" s="200">
        <v>3</v>
      </c>
      <c r="D82" s="202">
        <v>0</v>
      </c>
      <c r="E82" s="202">
        <v>0</v>
      </c>
      <c r="F82" s="200">
        <v>0</v>
      </c>
      <c r="G82" s="192" t="s">
        <v>356</v>
      </c>
      <c r="H82" s="193">
        <v>2.362E-3</v>
      </c>
      <c r="I82" s="201">
        <v>10</v>
      </c>
      <c r="J82" s="193">
        <v>1.5113496503496503E-4</v>
      </c>
      <c r="K82" s="200">
        <v>148</v>
      </c>
      <c r="L82" s="200">
        <v>0</v>
      </c>
      <c r="M82" s="200">
        <v>0</v>
      </c>
      <c r="N82" s="200">
        <v>660</v>
      </c>
      <c r="O82" s="200">
        <v>142</v>
      </c>
      <c r="P82" s="200">
        <v>0</v>
      </c>
      <c r="Q82" s="200">
        <v>406</v>
      </c>
      <c r="R82" s="200">
        <v>0</v>
      </c>
      <c r="S82" s="200">
        <v>234</v>
      </c>
      <c r="T82" s="200">
        <v>2806</v>
      </c>
      <c r="U82" s="200">
        <v>1</v>
      </c>
      <c r="V82" s="200">
        <v>0</v>
      </c>
      <c r="W82" s="200">
        <v>6</v>
      </c>
      <c r="X82" s="200">
        <v>0</v>
      </c>
      <c r="Y82" s="200">
        <v>375</v>
      </c>
      <c r="Z82" s="200">
        <v>285</v>
      </c>
      <c r="AA82" s="200">
        <v>0</v>
      </c>
      <c r="AB82" s="200">
        <v>90</v>
      </c>
      <c r="AC82" s="200">
        <v>70</v>
      </c>
      <c r="AD82" s="200">
        <v>1358</v>
      </c>
      <c r="AE82" s="200">
        <v>4016</v>
      </c>
      <c r="AF82" s="200">
        <v>3930</v>
      </c>
      <c r="AG82" s="200">
        <v>4164</v>
      </c>
      <c r="AI82" s="259">
        <v>0.9271244612295898</v>
      </c>
      <c r="AJ82" s="260">
        <f t="shared" si="92"/>
        <v>1.5206766872395581</v>
      </c>
      <c r="AK82" s="261">
        <f t="shared" si="69"/>
        <v>1.2989853521199986E-3</v>
      </c>
      <c r="AL82" s="262">
        <f t="shared" si="93"/>
        <v>0.56670365325906091</v>
      </c>
      <c r="AN82" s="264">
        <f t="shared" si="94"/>
        <v>1.6258000000000002E-2</v>
      </c>
      <c r="AO82" s="266">
        <f t="shared" si="95"/>
        <v>33.263415000000009</v>
      </c>
      <c r="AP82" s="261">
        <f t="shared" si="70"/>
        <v>1.6145721289195229E-2</v>
      </c>
      <c r="AQ82" s="262">
        <f t="shared" si="96"/>
        <v>5.5938433596738079E-6</v>
      </c>
      <c r="AT82" s="192">
        <f t="shared" si="71"/>
        <v>8.9919258797202788E-5</v>
      </c>
      <c r="AU82" s="192">
        <f t="shared" si="72"/>
        <v>0</v>
      </c>
      <c r="AV82" s="192">
        <f t="shared" si="73"/>
        <v>4.0099128923076923E-4</v>
      </c>
      <c r="AW82" s="192">
        <f t="shared" si="74"/>
        <v>8.6273883440559442E-5</v>
      </c>
      <c r="AX82" s="192">
        <f t="shared" si="75"/>
        <v>0</v>
      </c>
      <c r="AY82" s="192">
        <f t="shared" si="76"/>
        <v>1.7048205417902096E-3</v>
      </c>
      <c r="AZ82" s="192">
        <f t="shared" si="77"/>
        <v>2.2783595979020978E-4</v>
      </c>
      <c r="BA82" s="192">
        <f t="shared" si="78"/>
        <v>0</v>
      </c>
      <c r="BB82" s="192">
        <f t="shared" si="79"/>
        <v>5.468063034965035E-5</v>
      </c>
      <c r="BC82" s="192">
        <f t="shared" si="80"/>
        <v>2.5645215633986009E-3</v>
      </c>
      <c r="BE82" s="72">
        <f t="shared" si="81"/>
        <v>8.9919258797202788E-5</v>
      </c>
      <c r="BF82" s="72">
        <f t="shared" si="82"/>
        <v>0</v>
      </c>
      <c r="BG82" s="72">
        <f t="shared" si="83"/>
        <v>1.0693101046153845E-3</v>
      </c>
      <c r="BH82" s="99">
        <f t="shared" si="84"/>
        <v>8.6273883440559442E-5</v>
      </c>
      <c r="BI82" s="72">
        <f t="shared" si="85"/>
        <v>0</v>
      </c>
      <c r="BJ82" s="72">
        <f t="shared" si="86"/>
        <v>1.7048205417902096E-3</v>
      </c>
      <c r="BK82" s="72">
        <f t="shared" si="87"/>
        <v>6.0756255944055949E-4</v>
      </c>
      <c r="BL82" s="72">
        <f t="shared" si="88"/>
        <v>0</v>
      </c>
      <c r="BM82" s="99">
        <f t="shared" si="89"/>
        <v>5.468063034965035E-5</v>
      </c>
      <c r="BN82" s="278">
        <f t="shared" si="66"/>
        <v>3.9795347643356647E-2</v>
      </c>
      <c r="BO82" s="277">
        <f t="shared" si="90"/>
        <v>2.5645215633986009E-3</v>
      </c>
      <c r="BP82" s="375">
        <f t="shared" si="91"/>
        <v>3.6125669784335657E-3</v>
      </c>
      <c r="BQ82" s="375"/>
      <c r="BR82" s="375"/>
      <c r="BS82" s="375"/>
      <c r="BT82" s="281"/>
      <c r="BU82" s="397"/>
      <c r="BV82" s="397"/>
      <c r="BW82" s="281"/>
      <c r="BX82" s="281"/>
    </row>
    <row r="83" spans="1:76" ht="15">
      <c r="A83" s="192">
        <v>11</v>
      </c>
      <c r="B83" s="192">
        <v>55036</v>
      </c>
      <c r="C83" s="200">
        <v>9</v>
      </c>
      <c r="D83" s="200">
        <v>0</v>
      </c>
      <c r="E83" s="200">
        <v>1</v>
      </c>
      <c r="F83" s="200">
        <v>0</v>
      </c>
      <c r="G83" s="192" t="s">
        <v>356</v>
      </c>
      <c r="H83" s="193">
        <v>2.9150000000000001E-3</v>
      </c>
      <c r="I83" s="201">
        <v>10</v>
      </c>
      <c r="J83" s="193">
        <v>1.1777007930875635E-4</v>
      </c>
      <c r="K83" s="200">
        <v>485</v>
      </c>
      <c r="L83" s="200">
        <v>0</v>
      </c>
      <c r="M83" s="200">
        <v>0</v>
      </c>
      <c r="N83" s="200">
        <v>271</v>
      </c>
      <c r="O83" s="200">
        <v>0</v>
      </c>
      <c r="P83" s="200">
        <v>0</v>
      </c>
      <c r="Q83" s="200">
        <v>137</v>
      </c>
      <c r="R83" s="200">
        <v>24</v>
      </c>
      <c r="S83" s="200">
        <v>3144</v>
      </c>
      <c r="T83" s="200">
        <v>2000</v>
      </c>
      <c r="U83" s="200">
        <v>1</v>
      </c>
      <c r="V83" s="200">
        <v>1</v>
      </c>
      <c r="W83" s="200">
        <v>0</v>
      </c>
      <c r="X83" s="200">
        <v>0</v>
      </c>
      <c r="Y83" s="200">
        <v>241</v>
      </c>
      <c r="Z83" s="200">
        <v>30</v>
      </c>
      <c r="AA83" s="200">
        <v>0</v>
      </c>
      <c r="AB83" s="200">
        <v>0</v>
      </c>
      <c r="AC83" s="200">
        <v>21</v>
      </c>
      <c r="AD83" s="200">
        <v>918</v>
      </c>
      <c r="AE83" s="200">
        <v>2433</v>
      </c>
      <c r="AF83" s="200">
        <v>-225</v>
      </c>
      <c r="AG83" s="200">
        <v>2918</v>
      </c>
      <c r="AI83" s="259">
        <v>2.3194680106680483E-2</v>
      </c>
      <c r="AJ83" s="260">
        <f t="shared" si="92"/>
        <v>1.494178419395088</v>
      </c>
      <c r="AK83" s="261">
        <f t="shared" si="69"/>
        <v>1.2763501252664837E-3</v>
      </c>
      <c r="AL83" s="262">
        <f t="shared" si="93"/>
        <v>-0.8566938509906139</v>
      </c>
      <c r="AN83" s="264">
        <f t="shared" si="94"/>
        <v>1.9173000000000003E-2</v>
      </c>
      <c r="AO83" s="266">
        <f t="shared" si="95"/>
        <v>32.607540000000007</v>
      </c>
      <c r="AP83" s="261">
        <f t="shared" si="70"/>
        <v>1.5827366275118927E-2</v>
      </c>
      <c r="AQ83" s="262">
        <f t="shared" si="96"/>
        <v>1.0079814750024252E-5</v>
      </c>
      <c r="AT83" s="192">
        <f t="shared" si="71"/>
        <v>2.2961632362828227E-4</v>
      </c>
      <c r="AU83" s="192">
        <f t="shared" si="72"/>
        <v>0</v>
      </c>
      <c r="AV83" s="192">
        <f t="shared" si="73"/>
        <v>1.2830107980054534E-4</v>
      </c>
      <c r="AW83" s="192">
        <f t="shared" si="74"/>
        <v>0</v>
      </c>
      <c r="AX83" s="192">
        <f t="shared" si="75"/>
        <v>0</v>
      </c>
      <c r="AY83" s="192">
        <f t="shared" si="76"/>
        <v>9.4687143764240111E-4</v>
      </c>
      <c r="AZ83" s="192">
        <f t="shared" si="77"/>
        <v>1.1409800823590933E-4</v>
      </c>
      <c r="BA83" s="192">
        <f t="shared" si="78"/>
        <v>0</v>
      </c>
      <c r="BB83" s="192">
        <f t="shared" si="79"/>
        <v>0</v>
      </c>
      <c r="BC83" s="192">
        <f t="shared" si="80"/>
        <v>1.4188868493071379E-3</v>
      </c>
      <c r="BE83" s="72">
        <f t="shared" si="81"/>
        <v>2.2961632362828227E-4</v>
      </c>
      <c r="BF83" s="72">
        <f t="shared" si="82"/>
        <v>0</v>
      </c>
      <c r="BG83" s="72">
        <f t="shared" si="83"/>
        <v>3.4213621280145429E-4</v>
      </c>
      <c r="BH83" s="99">
        <f t="shared" si="84"/>
        <v>0</v>
      </c>
      <c r="BI83" s="72">
        <f t="shared" si="85"/>
        <v>0</v>
      </c>
      <c r="BJ83" s="72">
        <f t="shared" si="86"/>
        <v>9.4687143764240111E-4</v>
      </c>
      <c r="BK83" s="72">
        <f t="shared" si="87"/>
        <v>3.0426135529575821E-4</v>
      </c>
      <c r="BL83" s="72">
        <f t="shared" si="88"/>
        <v>0</v>
      </c>
      <c r="BM83" s="99">
        <f t="shared" si="89"/>
        <v>0</v>
      </c>
      <c r="BN83" s="278">
        <f t="shared" si="66"/>
        <v>-1.775383945579502E-3</v>
      </c>
      <c r="BO83" s="277">
        <f t="shared" si="90"/>
        <v>1.4188868493071379E-3</v>
      </c>
      <c r="BP83" s="375">
        <f t="shared" si="91"/>
        <v>1.822885329367896E-3</v>
      </c>
      <c r="BQ83" s="375"/>
      <c r="BR83" s="375"/>
      <c r="BS83" s="375"/>
      <c r="BT83" s="281"/>
      <c r="BU83" s="397"/>
      <c r="BV83" s="397"/>
      <c r="BW83" s="281"/>
      <c r="BX83" s="281"/>
    </row>
    <row r="84" spans="1:76" ht="15">
      <c r="A84" s="192">
        <v>103</v>
      </c>
      <c r="B84" s="192">
        <v>53034</v>
      </c>
      <c r="C84" s="200">
        <v>9</v>
      </c>
      <c r="D84" s="200">
        <v>0</v>
      </c>
      <c r="E84" s="200">
        <v>1</v>
      </c>
      <c r="F84" s="200">
        <v>0</v>
      </c>
      <c r="G84" s="192" t="s">
        <v>356</v>
      </c>
      <c r="H84" s="193">
        <v>2.362E-3</v>
      </c>
      <c r="I84" s="201">
        <v>10</v>
      </c>
      <c r="J84" s="193">
        <v>9.542810542959948E-5</v>
      </c>
      <c r="K84" s="200">
        <v>19</v>
      </c>
      <c r="L84" s="200">
        <v>0</v>
      </c>
      <c r="M84" s="200">
        <v>0</v>
      </c>
      <c r="N84" s="200">
        <v>268</v>
      </c>
      <c r="O84" s="200">
        <v>4</v>
      </c>
      <c r="P84" s="200">
        <v>0</v>
      </c>
      <c r="Q84" s="200">
        <v>394</v>
      </c>
      <c r="R84" s="200">
        <v>30</v>
      </c>
      <c r="S84" s="200">
        <v>4195</v>
      </c>
      <c r="T84" s="200">
        <v>3678</v>
      </c>
      <c r="U84" s="200">
        <v>1</v>
      </c>
      <c r="V84" s="200">
        <v>1</v>
      </c>
      <c r="W84" s="200">
        <v>0</v>
      </c>
      <c r="X84" s="200">
        <v>0</v>
      </c>
      <c r="Y84" s="200">
        <v>161</v>
      </c>
      <c r="Z84" s="200">
        <v>107</v>
      </c>
      <c r="AA84" s="200">
        <v>0</v>
      </c>
      <c r="AB84" s="200">
        <v>0</v>
      </c>
      <c r="AC84" s="200">
        <v>64</v>
      </c>
      <c r="AD84" s="200">
        <v>717</v>
      </c>
      <c r="AE84" s="200">
        <v>4377</v>
      </c>
      <c r="AF84" s="200">
        <v>201</v>
      </c>
      <c r="AG84" s="200">
        <v>4396</v>
      </c>
      <c r="AI84" s="259">
        <v>0.48271612871853758</v>
      </c>
      <c r="AJ84" s="260">
        <f t="shared" si="92"/>
        <v>1.5133594685864376</v>
      </c>
      <c r="AK84" s="261">
        <f t="shared" si="69"/>
        <v>1.2927348717066262E-3</v>
      </c>
      <c r="AL84" s="262">
        <f t="shared" si="93"/>
        <v>0.23129631808034443</v>
      </c>
      <c r="AN84" s="264">
        <f t="shared" si="94"/>
        <v>2.1535000000000002E-2</v>
      </c>
      <c r="AO84" s="266">
        <f t="shared" si="95"/>
        <v>33.082302000000006</v>
      </c>
      <c r="AP84" s="261">
        <f t="shared" si="70"/>
        <v>1.6057810892146397E-2</v>
      </c>
      <c r="AQ84" s="262">
        <f t="shared" si="96"/>
        <v>2.0839507530919311E-5</v>
      </c>
      <c r="AT84" s="192">
        <f t="shared" si="71"/>
        <v>7.2887986927128082E-6</v>
      </c>
      <c r="AU84" s="192">
        <f t="shared" si="72"/>
        <v>0</v>
      </c>
      <c r="AV84" s="192">
        <f t="shared" si="73"/>
        <v>1.028104236656333E-4</v>
      </c>
      <c r="AW84" s="192">
        <f t="shared" si="74"/>
        <v>1.5344839353079597E-6</v>
      </c>
      <c r="AX84" s="192">
        <f t="shared" si="75"/>
        <v>0</v>
      </c>
      <c r="AY84" s="192">
        <f t="shared" si="76"/>
        <v>1.4109579785156691E-3</v>
      </c>
      <c r="AZ84" s="192">
        <f t="shared" si="77"/>
        <v>6.1762978396145388E-5</v>
      </c>
      <c r="BA84" s="192">
        <f t="shared" si="78"/>
        <v>0</v>
      </c>
      <c r="BB84" s="192">
        <f t="shared" si="79"/>
        <v>0</v>
      </c>
      <c r="BC84" s="192">
        <f t="shared" si="80"/>
        <v>1.5843546632054685E-3</v>
      </c>
      <c r="BE84" s="72">
        <f t="shared" si="81"/>
        <v>7.2887986927128082E-6</v>
      </c>
      <c r="BF84" s="72">
        <f t="shared" si="82"/>
        <v>0</v>
      </c>
      <c r="BG84" s="72">
        <f t="shared" si="83"/>
        <v>2.7416112977502214E-4</v>
      </c>
      <c r="BH84" s="99">
        <f t="shared" si="84"/>
        <v>1.5344839353079597E-6</v>
      </c>
      <c r="BI84" s="72">
        <f t="shared" si="85"/>
        <v>0</v>
      </c>
      <c r="BJ84" s="72">
        <f t="shared" si="86"/>
        <v>1.4109579785156691E-3</v>
      </c>
      <c r="BK84" s="72">
        <f t="shared" si="87"/>
        <v>1.6470127572305434E-4</v>
      </c>
      <c r="BL84" s="72">
        <f t="shared" si="88"/>
        <v>0</v>
      </c>
      <c r="BM84" s="99">
        <f t="shared" si="89"/>
        <v>0</v>
      </c>
      <c r="BN84" s="278">
        <f t="shared" si="66"/>
        <v>1.2851302958204161E-3</v>
      </c>
      <c r="BO84" s="277">
        <f t="shared" si="90"/>
        <v>1.5843546632054685E-3</v>
      </c>
      <c r="BP84" s="375">
        <f t="shared" si="91"/>
        <v>1.8586436666417664E-3</v>
      </c>
      <c r="BQ84" s="375"/>
      <c r="BR84" s="375"/>
      <c r="BS84" s="375"/>
      <c r="BT84" s="281"/>
      <c r="BU84" s="397"/>
      <c r="BV84" s="397"/>
      <c r="BW84" s="281"/>
      <c r="BX84" s="281"/>
    </row>
    <row r="85" spans="1:76" ht="15">
      <c r="A85" s="192">
        <v>235</v>
      </c>
      <c r="B85" s="192">
        <v>55022</v>
      </c>
      <c r="C85" s="200">
        <v>9</v>
      </c>
      <c r="D85" s="200">
        <v>0</v>
      </c>
      <c r="E85" s="200">
        <v>1</v>
      </c>
      <c r="F85" s="200">
        <v>0</v>
      </c>
      <c r="G85" s="192" t="s">
        <v>356</v>
      </c>
      <c r="H85" s="193">
        <v>5.1240000000000001E-3</v>
      </c>
      <c r="I85" s="201">
        <v>10</v>
      </c>
      <c r="J85" s="193">
        <v>2.0701677062712437E-4</v>
      </c>
      <c r="K85" s="200">
        <v>1635</v>
      </c>
      <c r="L85" s="200">
        <v>0</v>
      </c>
      <c r="M85" s="200">
        <v>0</v>
      </c>
      <c r="N85" s="200">
        <v>693</v>
      </c>
      <c r="O85" s="200">
        <v>95</v>
      </c>
      <c r="P85" s="200">
        <v>0</v>
      </c>
      <c r="Q85" s="200">
        <v>390</v>
      </c>
      <c r="R85" s="200">
        <v>30</v>
      </c>
      <c r="S85" s="200">
        <v>1146</v>
      </c>
      <c r="T85" s="200">
        <v>258</v>
      </c>
      <c r="U85" s="200">
        <v>1</v>
      </c>
      <c r="V85" s="200">
        <v>1</v>
      </c>
      <c r="W85" s="200">
        <v>0</v>
      </c>
      <c r="X85" s="200">
        <v>0</v>
      </c>
      <c r="Y85" s="200">
        <v>536</v>
      </c>
      <c r="Z85" s="200">
        <v>158</v>
      </c>
      <c r="AA85" s="200">
        <v>0</v>
      </c>
      <c r="AB85" s="200">
        <v>0</v>
      </c>
      <c r="AC85" s="200">
        <v>147</v>
      </c>
      <c r="AD85" s="200">
        <v>2844</v>
      </c>
      <c r="AE85" s="200">
        <v>1467</v>
      </c>
      <c r="AF85" s="200">
        <v>1955</v>
      </c>
      <c r="AG85" s="200">
        <v>3102</v>
      </c>
      <c r="AI85" s="259">
        <v>0.81368391560322062</v>
      </c>
      <c r="AJ85" s="260">
        <f t="shared" si="92"/>
        <v>1.9180772551624656</v>
      </c>
      <c r="AK85" s="261">
        <f t="shared" si="69"/>
        <v>1.6384510130246191E-3</v>
      </c>
      <c r="AL85" s="262">
        <f t="shared" si="93"/>
        <v>0.42809652548116017</v>
      </c>
      <c r="AN85" s="264">
        <f t="shared" si="94"/>
        <v>2.6659000000000002E-2</v>
      </c>
      <c r="AO85" s="266">
        <f t="shared" si="95"/>
        <v>43.099722000000007</v>
      </c>
      <c r="AP85" s="261">
        <f t="shared" si="70"/>
        <v>2.0920164061741582E-2</v>
      </c>
      <c r="AQ85" s="262">
        <f t="shared" si="96"/>
        <v>5.7470912336278014E-5</v>
      </c>
      <c r="AT85" s="192">
        <f t="shared" si="71"/>
        <v>1.3606591283009002E-3</v>
      </c>
      <c r="AU85" s="192">
        <f t="shared" si="72"/>
        <v>0</v>
      </c>
      <c r="AV85" s="192">
        <f t="shared" si="73"/>
        <v>5.767197406192807E-4</v>
      </c>
      <c r="AW85" s="192">
        <f t="shared" si="74"/>
        <v>7.9059704702498791E-5</v>
      </c>
      <c r="AX85" s="192">
        <f t="shared" si="75"/>
        <v>0</v>
      </c>
      <c r="AY85" s="192">
        <f t="shared" si="76"/>
        <v>2.1470951382362831E-4</v>
      </c>
      <c r="AZ85" s="192">
        <f t="shared" si="77"/>
        <v>4.4606317600567739E-4</v>
      </c>
      <c r="BA85" s="192">
        <f t="shared" si="78"/>
        <v>0</v>
      </c>
      <c r="BB85" s="192">
        <f t="shared" si="79"/>
        <v>0</v>
      </c>
      <c r="BC85" s="192">
        <f t="shared" si="80"/>
        <v>2.6772112634519856E-3</v>
      </c>
      <c r="BE85" s="72">
        <f t="shared" si="81"/>
        <v>1.3606591283009002E-3</v>
      </c>
      <c r="BF85" s="72">
        <f t="shared" si="82"/>
        <v>0</v>
      </c>
      <c r="BG85" s="72">
        <f t="shared" si="83"/>
        <v>1.537919308318082E-3</v>
      </c>
      <c r="BH85" s="99">
        <f t="shared" si="84"/>
        <v>7.9059704702498791E-5</v>
      </c>
      <c r="BI85" s="72">
        <f t="shared" si="85"/>
        <v>0</v>
      </c>
      <c r="BJ85" s="72">
        <f t="shared" si="86"/>
        <v>2.1470951382362831E-4</v>
      </c>
      <c r="BK85" s="72">
        <f t="shared" si="87"/>
        <v>1.1895018026818066E-3</v>
      </c>
      <c r="BL85" s="72">
        <f t="shared" si="88"/>
        <v>0</v>
      </c>
      <c r="BM85" s="99">
        <f t="shared" si="89"/>
        <v>0</v>
      </c>
      <c r="BN85" s="278">
        <f t="shared" si="66"/>
        <v>2.7116091700593887E-2</v>
      </c>
      <c r="BO85" s="277">
        <f t="shared" si="90"/>
        <v>2.6772112634519856E-3</v>
      </c>
      <c r="BP85" s="375">
        <f t="shared" si="91"/>
        <v>4.3818494578269154E-3</v>
      </c>
      <c r="BQ85" s="375"/>
      <c r="BR85" s="375"/>
      <c r="BS85" s="375"/>
      <c r="BT85" s="281"/>
      <c r="BU85" s="397"/>
      <c r="BV85" s="397"/>
      <c r="BW85" s="281"/>
      <c r="BX85" s="281"/>
    </row>
    <row r="86" spans="1:76" ht="15">
      <c r="A86" s="192">
        <v>237</v>
      </c>
      <c r="B86" s="192">
        <v>55048</v>
      </c>
      <c r="C86" s="200">
        <v>9</v>
      </c>
      <c r="D86" s="200">
        <v>0</v>
      </c>
      <c r="E86" s="200">
        <v>1</v>
      </c>
      <c r="F86" s="200">
        <v>0</v>
      </c>
      <c r="G86" s="192" t="s">
        <v>356</v>
      </c>
      <c r="H86" s="193">
        <v>1.5740000000000001E-3</v>
      </c>
      <c r="I86" s="201">
        <v>10</v>
      </c>
      <c r="J86" s="193">
        <v>6.3591802686786445E-5</v>
      </c>
      <c r="K86" s="200">
        <v>0</v>
      </c>
      <c r="L86" s="200">
        <v>0</v>
      </c>
      <c r="M86" s="200">
        <v>0</v>
      </c>
      <c r="N86" s="200">
        <v>220</v>
      </c>
      <c r="O86" s="200">
        <v>100</v>
      </c>
      <c r="P86" s="200">
        <v>0</v>
      </c>
      <c r="Q86" s="200">
        <v>255</v>
      </c>
      <c r="R86" s="200">
        <v>0</v>
      </c>
      <c r="S86" s="200">
        <v>900</v>
      </c>
      <c r="T86" s="200">
        <v>2346</v>
      </c>
      <c r="U86" s="200">
        <v>1</v>
      </c>
      <c r="V86" s="200">
        <v>1</v>
      </c>
      <c r="W86" s="200">
        <v>0</v>
      </c>
      <c r="X86" s="200">
        <v>0</v>
      </c>
      <c r="Y86" s="200">
        <v>183</v>
      </c>
      <c r="Z86" s="200">
        <v>38</v>
      </c>
      <c r="AA86" s="200">
        <v>0</v>
      </c>
      <c r="AB86" s="200">
        <v>0</v>
      </c>
      <c r="AC86" s="200">
        <v>36</v>
      </c>
      <c r="AD86" s="200">
        <v>576</v>
      </c>
      <c r="AE86" s="200">
        <v>2922</v>
      </c>
      <c r="AF86" s="200">
        <v>2022</v>
      </c>
      <c r="AG86" s="200">
        <v>2922</v>
      </c>
      <c r="AI86" s="259">
        <v>0.81435544974882601</v>
      </c>
      <c r="AJ86" s="260">
        <f t="shared" si="92"/>
        <v>2.0466598801951479</v>
      </c>
      <c r="AK86" s="261">
        <f t="shared" si="69"/>
        <v>1.7482882636750462E-3</v>
      </c>
      <c r="AL86" s="262">
        <f t="shared" si="93"/>
        <v>1.0910097131570618E-3</v>
      </c>
      <c r="AN86" s="264">
        <f t="shared" si="94"/>
        <v>2.8233000000000001E-2</v>
      </c>
      <c r="AO86" s="266">
        <f t="shared" si="95"/>
        <v>46.282350000000008</v>
      </c>
      <c r="AP86" s="261">
        <f t="shared" si="70"/>
        <v>2.2464979128239984E-2</v>
      </c>
      <c r="AQ86" s="262">
        <f t="shared" si="96"/>
        <v>1.8111792618969007E-5</v>
      </c>
      <c r="AT86" s="192">
        <f t="shared" si="71"/>
        <v>0</v>
      </c>
      <c r="AU86" s="192">
        <f t="shared" si="72"/>
        <v>0</v>
      </c>
      <c r="AV86" s="192">
        <f t="shared" si="73"/>
        <v>5.6240590296193928E-5</v>
      </c>
      <c r="AW86" s="192">
        <f t="shared" si="74"/>
        <v>2.5563904680088146E-5</v>
      </c>
      <c r="AX86" s="192">
        <f t="shared" si="75"/>
        <v>0</v>
      </c>
      <c r="AY86" s="192">
        <f t="shared" si="76"/>
        <v>5.9972920379486793E-4</v>
      </c>
      <c r="AZ86" s="192">
        <f t="shared" si="77"/>
        <v>4.6781945564561313E-5</v>
      </c>
      <c r="BA86" s="192">
        <f t="shared" si="78"/>
        <v>0</v>
      </c>
      <c r="BB86" s="192">
        <f t="shared" si="79"/>
        <v>0</v>
      </c>
      <c r="BC86" s="192">
        <f t="shared" si="80"/>
        <v>7.283156443357113E-4</v>
      </c>
      <c r="BE86" s="72">
        <f t="shared" si="81"/>
        <v>0</v>
      </c>
      <c r="BF86" s="72">
        <f t="shared" si="82"/>
        <v>0</v>
      </c>
      <c r="BG86" s="72">
        <f t="shared" si="83"/>
        <v>1.4997490745651717E-4</v>
      </c>
      <c r="BH86" s="99">
        <f t="shared" si="84"/>
        <v>2.5563904680088146E-5</v>
      </c>
      <c r="BI86" s="72">
        <f t="shared" si="85"/>
        <v>0</v>
      </c>
      <c r="BJ86" s="72">
        <f t="shared" si="86"/>
        <v>5.9972920379486793E-4</v>
      </c>
      <c r="BK86" s="72">
        <f t="shared" si="87"/>
        <v>1.2475185483883019E-4</v>
      </c>
      <c r="BL86" s="72">
        <f t="shared" si="88"/>
        <v>0</v>
      </c>
      <c r="BM86" s="99">
        <f t="shared" si="89"/>
        <v>0</v>
      </c>
      <c r="BN86" s="278">
        <f t="shared" si="66"/>
        <v>8.6150358771897063E-3</v>
      </c>
      <c r="BO86" s="277">
        <f t="shared" si="90"/>
        <v>7.283156443357113E-4</v>
      </c>
      <c r="BP86" s="375">
        <f t="shared" si="91"/>
        <v>9.0001987077030347E-4</v>
      </c>
      <c r="BQ86" s="375"/>
      <c r="BR86" s="375"/>
      <c r="BS86" s="375"/>
      <c r="BT86" s="281"/>
      <c r="BU86" s="397"/>
      <c r="BV86" s="397"/>
      <c r="BW86" s="281"/>
      <c r="BX86" s="281"/>
    </row>
    <row r="87" spans="1:76" ht="15">
      <c r="A87" s="192">
        <v>248</v>
      </c>
      <c r="B87" s="192">
        <v>53020</v>
      </c>
      <c r="C87" s="200">
        <v>9</v>
      </c>
      <c r="D87" s="200">
        <v>0</v>
      </c>
      <c r="E87" s="200">
        <v>1</v>
      </c>
      <c r="F87" s="200">
        <v>0</v>
      </c>
      <c r="G87" s="192" t="s">
        <v>356</v>
      </c>
      <c r="H87" s="193">
        <v>6.463E-3</v>
      </c>
      <c r="I87" s="201">
        <v>10</v>
      </c>
      <c r="J87" s="193">
        <v>2.6111424445025464E-4</v>
      </c>
      <c r="K87" s="200">
        <v>102</v>
      </c>
      <c r="L87" s="200">
        <v>0</v>
      </c>
      <c r="M87" s="200">
        <v>0</v>
      </c>
      <c r="N87" s="200">
        <v>217</v>
      </c>
      <c r="O87" s="200">
        <v>0</v>
      </c>
      <c r="P87" s="200">
        <v>0</v>
      </c>
      <c r="Q87" s="200">
        <v>128</v>
      </c>
      <c r="R87" s="200">
        <v>0</v>
      </c>
      <c r="S87" s="200">
        <v>377</v>
      </c>
      <c r="T87" s="200">
        <v>2247</v>
      </c>
      <c r="U87" s="200">
        <v>1</v>
      </c>
      <c r="V87" s="200">
        <v>1</v>
      </c>
      <c r="W87" s="200">
        <v>0</v>
      </c>
      <c r="X87" s="200">
        <v>0</v>
      </c>
      <c r="Y87" s="200">
        <v>175</v>
      </c>
      <c r="Z87" s="200">
        <v>42</v>
      </c>
      <c r="AA87" s="200">
        <v>0</v>
      </c>
      <c r="AB87" s="200">
        <v>0</v>
      </c>
      <c r="AC87" s="200">
        <v>29</v>
      </c>
      <c r="AD87" s="200">
        <v>447</v>
      </c>
      <c r="AE87" s="200">
        <v>2593</v>
      </c>
      <c r="AF87" s="200">
        <v>2318</v>
      </c>
      <c r="AG87" s="200">
        <v>2695</v>
      </c>
      <c r="AI87" s="259">
        <v>0.8365633369254597</v>
      </c>
      <c r="AJ87" s="260">
        <f t="shared" si="92"/>
        <v>2.6519226988308384</v>
      </c>
      <c r="AK87" s="261">
        <f t="shared" si="69"/>
        <v>2.2653130475676973E-3</v>
      </c>
      <c r="AL87" s="262">
        <f t="shared" si="93"/>
        <v>3.6574284547155451E-2</v>
      </c>
      <c r="AN87" s="264">
        <f t="shared" si="94"/>
        <v>3.4696000000000005E-2</v>
      </c>
      <c r="AO87" s="266">
        <f t="shared" si="95"/>
        <v>61.263584000000009</v>
      </c>
      <c r="AP87" s="261">
        <f t="shared" si="70"/>
        <v>2.9736716823609365E-2</v>
      </c>
      <c r="AQ87" s="262">
        <f t="shared" si="96"/>
        <v>6.9330566063197728E-5</v>
      </c>
      <c r="AT87" s="192">
        <f t="shared" si="71"/>
        <v>1.0706728479438242E-4</v>
      </c>
      <c r="AU87" s="192">
        <f t="shared" si="72"/>
        <v>0</v>
      </c>
      <c r="AV87" s="192">
        <f t="shared" si="73"/>
        <v>2.2778040000373518E-4</v>
      </c>
      <c r="AW87" s="192">
        <f t="shared" si="74"/>
        <v>0</v>
      </c>
      <c r="AX87" s="192">
        <f t="shared" si="75"/>
        <v>0</v>
      </c>
      <c r="AY87" s="192">
        <f t="shared" si="76"/>
        <v>2.3586293032644831E-3</v>
      </c>
      <c r="AZ87" s="192">
        <f t="shared" si="77"/>
        <v>1.836938709707542E-4</v>
      </c>
      <c r="BA87" s="192">
        <f t="shared" si="78"/>
        <v>0</v>
      </c>
      <c r="BB87" s="192">
        <f t="shared" si="79"/>
        <v>0</v>
      </c>
      <c r="BC87" s="192">
        <f t="shared" si="80"/>
        <v>2.8771708590333549E-3</v>
      </c>
      <c r="BE87" s="72">
        <f t="shared" si="81"/>
        <v>1.0706728479438242E-4</v>
      </c>
      <c r="BF87" s="72">
        <f t="shared" si="82"/>
        <v>0</v>
      </c>
      <c r="BG87" s="72">
        <f t="shared" si="83"/>
        <v>6.074144000099604E-4</v>
      </c>
      <c r="BH87" s="99">
        <f t="shared" si="84"/>
        <v>0</v>
      </c>
      <c r="BI87" s="72">
        <f t="shared" si="85"/>
        <v>0</v>
      </c>
      <c r="BJ87" s="72">
        <f t="shared" si="86"/>
        <v>2.3586293032644831E-3</v>
      </c>
      <c r="BK87" s="72">
        <f t="shared" si="87"/>
        <v>4.8985032258867778E-4</v>
      </c>
      <c r="BL87" s="72">
        <f t="shared" si="88"/>
        <v>0</v>
      </c>
      <c r="BM87" s="99">
        <f t="shared" si="89"/>
        <v>0</v>
      </c>
      <c r="BN87" s="278">
        <f t="shared" si="66"/>
        <v>4.0552608848591257E-2</v>
      </c>
      <c r="BO87" s="277">
        <f t="shared" si="90"/>
        <v>2.8771708590333549E-3</v>
      </c>
      <c r="BP87" s="375">
        <f t="shared" si="91"/>
        <v>3.562961310657504E-3</v>
      </c>
      <c r="BQ87" s="375"/>
      <c r="BR87" s="375"/>
      <c r="BS87" s="375"/>
      <c r="BT87" s="281"/>
      <c r="BU87" s="397"/>
      <c r="BV87" s="397"/>
      <c r="BW87" s="281"/>
      <c r="BX87" s="281"/>
    </row>
    <row r="88" spans="1:76" ht="15">
      <c r="A88" s="192">
        <v>251</v>
      </c>
      <c r="B88" s="192">
        <v>54083</v>
      </c>
      <c r="C88" s="200">
        <v>9</v>
      </c>
      <c r="D88" s="200">
        <v>0</v>
      </c>
      <c r="E88" s="200">
        <v>1</v>
      </c>
      <c r="F88" s="200">
        <v>0</v>
      </c>
      <c r="G88" s="192" t="s">
        <v>356</v>
      </c>
      <c r="H88" s="193">
        <v>1.4289999999999999E-3</v>
      </c>
      <c r="I88" s="201">
        <v>10</v>
      </c>
      <c r="J88" s="193">
        <v>5.7733599770913474E-5</v>
      </c>
      <c r="K88" s="200">
        <v>487</v>
      </c>
      <c r="L88" s="200">
        <v>0</v>
      </c>
      <c r="M88" s="200">
        <v>0</v>
      </c>
      <c r="N88" s="200">
        <v>37</v>
      </c>
      <c r="O88" s="200">
        <v>0</v>
      </c>
      <c r="P88" s="200">
        <v>0</v>
      </c>
      <c r="Q88" s="200">
        <v>147</v>
      </c>
      <c r="R88" s="200">
        <v>0</v>
      </c>
      <c r="S88" s="200">
        <v>585</v>
      </c>
      <c r="T88" s="200">
        <v>2300</v>
      </c>
      <c r="U88" s="200">
        <v>1</v>
      </c>
      <c r="V88" s="200">
        <v>1</v>
      </c>
      <c r="W88" s="200">
        <v>0</v>
      </c>
      <c r="X88" s="200">
        <v>0</v>
      </c>
      <c r="Y88" s="200">
        <v>0</v>
      </c>
      <c r="Z88" s="200">
        <v>37</v>
      </c>
      <c r="AA88" s="200">
        <v>0</v>
      </c>
      <c r="AB88" s="200">
        <v>0</v>
      </c>
      <c r="AC88" s="200">
        <v>19</v>
      </c>
      <c r="AD88" s="200">
        <v>672</v>
      </c>
      <c r="AE88" s="200">
        <v>2484</v>
      </c>
      <c r="AF88" s="200">
        <v>2387</v>
      </c>
      <c r="AG88" s="200">
        <v>2971</v>
      </c>
      <c r="AI88" s="259">
        <v>0.83907235024167126</v>
      </c>
      <c r="AJ88" s="260">
        <f t="shared" si="92"/>
        <v>2.7897328014840088</v>
      </c>
      <c r="AK88" s="261">
        <f t="shared" si="69"/>
        <v>2.3830325511431613E-3</v>
      </c>
      <c r="AL88" s="262">
        <f t="shared" si="93"/>
        <v>4.1925294912161229E-3</v>
      </c>
      <c r="AN88" s="264">
        <f t="shared" si="94"/>
        <v>3.6125000000000004E-2</v>
      </c>
      <c r="AO88" s="266">
        <f t="shared" si="95"/>
        <v>64.674607000000009</v>
      </c>
      <c r="AP88" s="261">
        <f t="shared" si="70"/>
        <v>3.1392392486166397E-2</v>
      </c>
      <c r="AQ88" s="262">
        <f t="shared" si="96"/>
        <v>1.3849711796330447E-5</v>
      </c>
      <c r="AT88" s="192">
        <f t="shared" si="71"/>
        <v>1.1302737761550816E-4</v>
      </c>
      <c r="AU88" s="192">
        <f t="shared" si="72"/>
        <v>0</v>
      </c>
      <c r="AV88" s="192">
        <f t="shared" si="73"/>
        <v>8.5872956299256699E-6</v>
      </c>
      <c r="AW88" s="192">
        <f t="shared" si="74"/>
        <v>0</v>
      </c>
      <c r="AX88" s="192">
        <f t="shared" si="75"/>
        <v>0</v>
      </c>
      <c r="AY88" s="192">
        <f t="shared" si="76"/>
        <v>5.3380486348186601E-4</v>
      </c>
      <c r="AZ88" s="192">
        <f t="shared" si="77"/>
        <v>0</v>
      </c>
      <c r="BA88" s="192">
        <f t="shared" si="78"/>
        <v>0</v>
      </c>
      <c r="BB88" s="192">
        <f t="shared" si="79"/>
        <v>0</v>
      </c>
      <c r="BC88" s="192">
        <f t="shared" si="80"/>
        <v>6.5541953672729983E-4</v>
      </c>
      <c r="BE88" s="72">
        <f t="shared" si="81"/>
        <v>1.1302737761550816E-4</v>
      </c>
      <c r="BF88" s="72">
        <f t="shared" si="82"/>
        <v>0</v>
      </c>
      <c r="BG88" s="72">
        <f t="shared" si="83"/>
        <v>2.2899455013135123E-5</v>
      </c>
      <c r="BH88" s="99">
        <f t="shared" si="84"/>
        <v>0</v>
      </c>
      <c r="BI88" s="72">
        <f t="shared" si="85"/>
        <v>0</v>
      </c>
      <c r="BJ88" s="72">
        <f t="shared" si="86"/>
        <v>5.3380486348186601E-4</v>
      </c>
      <c r="BK88" s="72">
        <f t="shared" si="87"/>
        <v>0</v>
      </c>
      <c r="BL88" s="72">
        <f t="shared" si="88"/>
        <v>0</v>
      </c>
      <c r="BM88" s="99">
        <f t="shared" si="89"/>
        <v>0</v>
      </c>
      <c r="BN88" s="278">
        <f t="shared" si="66"/>
        <v>9.2332768777624204E-3</v>
      </c>
      <c r="BO88" s="277">
        <f t="shared" si="90"/>
        <v>6.5541953672729983E-4</v>
      </c>
      <c r="BP88" s="376">
        <f t="shared" si="91"/>
        <v>6.6973169611050931E-4</v>
      </c>
      <c r="BQ88" s="379"/>
      <c r="BR88" s="379"/>
      <c r="BS88" s="379"/>
      <c r="BT88" s="281"/>
      <c r="BU88" s="397"/>
      <c r="BV88" s="397"/>
      <c r="BW88" s="281"/>
      <c r="BX88" s="281"/>
    </row>
    <row r="89" spans="1:76" ht="15">
      <c r="A89" s="192">
        <v>260</v>
      </c>
      <c r="B89" s="192">
        <v>54092</v>
      </c>
      <c r="C89" s="200">
        <v>9</v>
      </c>
      <c r="D89" s="200">
        <v>0</v>
      </c>
      <c r="E89" s="200">
        <v>1</v>
      </c>
      <c r="F89" s="200">
        <v>0</v>
      </c>
      <c r="G89" s="192" t="s">
        <v>356</v>
      </c>
      <c r="H89" s="193">
        <v>6.7599999999999995E-4</v>
      </c>
      <c r="I89" s="201">
        <v>10</v>
      </c>
      <c r="J89" s="193">
        <v>2.7311346007793919E-5</v>
      </c>
      <c r="K89" s="200">
        <v>93</v>
      </c>
      <c r="L89" s="200">
        <v>0</v>
      </c>
      <c r="M89" s="200">
        <v>0</v>
      </c>
      <c r="N89" s="200">
        <v>166</v>
      </c>
      <c r="O89" s="200">
        <v>0</v>
      </c>
      <c r="P89" s="200">
        <v>0</v>
      </c>
      <c r="Q89" s="200">
        <v>168</v>
      </c>
      <c r="R89" s="200">
        <v>0</v>
      </c>
      <c r="S89" s="200">
        <v>771</v>
      </c>
      <c r="T89" s="200">
        <v>2943</v>
      </c>
      <c r="U89" s="200">
        <v>1</v>
      </c>
      <c r="V89" s="200">
        <v>1</v>
      </c>
      <c r="W89" s="200">
        <v>0</v>
      </c>
      <c r="X89" s="200">
        <v>0</v>
      </c>
      <c r="Y89" s="200">
        <v>126</v>
      </c>
      <c r="Z89" s="200">
        <v>40</v>
      </c>
      <c r="AA89" s="200">
        <v>0</v>
      </c>
      <c r="AB89" s="200">
        <v>0</v>
      </c>
      <c r="AC89" s="200">
        <v>25</v>
      </c>
      <c r="AD89" s="200">
        <v>428</v>
      </c>
      <c r="AE89" s="200">
        <v>3277</v>
      </c>
      <c r="AF89" s="200">
        <v>2600</v>
      </c>
      <c r="AG89" s="200">
        <v>3370</v>
      </c>
      <c r="AI89" s="259">
        <v>0.85549465959165416</v>
      </c>
      <c r="AJ89" s="260">
        <f t="shared" si="92"/>
        <v>2.8607423011042732</v>
      </c>
      <c r="AK89" s="261">
        <f t="shared" si="69"/>
        <v>2.4436899549437913E-3</v>
      </c>
      <c r="AL89" s="262">
        <f t="shared" si="93"/>
        <v>2.7749437719616899E-2</v>
      </c>
      <c r="AN89" s="264">
        <f t="shared" si="94"/>
        <v>3.6801000000000007E-2</v>
      </c>
      <c r="AO89" s="266">
        <f t="shared" si="95"/>
        <v>66.432207000000005</v>
      </c>
      <c r="AP89" s="261">
        <f t="shared" si="70"/>
        <v>3.2245513542374531E-2</v>
      </c>
      <c r="AQ89" s="262">
        <f t="shared" si="96"/>
        <v>6.2787515247063686E-6</v>
      </c>
      <c r="AT89" s="192">
        <f t="shared" si="71"/>
        <v>1.0210619818473836E-5</v>
      </c>
      <c r="AU89" s="192">
        <f t="shared" si="72"/>
        <v>0</v>
      </c>
      <c r="AV89" s="192">
        <f t="shared" si="73"/>
        <v>1.8225407417921034E-5</v>
      </c>
      <c r="AW89" s="192">
        <f t="shared" si="74"/>
        <v>0</v>
      </c>
      <c r="AX89" s="192">
        <f t="shared" si="75"/>
        <v>0</v>
      </c>
      <c r="AY89" s="192">
        <f t="shared" si="76"/>
        <v>3.2311671102976873E-4</v>
      </c>
      <c r="AZ89" s="192">
        <f t="shared" si="77"/>
        <v>1.3833742979867775E-5</v>
      </c>
      <c r="BA89" s="192">
        <f t="shared" si="78"/>
        <v>0</v>
      </c>
      <c r="BB89" s="192">
        <f t="shared" si="79"/>
        <v>0</v>
      </c>
      <c r="BC89" s="192">
        <f t="shared" si="80"/>
        <v>3.6538648124603135E-4</v>
      </c>
      <c r="BE89" s="72">
        <f t="shared" si="81"/>
        <v>1.0210619818473836E-5</v>
      </c>
      <c r="BF89" s="72">
        <f t="shared" si="82"/>
        <v>0</v>
      </c>
      <c r="BG89" s="72">
        <f t="shared" si="83"/>
        <v>4.8601086447789442E-5</v>
      </c>
      <c r="BH89" s="99">
        <f t="shared" si="84"/>
        <v>0</v>
      </c>
      <c r="BI89" s="72">
        <f t="shared" si="85"/>
        <v>0</v>
      </c>
      <c r="BJ89" s="72">
        <f t="shared" si="86"/>
        <v>3.2311671102976873E-4</v>
      </c>
      <c r="BK89" s="72">
        <f t="shared" si="87"/>
        <v>3.6889981279647401E-5</v>
      </c>
      <c r="BL89" s="72">
        <f t="shared" si="88"/>
        <v>0</v>
      </c>
      <c r="BM89" s="99">
        <f t="shared" si="89"/>
        <v>0</v>
      </c>
      <c r="BN89" s="278">
        <f t="shared" si="66"/>
        <v>4.7576364745577013E-3</v>
      </c>
      <c r="BO89" s="277">
        <f t="shared" si="90"/>
        <v>3.6538648124603135E-4</v>
      </c>
      <c r="BP89" s="375">
        <f t="shared" si="91"/>
        <v>4.1881839857567941E-4</v>
      </c>
      <c r="BQ89" s="375"/>
      <c r="BR89" s="375"/>
      <c r="BS89" s="375"/>
      <c r="BT89" s="281"/>
      <c r="BU89" s="397"/>
      <c r="BV89" s="397"/>
      <c r="BW89" s="281"/>
      <c r="BX89" s="281"/>
    </row>
    <row r="90" spans="1:76" ht="15">
      <c r="A90" s="192">
        <v>268</v>
      </c>
      <c r="B90" s="192">
        <v>54054</v>
      </c>
      <c r="C90" s="200">
        <v>9</v>
      </c>
      <c r="D90" s="200">
        <v>0</v>
      </c>
      <c r="E90" s="200">
        <v>1</v>
      </c>
      <c r="F90" s="200">
        <v>0</v>
      </c>
      <c r="G90" s="192" t="s">
        <v>356</v>
      </c>
      <c r="H90" s="193">
        <v>3.2669999999999999E-3</v>
      </c>
      <c r="I90" s="201">
        <v>10</v>
      </c>
      <c r="J90" s="193">
        <v>1.3199137190453067E-4</v>
      </c>
      <c r="K90" s="200">
        <v>407</v>
      </c>
      <c r="L90" s="200">
        <v>0</v>
      </c>
      <c r="M90" s="200">
        <v>0</v>
      </c>
      <c r="N90" s="200">
        <v>325</v>
      </c>
      <c r="O90" s="200">
        <v>0</v>
      </c>
      <c r="P90" s="200">
        <v>0</v>
      </c>
      <c r="Q90" s="200">
        <v>199</v>
      </c>
      <c r="R90" s="200">
        <v>27</v>
      </c>
      <c r="S90" s="200">
        <v>663</v>
      </c>
      <c r="T90" s="200">
        <v>2490</v>
      </c>
      <c r="U90" s="200">
        <v>1</v>
      </c>
      <c r="V90" s="200">
        <v>1</v>
      </c>
      <c r="W90" s="200">
        <v>9</v>
      </c>
      <c r="X90" s="200">
        <v>48</v>
      </c>
      <c r="Y90" s="200">
        <v>230</v>
      </c>
      <c r="Z90" s="200">
        <v>95</v>
      </c>
      <c r="AA90" s="200">
        <v>0</v>
      </c>
      <c r="AB90" s="200">
        <v>0</v>
      </c>
      <c r="AC90" s="200">
        <v>54</v>
      </c>
      <c r="AD90" s="200">
        <v>960</v>
      </c>
      <c r="AE90" s="200">
        <v>3042</v>
      </c>
      <c r="AF90" s="200">
        <v>2787</v>
      </c>
      <c r="AG90" s="200">
        <v>3449</v>
      </c>
      <c r="AI90" s="259">
        <v>0.86282936408417388</v>
      </c>
      <c r="AJ90" s="260">
        <f t="shared" si="92"/>
        <v>3.2286022546022002</v>
      </c>
      <c r="AK90" s="261">
        <f t="shared" si="69"/>
        <v>2.7579215698788299E-3</v>
      </c>
      <c r="AL90" s="262">
        <f t="shared" si="93"/>
        <v>1.2565246652640192E-2</v>
      </c>
      <c r="AN90" s="264">
        <f t="shared" si="94"/>
        <v>4.0068000000000006E-2</v>
      </c>
      <c r="AO90" s="266">
        <f t="shared" si="95"/>
        <v>75.53733600000001</v>
      </c>
      <c r="AP90" s="261">
        <f t="shared" si="70"/>
        <v>3.666504999514611E-2</v>
      </c>
      <c r="AQ90" s="262">
        <f t="shared" si="96"/>
        <v>2.6000211922920105E-5</v>
      </c>
      <c r="AT90" s="192">
        <f t="shared" si="71"/>
        <v>2.1595636322787882E-4</v>
      </c>
      <c r="AU90" s="192">
        <f t="shared" si="72"/>
        <v>0</v>
      </c>
      <c r="AV90" s="192">
        <f t="shared" si="73"/>
        <v>1.724467273932693E-4</v>
      </c>
      <c r="AW90" s="192">
        <f t="shared" si="74"/>
        <v>0</v>
      </c>
      <c r="AX90" s="192">
        <f t="shared" si="75"/>
        <v>0</v>
      </c>
      <c r="AY90" s="192">
        <f t="shared" si="76"/>
        <v>1.3212072344899709E-3</v>
      </c>
      <c r="AZ90" s="192">
        <f t="shared" si="77"/>
        <v>1.2203922246292905E-4</v>
      </c>
      <c r="BA90" s="192">
        <f t="shared" si="78"/>
        <v>0</v>
      </c>
      <c r="BB90" s="192">
        <f t="shared" si="79"/>
        <v>0</v>
      </c>
      <c r="BC90" s="192">
        <f t="shared" si="80"/>
        <v>1.831649547574048E-3</v>
      </c>
      <c r="BE90" s="72">
        <f t="shared" si="81"/>
        <v>2.1595636322787882E-4</v>
      </c>
      <c r="BF90" s="72">
        <f t="shared" si="82"/>
        <v>0</v>
      </c>
      <c r="BG90" s="72">
        <f t="shared" si="83"/>
        <v>4.5985793971538492E-4</v>
      </c>
      <c r="BH90" s="99">
        <f t="shared" si="84"/>
        <v>0</v>
      </c>
      <c r="BI90" s="72">
        <f t="shared" si="85"/>
        <v>0</v>
      </c>
      <c r="BJ90" s="72">
        <f t="shared" si="86"/>
        <v>1.3212072344899709E-3</v>
      </c>
      <c r="BK90" s="72">
        <f t="shared" si="87"/>
        <v>3.2543792656781079E-4</v>
      </c>
      <c r="BL90" s="72">
        <f t="shared" si="88"/>
        <v>0</v>
      </c>
      <c r="BM90" s="99">
        <f t="shared" si="89"/>
        <v>0</v>
      </c>
      <c r="BN90" s="278">
        <f t="shared" si="66"/>
        <v>2.4646616884361112E-2</v>
      </c>
      <c r="BO90" s="277">
        <f t="shared" si="90"/>
        <v>1.831649547574048E-3</v>
      </c>
      <c r="BP90" s="375">
        <f t="shared" si="91"/>
        <v>2.3224594640010453E-3</v>
      </c>
      <c r="BQ90" s="375"/>
      <c r="BR90" s="375"/>
      <c r="BS90" s="375"/>
      <c r="BT90" s="281"/>
      <c r="BU90" s="397"/>
      <c r="BV90" s="397"/>
      <c r="BW90" s="281"/>
      <c r="BX90" s="281"/>
    </row>
    <row r="91" spans="1:76" ht="15">
      <c r="A91" s="192">
        <v>270</v>
      </c>
      <c r="B91" s="192">
        <v>51021</v>
      </c>
      <c r="C91" s="200">
        <v>9</v>
      </c>
      <c r="D91" s="200">
        <v>0</v>
      </c>
      <c r="E91" s="200">
        <v>1</v>
      </c>
      <c r="F91" s="200">
        <v>0</v>
      </c>
      <c r="G91" s="192" t="s">
        <v>356</v>
      </c>
      <c r="H91" s="193">
        <v>2.3479999999999998E-3</v>
      </c>
      <c r="I91" s="201">
        <v>10</v>
      </c>
      <c r="J91" s="193">
        <v>9.4862485837722077E-5</v>
      </c>
      <c r="K91" s="200">
        <v>1578</v>
      </c>
      <c r="L91" s="200">
        <v>0</v>
      </c>
      <c r="M91" s="200">
        <v>0</v>
      </c>
      <c r="N91" s="200">
        <v>1725</v>
      </c>
      <c r="O91" s="200">
        <v>0</v>
      </c>
      <c r="P91" s="200">
        <v>0</v>
      </c>
      <c r="Q91" s="200">
        <v>660</v>
      </c>
      <c r="R91" s="200">
        <v>0</v>
      </c>
      <c r="S91" s="200">
        <v>1520</v>
      </c>
      <c r="T91" s="200">
        <v>357</v>
      </c>
      <c r="U91" s="200">
        <v>1</v>
      </c>
      <c r="V91" s="200">
        <v>1</v>
      </c>
      <c r="W91" s="200">
        <v>210</v>
      </c>
      <c r="X91" s="200">
        <v>30</v>
      </c>
      <c r="Y91" s="200">
        <v>60</v>
      </c>
      <c r="Z91" s="200">
        <v>1665</v>
      </c>
      <c r="AA91" s="200">
        <v>0</v>
      </c>
      <c r="AB91" s="200">
        <v>0</v>
      </c>
      <c r="AC91" s="200">
        <v>117</v>
      </c>
      <c r="AD91" s="200">
        <v>3964</v>
      </c>
      <c r="AE91" s="200">
        <v>2743</v>
      </c>
      <c r="AF91" s="200">
        <v>2801</v>
      </c>
      <c r="AG91" s="200">
        <v>4321</v>
      </c>
      <c r="AI91" s="259">
        <v>0.87292835095239041</v>
      </c>
      <c r="AJ91" s="260">
        <f t="shared" si="92"/>
        <v>3.4943120774336598</v>
      </c>
      <c r="AK91" s="261">
        <f t="shared" si="69"/>
        <v>2.9848949763029218E-3</v>
      </c>
      <c r="AL91" s="262">
        <f t="shared" si="93"/>
        <v>1.7471397741673327E-2</v>
      </c>
      <c r="AN91" s="264">
        <f t="shared" si="94"/>
        <v>4.2416000000000009E-2</v>
      </c>
      <c r="AO91" s="266">
        <f t="shared" si="95"/>
        <v>82.114084000000005</v>
      </c>
      <c r="AP91" s="261">
        <f t="shared" si="70"/>
        <v>3.9857336180953315E-2</v>
      </c>
      <c r="AQ91" s="262">
        <f t="shared" si="96"/>
        <v>1.3997869258518605E-5</v>
      </c>
      <c r="AT91" s="192">
        <f t="shared" si="71"/>
        <v>6.0176587066074021E-4</v>
      </c>
      <c r="AU91" s="192">
        <f t="shared" si="72"/>
        <v>0</v>
      </c>
      <c r="AV91" s="192">
        <f t="shared" si="73"/>
        <v>6.5782390804168382E-4</v>
      </c>
      <c r="AW91" s="192">
        <f t="shared" si="74"/>
        <v>0</v>
      </c>
      <c r="AX91" s="192">
        <f t="shared" si="75"/>
        <v>0</v>
      </c>
      <c r="AY91" s="192">
        <f t="shared" si="76"/>
        <v>1.3614094792514846E-4</v>
      </c>
      <c r="AZ91" s="192">
        <f t="shared" si="77"/>
        <v>2.2880831584058566E-5</v>
      </c>
      <c r="BA91" s="192">
        <f t="shared" si="78"/>
        <v>0</v>
      </c>
      <c r="BB91" s="192">
        <f t="shared" si="79"/>
        <v>0</v>
      </c>
      <c r="BC91" s="192">
        <f t="shared" si="80"/>
        <v>1.418611558211631E-3</v>
      </c>
      <c r="BE91" s="72">
        <f t="shared" si="81"/>
        <v>6.0176587066074021E-4</v>
      </c>
      <c r="BF91" s="72">
        <f t="shared" si="82"/>
        <v>0</v>
      </c>
      <c r="BG91" s="72">
        <f t="shared" si="83"/>
        <v>1.7541970881111567E-3</v>
      </c>
      <c r="BH91" s="99">
        <f t="shared" si="84"/>
        <v>0</v>
      </c>
      <c r="BI91" s="72">
        <f t="shared" si="85"/>
        <v>0</v>
      </c>
      <c r="BJ91" s="72">
        <f t="shared" si="86"/>
        <v>1.3614094792514846E-4</v>
      </c>
      <c r="BK91" s="72">
        <f t="shared" si="87"/>
        <v>6.1015550890822839E-5</v>
      </c>
      <c r="BL91" s="72">
        <f t="shared" si="88"/>
        <v>0</v>
      </c>
      <c r="BM91" s="99">
        <f t="shared" si="89"/>
        <v>0</v>
      </c>
      <c r="BN91" s="278">
        <f t="shared" si="66"/>
        <v>1.7802558129707789E-2</v>
      </c>
      <c r="BO91" s="277">
        <f t="shared" si="90"/>
        <v>1.418611558211631E-3</v>
      </c>
      <c r="BP91" s="375">
        <f t="shared" si="91"/>
        <v>2.5531194575878682E-3</v>
      </c>
      <c r="BQ91" s="375"/>
      <c r="BR91" s="375"/>
      <c r="BS91" s="375"/>
      <c r="BT91" s="281"/>
      <c r="BU91" s="397"/>
      <c r="BV91" s="397"/>
      <c r="BW91" s="281"/>
      <c r="BX91" s="281"/>
    </row>
    <row r="92" spans="1:76" ht="15">
      <c r="A92" s="192">
        <v>272</v>
      </c>
      <c r="B92" s="192">
        <v>53002</v>
      </c>
      <c r="C92" s="200">
        <v>9</v>
      </c>
      <c r="D92" s="200">
        <v>0</v>
      </c>
      <c r="E92" s="200">
        <v>1</v>
      </c>
      <c r="F92" s="200">
        <v>0</v>
      </c>
      <c r="G92" s="192" t="s">
        <v>356</v>
      </c>
      <c r="H92" s="193">
        <v>2.362E-3</v>
      </c>
      <c r="I92" s="201">
        <v>10</v>
      </c>
      <c r="J92" s="193">
        <v>9.542810542959948E-5</v>
      </c>
      <c r="K92" s="200">
        <v>95</v>
      </c>
      <c r="L92" s="200">
        <v>0</v>
      </c>
      <c r="M92" s="200">
        <v>0</v>
      </c>
      <c r="N92" s="200">
        <v>1212</v>
      </c>
      <c r="O92" s="200">
        <v>0</v>
      </c>
      <c r="P92" s="200">
        <v>0</v>
      </c>
      <c r="Q92" s="200">
        <v>185</v>
      </c>
      <c r="R92" s="200">
        <v>0</v>
      </c>
      <c r="S92" s="200">
        <v>1689</v>
      </c>
      <c r="T92" s="200">
        <v>3030</v>
      </c>
      <c r="U92" s="200">
        <v>1</v>
      </c>
      <c r="V92" s="200">
        <v>1</v>
      </c>
      <c r="W92" s="200">
        <v>95</v>
      </c>
      <c r="X92" s="200">
        <v>0</v>
      </c>
      <c r="Y92" s="200">
        <v>689</v>
      </c>
      <c r="Z92" s="200">
        <v>0</v>
      </c>
      <c r="AA92" s="200">
        <v>522</v>
      </c>
      <c r="AB92" s="200">
        <v>0</v>
      </c>
      <c r="AC92" s="200">
        <v>155</v>
      </c>
      <c r="AD92" s="200">
        <v>1492</v>
      </c>
      <c r="AE92" s="200">
        <v>4427</v>
      </c>
      <c r="AF92" s="200">
        <v>2833</v>
      </c>
      <c r="AG92" s="200">
        <v>4522</v>
      </c>
      <c r="AI92" s="259">
        <v>0.87425215036430759</v>
      </c>
      <c r="AJ92" s="260">
        <f t="shared" si="92"/>
        <v>3.7646599001157153</v>
      </c>
      <c r="AK92" s="261">
        <f t="shared" si="69"/>
        <v>3.2158302333423444E-3</v>
      </c>
      <c r="AL92" s="262">
        <f t="shared" si="93"/>
        <v>2.3047080037702223E-3</v>
      </c>
      <c r="AN92" s="264">
        <f t="shared" si="94"/>
        <v>4.4778000000000012E-2</v>
      </c>
      <c r="AO92" s="266">
        <f t="shared" si="95"/>
        <v>88.805630000000008</v>
      </c>
      <c r="AP92" s="261">
        <f t="shared" si="70"/>
        <v>4.3105344141345509E-2</v>
      </c>
      <c r="AQ92" s="262">
        <f t="shared" si="96"/>
        <v>9.9943770787302428E-6</v>
      </c>
      <c r="AT92" s="192">
        <f t="shared" si="71"/>
        <v>3.6443993463564042E-5</v>
      </c>
      <c r="AU92" s="192">
        <f t="shared" si="72"/>
        <v>0</v>
      </c>
      <c r="AV92" s="192">
        <f t="shared" si="73"/>
        <v>4.6494863239831174E-4</v>
      </c>
      <c r="AW92" s="192">
        <f t="shared" si="74"/>
        <v>0</v>
      </c>
      <c r="AX92" s="192">
        <f t="shared" si="75"/>
        <v>0</v>
      </c>
      <c r="AY92" s="192">
        <f t="shared" si="76"/>
        <v>1.1623715809957794E-3</v>
      </c>
      <c r="AZ92" s="192">
        <f t="shared" si="77"/>
        <v>2.6431485785679605E-4</v>
      </c>
      <c r="BA92" s="192">
        <f t="shared" si="78"/>
        <v>2.0025015355768877E-4</v>
      </c>
      <c r="BB92" s="192">
        <f t="shared" si="79"/>
        <v>0</v>
      </c>
      <c r="BC92" s="192">
        <f t="shared" si="80"/>
        <v>2.1283292182721399E-3</v>
      </c>
      <c r="BE92" s="72">
        <f t="shared" si="81"/>
        <v>3.6443993463564042E-5</v>
      </c>
      <c r="BF92" s="72">
        <f t="shared" si="82"/>
        <v>0</v>
      </c>
      <c r="BG92" s="72">
        <f t="shared" si="83"/>
        <v>1.2398630197288313E-3</v>
      </c>
      <c r="BH92" s="99">
        <f t="shared" si="84"/>
        <v>0</v>
      </c>
      <c r="BI92" s="72">
        <f t="shared" si="85"/>
        <v>0</v>
      </c>
      <c r="BJ92" s="72">
        <f t="shared" si="86"/>
        <v>1.1623715809957794E-3</v>
      </c>
      <c r="BK92" s="72">
        <f t="shared" si="87"/>
        <v>7.0483962095145613E-4</v>
      </c>
      <c r="BL92" s="72">
        <f t="shared" si="88"/>
        <v>5.3400040948717005E-4</v>
      </c>
      <c r="BM92" s="99">
        <f t="shared" si="89"/>
        <v>0</v>
      </c>
      <c r="BN92" s="278">
        <f t="shared" si="66"/>
        <v>1.8113304119697707E-2</v>
      </c>
      <c r="BO92" s="277">
        <f t="shared" si="90"/>
        <v>2.1283292182721399E-3</v>
      </c>
      <c r="BP92" s="375">
        <f t="shared" si="91"/>
        <v>3.6775186246268011E-3</v>
      </c>
      <c r="BQ92" s="375"/>
      <c r="BR92" s="375"/>
      <c r="BS92" s="375"/>
      <c r="BT92" s="281"/>
      <c r="BU92" s="397"/>
      <c r="BV92" s="397"/>
      <c r="BW92" s="281"/>
      <c r="BX92" s="281"/>
    </row>
    <row r="93" spans="1:76" ht="15">
      <c r="A93" s="192">
        <v>273</v>
      </c>
      <c r="B93" s="192">
        <v>54089</v>
      </c>
      <c r="C93" s="200">
        <v>9</v>
      </c>
      <c r="D93" s="200">
        <v>0</v>
      </c>
      <c r="E93" s="200">
        <v>1</v>
      </c>
      <c r="F93" s="200">
        <v>0</v>
      </c>
      <c r="G93" s="192" t="s">
        <v>356</v>
      </c>
      <c r="H93" s="193">
        <v>6.7599999999999995E-4</v>
      </c>
      <c r="I93" s="201">
        <v>10</v>
      </c>
      <c r="J93" s="193">
        <v>2.7311346007793919E-5</v>
      </c>
      <c r="K93" s="200">
        <v>0</v>
      </c>
      <c r="L93" s="200">
        <v>0</v>
      </c>
      <c r="M93" s="200">
        <v>0</v>
      </c>
      <c r="N93" s="200">
        <v>113</v>
      </c>
      <c r="O93" s="200">
        <v>0</v>
      </c>
      <c r="P93" s="200">
        <v>0</v>
      </c>
      <c r="Q93" s="200">
        <v>254</v>
      </c>
      <c r="R93" s="200">
        <v>7</v>
      </c>
      <c r="S93" s="200">
        <v>841</v>
      </c>
      <c r="T93" s="200">
        <v>3324</v>
      </c>
      <c r="U93" s="200">
        <v>1</v>
      </c>
      <c r="V93" s="200">
        <v>1</v>
      </c>
      <c r="W93" s="200">
        <v>0</v>
      </c>
      <c r="X93" s="200">
        <v>0</v>
      </c>
      <c r="Y93" s="200">
        <v>95</v>
      </c>
      <c r="Z93" s="200">
        <v>18</v>
      </c>
      <c r="AA93" s="200">
        <v>0</v>
      </c>
      <c r="AB93" s="200">
        <v>0</v>
      </c>
      <c r="AC93" s="200">
        <v>24</v>
      </c>
      <c r="AD93" s="200">
        <v>375</v>
      </c>
      <c r="AE93" s="200">
        <v>3699</v>
      </c>
      <c r="AF93" s="200">
        <v>2858</v>
      </c>
      <c r="AG93" s="200">
        <v>3699</v>
      </c>
      <c r="AI93" s="259">
        <v>0.87427946171031534</v>
      </c>
      <c r="AJ93" s="260">
        <f t="shared" si="92"/>
        <v>3.8427157270059902</v>
      </c>
      <c r="AK93" s="261">
        <f t="shared" si="69"/>
        <v>3.2825067179816517E-3</v>
      </c>
      <c r="AL93" s="262">
        <f t="shared" si="93"/>
        <v>4.7577273533910395E-5</v>
      </c>
      <c r="AN93" s="264">
        <f t="shared" si="94"/>
        <v>4.5454000000000015E-2</v>
      </c>
      <c r="AO93" s="266">
        <f t="shared" si="95"/>
        <v>90.737638000000004</v>
      </c>
      <c r="AP93" s="261">
        <f t="shared" si="70"/>
        <v>4.404312105620814E-2</v>
      </c>
      <c r="AQ93" s="262">
        <f t="shared" si="96"/>
        <v>2.0844695264537614E-6</v>
      </c>
      <c r="AT93" s="192">
        <f t="shared" si="71"/>
        <v>0</v>
      </c>
      <c r="AU93" s="192">
        <f t="shared" si="72"/>
        <v>0</v>
      </c>
      <c r="AV93" s="192">
        <f t="shared" si="73"/>
        <v>1.2406452037500465E-5</v>
      </c>
      <c r="AW93" s="192">
        <f t="shared" si="74"/>
        <v>0</v>
      </c>
      <c r="AX93" s="192">
        <f t="shared" si="75"/>
        <v>0</v>
      </c>
      <c r="AY93" s="192">
        <f t="shared" si="76"/>
        <v>3.6494731480222608E-4</v>
      </c>
      <c r="AZ93" s="192">
        <f t="shared" si="77"/>
        <v>1.0430203040376497E-5</v>
      </c>
      <c r="BA93" s="192">
        <f t="shared" si="78"/>
        <v>0</v>
      </c>
      <c r="BB93" s="192">
        <f t="shared" si="79"/>
        <v>0</v>
      </c>
      <c r="BC93" s="192">
        <f t="shared" si="80"/>
        <v>3.8778396988010304E-4</v>
      </c>
      <c r="BE93" s="72">
        <f t="shared" si="81"/>
        <v>0</v>
      </c>
      <c r="BF93" s="72">
        <f t="shared" si="82"/>
        <v>0</v>
      </c>
      <c r="BG93" s="72">
        <f t="shared" si="83"/>
        <v>3.3083872100001245E-5</v>
      </c>
      <c r="BH93" s="99">
        <f t="shared" si="84"/>
        <v>0</v>
      </c>
      <c r="BI93" s="72">
        <f t="shared" si="85"/>
        <v>0</v>
      </c>
      <c r="BJ93" s="72">
        <f t="shared" si="86"/>
        <v>3.6494731480222608E-4</v>
      </c>
      <c r="BK93" s="72">
        <f t="shared" si="87"/>
        <v>2.7813874774337327E-5</v>
      </c>
      <c r="BL93" s="72">
        <f t="shared" si="88"/>
        <v>0</v>
      </c>
      <c r="BM93" s="99">
        <f t="shared" si="89"/>
        <v>0</v>
      </c>
      <c r="BN93" s="278">
        <f t="shared" si="66"/>
        <v>5.2297404016484264E-3</v>
      </c>
      <c r="BO93" s="277">
        <f t="shared" si="90"/>
        <v>3.8778396988010304E-4</v>
      </c>
      <c r="BP93" s="375">
        <f t="shared" si="91"/>
        <v>4.2584506167656468E-4</v>
      </c>
      <c r="BQ93" s="375"/>
      <c r="BR93" s="375"/>
      <c r="BS93" s="375"/>
      <c r="BT93" s="281"/>
      <c r="BU93" s="397"/>
      <c r="BV93" s="397"/>
      <c r="BW93" s="281"/>
      <c r="BX93" s="281"/>
    </row>
    <row r="94" spans="1:76" ht="15">
      <c r="A94" s="192">
        <v>279</v>
      </c>
      <c r="B94" s="192">
        <v>55024</v>
      </c>
      <c r="C94" s="200">
        <v>9</v>
      </c>
      <c r="D94" s="200">
        <v>0</v>
      </c>
      <c r="E94" s="200">
        <v>1</v>
      </c>
      <c r="F94" s="200">
        <v>0</v>
      </c>
      <c r="G94" s="192" t="s">
        <v>356</v>
      </c>
      <c r="H94" s="193">
        <v>1.5740000000000001E-3</v>
      </c>
      <c r="I94" s="201">
        <v>10</v>
      </c>
      <c r="J94" s="193">
        <v>6.3591802686786445E-5</v>
      </c>
      <c r="K94" s="200">
        <v>1467</v>
      </c>
      <c r="L94" s="200">
        <v>0</v>
      </c>
      <c r="M94" s="200">
        <v>0</v>
      </c>
      <c r="N94" s="200">
        <v>669</v>
      </c>
      <c r="O94" s="200">
        <v>153</v>
      </c>
      <c r="P94" s="200">
        <v>0</v>
      </c>
      <c r="Q94" s="200">
        <v>213</v>
      </c>
      <c r="R94" s="200">
        <v>2</v>
      </c>
      <c r="S94" s="200">
        <v>2812</v>
      </c>
      <c r="T94" s="200">
        <v>3302</v>
      </c>
      <c r="U94" s="200">
        <v>1</v>
      </c>
      <c r="V94" s="200">
        <v>1</v>
      </c>
      <c r="W94" s="200">
        <v>0</v>
      </c>
      <c r="X94" s="200">
        <v>241</v>
      </c>
      <c r="Y94" s="200">
        <v>351</v>
      </c>
      <c r="Z94" s="200">
        <v>203</v>
      </c>
      <c r="AA94" s="200">
        <v>115</v>
      </c>
      <c r="AB94" s="200">
        <v>0</v>
      </c>
      <c r="AC94" s="200">
        <v>34</v>
      </c>
      <c r="AD94" s="200">
        <v>2507</v>
      </c>
      <c r="AE94" s="200">
        <v>4341</v>
      </c>
      <c r="AF94" s="200">
        <v>2997</v>
      </c>
      <c r="AG94" s="200">
        <v>5808</v>
      </c>
      <c r="AI94" s="259">
        <v>0.8916642509679924</v>
      </c>
      <c r="AJ94" s="260">
        <f t="shared" si="92"/>
        <v>4.0333003596582895</v>
      </c>
      <c r="AK94" s="261">
        <f t="shared" si="69"/>
        <v>3.4453070345985314E-3</v>
      </c>
      <c r="AL94" s="262">
        <f t="shared" si="93"/>
        <v>3.0583597661578678E-2</v>
      </c>
      <c r="AN94" s="264">
        <f t="shared" si="94"/>
        <v>4.7028000000000014E-2</v>
      </c>
      <c r="AO94" s="266">
        <f t="shared" si="95"/>
        <v>95.454915999999997</v>
      </c>
      <c r="AP94" s="261">
        <f t="shared" si="70"/>
        <v>4.6332839530142708E-2</v>
      </c>
      <c r="AQ94" s="262">
        <f t="shared" si="96"/>
        <v>3.3149060370838093E-6</v>
      </c>
      <c r="AT94" s="192">
        <f t="shared" si="71"/>
        <v>3.7502248165689316E-4</v>
      </c>
      <c r="AU94" s="192">
        <f t="shared" si="72"/>
        <v>0</v>
      </c>
      <c r="AV94" s="192">
        <f t="shared" si="73"/>
        <v>1.7102252230978971E-4</v>
      </c>
      <c r="AW94" s="192">
        <f t="shared" si="74"/>
        <v>3.9112774160534873E-5</v>
      </c>
      <c r="AX94" s="192">
        <f t="shared" si="75"/>
        <v>0</v>
      </c>
      <c r="AY94" s="192">
        <f t="shared" si="76"/>
        <v>8.441201325365107E-4</v>
      </c>
      <c r="AZ94" s="192">
        <f t="shared" si="77"/>
        <v>8.9729305427109393E-5</v>
      </c>
      <c r="BA94" s="192">
        <f t="shared" si="78"/>
        <v>2.9398490382101376E-5</v>
      </c>
      <c r="BB94" s="192">
        <f t="shared" si="79"/>
        <v>0</v>
      </c>
      <c r="BC94" s="192">
        <f t="shared" si="80"/>
        <v>1.5484057064729393E-3</v>
      </c>
      <c r="BE94" s="72">
        <f t="shared" si="81"/>
        <v>3.7502248165689316E-4</v>
      </c>
      <c r="BF94" s="72">
        <f t="shared" si="82"/>
        <v>0</v>
      </c>
      <c r="BG94" s="72">
        <f t="shared" si="83"/>
        <v>4.5606005949277257E-4</v>
      </c>
      <c r="BH94" s="99">
        <f t="shared" si="84"/>
        <v>3.9112774160534873E-5</v>
      </c>
      <c r="BI94" s="72">
        <f t="shared" si="85"/>
        <v>0</v>
      </c>
      <c r="BJ94" s="72">
        <f t="shared" si="86"/>
        <v>8.441201325365107E-4</v>
      </c>
      <c r="BK94" s="72">
        <f t="shared" si="87"/>
        <v>2.392781478056251E-4</v>
      </c>
      <c r="BL94" s="72">
        <f t="shared" si="88"/>
        <v>7.8395974352270332E-5</v>
      </c>
      <c r="BM94" s="99">
        <f t="shared" si="89"/>
        <v>0</v>
      </c>
      <c r="BN94" s="278">
        <f t="shared" si="66"/>
        <v>1.2769170387704032E-2</v>
      </c>
      <c r="BO94" s="277">
        <f t="shared" si="90"/>
        <v>1.5484057064729393E-3</v>
      </c>
      <c r="BP94" s="375">
        <f t="shared" si="91"/>
        <v>2.031989570004607E-3</v>
      </c>
      <c r="BQ94" s="375"/>
      <c r="BR94" s="375"/>
      <c r="BS94" s="375"/>
      <c r="BT94" s="281"/>
      <c r="BU94" s="397"/>
      <c r="BV94" s="397"/>
      <c r="BW94" s="281"/>
      <c r="BX94" s="281"/>
    </row>
    <row r="95" spans="1:76" ht="15">
      <c r="A95" s="192">
        <v>284</v>
      </c>
      <c r="B95" s="192">
        <v>55035</v>
      </c>
      <c r="C95" s="200">
        <v>9</v>
      </c>
      <c r="D95" s="200">
        <v>0</v>
      </c>
      <c r="E95" s="200">
        <v>1</v>
      </c>
      <c r="F95" s="200">
        <v>0</v>
      </c>
      <c r="G95" s="192" t="s">
        <v>356</v>
      </c>
      <c r="H95" s="193">
        <v>1.5740000000000001E-3</v>
      </c>
      <c r="I95" s="201">
        <v>10</v>
      </c>
      <c r="J95" s="193">
        <v>6.3591802686786445E-5</v>
      </c>
      <c r="K95" s="200">
        <v>398</v>
      </c>
      <c r="L95" s="200">
        <v>0</v>
      </c>
      <c r="M95" s="200">
        <v>0</v>
      </c>
      <c r="N95" s="200">
        <v>613</v>
      </c>
      <c r="O95" s="200">
        <v>76</v>
      </c>
      <c r="P95" s="200">
        <v>0</v>
      </c>
      <c r="Q95" s="200">
        <v>181</v>
      </c>
      <c r="R95" s="200">
        <v>41</v>
      </c>
      <c r="S95" s="200">
        <v>1149</v>
      </c>
      <c r="T95" s="200">
        <v>3088</v>
      </c>
      <c r="U95" s="200">
        <v>1</v>
      </c>
      <c r="V95" s="200">
        <v>1</v>
      </c>
      <c r="W95" s="200">
        <v>0</v>
      </c>
      <c r="X95" s="200">
        <v>0</v>
      </c>
      <c r="Y95" s="200">
        <v>246</v>
      </c>
      <c r="Z95" s="200">
        <v>247</v>
      </c>
      <c r="AA95" s="200">
        <v>0</v>
      </c>
      <c r="AB95" s="200">
        <v>0</v>
      </c>
      <c r="AC95" s="200">
        <v>48</v>
      </c>
      <c r="AD95" s="200">
        <v>1311</v>
      </c>
      <c r="AE95" s="200">
        <v>4001</v>
      </c>
      <c r="AF95" s="200">
        <v>3250</v>
      </c>
      <c r="AG95" s="200">
        <v>4399</v>
      </c>
      <c r="AI95" s="259">
        <v>0.9034729899779268</v>
      </c>
      <c r="AJ95" s="260">
        <f t="shared" si="92"/>
        <v>4.2399737183903454</v>
      </c>
      <c r="AK95" s="261">
        <f t="shared" si="69"/>
        <v>3.6218505878200385E-3</v>
      </c>
      <c r="AL95" s="262">
        <f t="shared" si="93"/>
        <v>2.1114852945438873E-2</v>
      </c>
      <c r="AN95" s="264">
        <f t="shared" si="94"/>
        <v>4.8602000000000013E-2</v>
      </c>
      <c r="AO95" s="266">
        <f t="shared" si="95"/>
        <v>100.57041599999999</v>
      </c>
      <c r="AP95" s="261">
        <f t="shared" si="70"/>
        <v>4.8815850888263276E-2</v>
      </c>
      <c r="AQ95" s="262">
        <f t="shared" si="96"/>
        <v>7.5758128142902317E-7</v>
      </c>
      <c r="AT95" s="192">
        <f t="shared" si="71"/>
        <v>1.0174434062675084E-4</v>
      </c>
      <c r="AU95" s="192">
        <f t="shared" si="72"/>
        <v>0</v>
      </c>
      <c r="AV95" s="192">
        <f t="shared" si="73"/>
        <v>1.5670673568894035E-4</v>
      </c>
      <c r="AW95" s="192">
        <f t="shared" si="74"/>
        <v>1.9428567556866994E-5</v>
      </c>
      <c r="AX95" s="192">
        <f t="shared" si="75"/>
        <v>0</v>
      </c>
      <c r="AY95" s="192">
        <f t="shared" si="76"/>
        <v>7.8941337652112221E-4</v>
      </c>
      <c r="AZ95" s="192">
        <f t="shared" si="77"/>
        <v>6.2887205513016852E-5</v>
      </c>
      <c r="BA95" s="192">
        <f t="shared" si="78"/>
        <v>0</v>
      </c>
      <c r="BB95" s="192">
        <f t="shared" si="79"/>
        <v>0</v>
      </c>
      <c r="BC95" s="192">
        <f t="shared" si="80"/>
        <v>1.1301802259066974E-3</v>
      </c>
      <c r="BE95" s="72">
        <f t="shared" si="81"/>
        <v>1.0174434062675084E-4</v>
      </c>
      <c r="BF95" s="72">
        <f t="shared" si="82"/>
        <v>0</v>
      </c>
      <c r="BG95" s="72">
        <f t="shared" si="83"/>
        <v>4.1788462850384103E-4</v>
      </c>
      <c r="BH95" s="99">
        <f t="shared" si="84"/>
        <v>1.9428567556866994E-5</v>
      </c>
      <c r="BI95" s="72">
        <f t="shared" si="85"/>
        <v>0</v>
      </c>
      <c r="BJ95" s="72">
        <f t="shared" si="86"/>
        <v>7.8941337652112221E-4</v>
      </c>
      <c r="BK95" s="72">
        <f t="shared" si="87"/>
        <v>1.6769921470137828E-4</v>
      </c>
      <c r="BL95" s="72">
        <f t="shared" si="88"/>
        <v>0</v>
      </c>
      <c r="BM95" s="99">
        <f t="shared" si="89"/>
        <v>0</v>
      </c>
      <c r="BN95" s="278">
        <f t="shared" si="66"/>
        <v>1.384711503504775E-2</v>
      </c>
      <c r="BO95" s="277">
        <f t="shared" si="90"/>
        <v>1.1301802259066974E-3</v>
      </c>
      <c r="BP95" s="375">
        <f t="shared" si="91"/>
        <v>1.4961701279099593E-3</v>
      </c>
      <c r="BQ95" s="375"/>
      <c r="BR95" s="375"/>
      <c r="BS95" s="375"/>
      <c r="BT95" s="281"/>
      <c r="BU95" s="397"/>
      <c r="BV95" s="397"/>
      <c r="BW95" s="281"/>
      <c r="BX95" s="281"/>
    </row>
    <row r="96" spans="1:76" ht="15">
      <c r="A96" s="192">
        <v>295</v>
      </c>
      <c r="B96" s="192">
        <v>52008</v>
      </c>
      <c r="C96" s="200">
        <v>9</v>
      </c>
      <c r="D96" s="200">
        <v>0</v>
      </c>
      <c r="E96" s="200">
        <v>1</v>
      </c>
      <c r="F96" s="200">
        <v>0</v>
      </c>
      <c r="G96" s="192" t="s">
        <v>356</v>
      </c>
      <c r="H96" s="193">
        <v>2.8240000000000001E-3</v>
      </c>
      <c r="I96" s="201">
        <v>10</v>
      </c>
      <c r="J96" s="193">
        <v>1.1409355196155332E-4</v>
      </c>
      <c r="K96" s="200">
        <v>205</v>
      </c>
      <c r="L96" s="200">
        <v>300</v>
      </c>
      <c r="M96" s="200">
        <v>1</v>
      </c>
      <c r="N96" s="200">
        <v>510</v>
      </c>
      <c r="O96" s="200">
        <v>315</v>
      </c>
      <c r="P96" s="200">
        <v>0</v>
      </c>
      <c r="Q96" s="200">
        <v>520</v>
      </c>
      <c r="R96" s="200">
        <v>0</v>
      </c>
      <c r="S96" s="200">
        <v>1065</v>
      </c>
      <c r="T96" s="200">
        <v>2844</v>
      </c>
      <c r="U96" s="200">
        <v>1</v>
      </c>
      <c r="V96" s="200">
        <v>1</v>
      </c>
      <c r="W96" s="200">
        <v>0</v>
      </c>
      <c r="X96" s="200">
        <v>0</v>
      </c>
      <c r="Y96" s="200">
        <v>328</v>
      </c>
      <c r="Z96" s="200">
        <v>182</v>
      </c>
      <c r="AA96" s="200">
        <v>0</v>
      </c>
      <c r="AB96" s="200">
        <v>202</v>
      </c>
      <c r="AC96" s="200">
        <v>99</v>
      </c>
      <c r="AD96" s="200">
        <v>1852</v>
      </c>
      <c r="AE96" s="200">
        <v>4491</v>
      </c>
      <c r="AF96" s="200">
        <v>3631</v>
      </c>
      <c r="AG96" s="200">
        <v>4696</v>
      </c>
      <c r="AI96" s="259">
        <v>0.92024421599885653</v>
      </c>
      <c r="AJ96" s="260">
        <f t="shared" si="92"/>
        <v>4.6542474055627459</v>
      </c>
      <c r="AK96" s="261">
        <f t="shared" si="69"/>
        <v>3.9757295260067962E-3</v>
      </c>
      <c r="AL96" s="262">
        <f t="shared" si="93"/>
        <v>3.0458552726393983E-2</v>
      </c>
      <c r="AN96" s="264">
        <f t="shared" si="94"/>
        <v>5.1426000000000013E-2</v>
      </c>
      <c r="AO96" s="266">
        <f t="shared" si="95"/>
        <v>110.82436</v>
      </c>
      <c r="AP96" s="261">
        <f t="shared" si="70"/>
        <v>5.3793010387341036E-2</v>
      </c>
      <c r="AQ96" s="262">
        <f t="shared" si="96"/>
        <v>-7.2883522423065045E-6</v>
      </c>
      <c r="AT96" s="192">
        <f t="shared" si="71"/>
        <v>9.4024496171516098E-5</v>
      </c>
      <c r="AU96" s="192">
        <f t="shared" si="72"/>
        <v>1.3759682366563331E-4</v>
      </c>
      <c r="AV96" s="192">
        <f t="shared" si="73"/>
        <v>2.3391460023157662E-4</v>
      </c>
      <c r="AW96" s="192">
        <f t="shared" si="74"/>
        <v>1.4447666484891498E-4</v>
      </c>
      <c r="AX96" s="192">
        <f t="shared" si="75"/>
        <v>0</v>
      </c>
      <c r="AY96" s="192">
        <f t="shared" si="76"/>
        <v>1.3044178883502039E-3</v>
      </c>
      <c r="AZ96" s="192">
        <f t="shared" si="77"/>
        <v>1.5043919387442575E-4</v>
      </c>
      <c r="BA96" s="192">
        <f t="shared" si="78"/>
        <v>0</v>
      </c>
      <c r="BB96" s="192">
        <f t="shared" si="79"/>
        <v>9.2648527934859767E-5</v>
      </c>
      <c r="BC96" s="192">
        <f t="shared" si="80"/>
        <v>2.1575181950771304E-3</v>
      </c>
      <c r="BE96" s="72">
        <f t="shared" si="81"/>
        <v>9.4024496171516098E-5</v>
      </c>
      <c r="BF96" s="72">
        <f t="shared" si="82"/>
        <v>2.5226084338699438E-4</v>
      </c>
      <c r="BG96" s="72">
        <f t="shared" si="83"/>
        <v>6.237722672842044E-4</v>
      </c>
      <c r="BH96" s="99">
        <f t="shared" si="84"/>
        <v>1.4447666484891498E-4</v>
      </c>
      <c r="BI96" s="72">
        <f t="shared" si="85"/>
        <v>0</v>
      </c>
      <c r="BJ96" s="72">
        <f t="shared" si="86"/>
        <v>1.3044178883502039E-3</v>
      </c>
      <c r="BK96" s="72">
        <f t="shared" si="87"/>
        <v>4.0117118366513537E-4</v>
      </c>
      <c r="BL96" s="72">
        <f t="shared" si="88"/>
        <v>0</v>
      </c>
      <c r="BM96" s="99">
        <f t="shared" si="89"/>
        <v>9.2648527934859767E-5</v>
      </c>
      <c r="BN96" s="278">
        <f t="shared" si="66"/>
        <v>2.7756337040550812E-2</v>
      </c>
      <c r="BO96" s="277">
        <f t="shared" si="90"/>
        <v>2.1575181950771304E-3</v>
      </c>
      <c r="BP96" s="375">
        <f t="shared" si="91"/>
        <v>2.9127718716418288E-3</v>
      </c>
      <c r="BQ96" s="375"/>
      <c r="BR96" s="375"/>
      <c r="BS96" s="375"/>
      <c r="BT96" s="281"/>
      <c r="BU96" s="397"/>
      <c r="BV96" s="397"/>
      <c r="BW96" s="281"/>
      <c r="BX96" s="281"/>
    </row>
    <row r="97" spans="1:76" ht="15">
      <c r="A97" s="192">
        <v>311</v>
      </c>
      <c r="B97" s="192">
        <v>53010</v>
      </c>
      <c r="C97" s="200">
        <v>9</v>
      </c>
      <c r="D97" s="200">
        <v>0</v>
      </c>
      <c r="E97" s="200">
        <v>1</v>
      </c>
      <c r="F97" s="200">
        <v>0</v>
      </c>
      <c r="G97" s="192" t="s">
        <v>356</v>
      </c>
      <c r="H97" s="193">
        <v>2.362E-3</v>
      </c>
      <c r="I97" s="201">
        <v>10</v>
      </c>
      <c r="J97" s="193">
        <v>9.542810542959948E-5</v>
      </c>
      <c r="K97" s="200">
        <v>0</v>
      </c>
      <c r="L97" s="200">
        <v>0</v>
      </c>
      <c r="M97" s="200">
        <v>0</v>
      </c>
      <c r="N97" s="200">
        <v>394</v>
      </c>
      <c r="O97" s="200">
        <v>10</v>
      </c>
      <c r="P97" s="200">
        <v>0</v>
      </c>
      <c r="Q97" s="200">
        <v>938</v>
      </c>
      <c r="R97" s="200">
        <v>19</v>
      </c>
      <c r="S97" s="200">
        <v>268</v>
      </c>
      <c r="T97" s="200">
        <v>3440</v>
      </c>
      <c r="U97" s="200">
        <v>1</v>
      </c>
      <c r="V97" s="200">
        <v>1</v>
      </c>
      <c r="W97" s="200">
        <v>0</v>
      </c>
      <c r="X97" s="200">
        <v>0</v>
      </c>
      <c r="Y97" s="200">
        <v>293</v>
      </c>
      <c r="Z97" s="200">
        <v>101</v>
      </c>
      <c r="AA97" s="200">
        <v>0</v>
      </c>
      <c r="AB97" s="200">
        <v>10</v>
      </c>
      <c r="AC97" s="200">
        <v>31</v>
      </c>
      <c r="AD97" s="200">
        <v>1362</v>
      </c>
      <c r="AE97" s="200">
        <v>4803</v>
      </c>
      <c r="AF97" s="200">
        <v>4534</v>
      </c>
      <c r="AG97" s="200">
        <v>4803</v>
      </c>
      <c r="AI97" s="259">
        <v>0.93632764393727086</v>
      </c>
      <c r="AJ97" s="260">
        <f t="shared" si="92"/>
        <v>5.0869184355805501</v>
      </c>
      <c r="AK97" s="261">
        <f t="shared" si="69"/>
        <v>4.3453237566516041E-3</v>
      </c>
      <c r="AL97" s="262">
        <f t="shared" si="93"/>
        <v>2.9726208660927227E-2</v>
      </c>
      <c r="AN97" s="264">
        <f t="shared" si="94"/>
        <v>5.3788000000000016E-2</v>
      </c>
      <c r="AO97" s="266">
        <f t="shared" si="95"/>
        <v>121.53366800000001</v>
      </c>
      <c r="AP97" s="261">
        <f t="shared" si="70"/>
        <v>5.899119891272693E-2</v>
      </c>
      <c r="AQ97" s="262">
        <f t="shared" si="96"/>
        <v>-1.7880834366760489E-5</v>
      </c>
      <c r="AT97" s="192">
        <f t="shared" si="71"/>
        <v>0</v>
      </c>
      <c r="AU97" s="192">
        <f t="shared" si="72"/>
        <v>0</v>
      </c>
      <c r="AV97" s="192">
        <f t="shared" si="73"/>
        <v>1.5114666762783404E-4</v>
      </c>
      <c r="AW97" s="192">
        <f t="shared" si="74"/>
        <v>3.8362098382698995E-6</v>
      </c>
      <c r="AX97" s="192">
        <f t="shared" si="75"/>
        <v>0</v>
      </c>
      <c r="AY97" s="192">
        <f t="shared" si="76"/>
        <v>1.3196561843648454E-3</v>
      </c>
      <c r="AZ97" s="192">
        <f t="shared" si="77"/>
        <v>1.1240094826130807E-4</v>
      </c>
      <c r="BA97" s="192">
        <f t="shared" si="78"/>
        <v>0</v>
      </c>
      <c r="BB97" s="192">
        <f t="shared" si="79"/>
        <v>3.8362098382698995E-6</v>
      </c>
      <c r="BC97" s="192">
        <f t="shared" si="80"/>
        <v>1.5908762199305275E-3</v>
      </c>
      <c r="BE97" s="72">
        <f t="shared" si="81"/>
        <v>0</v>
      </c>
      <c r="BF97" s="72">
        <f t="shared" si="82"/>
        <v>0</v>
      </c>
      <c r="BG97" s="72">
        <f t="shared" si="83"/>
        <v>4.0305778034089077E-4</v>
      </c>
      <c r="BH97" s="99">
        <f t="shared" si="84"/>
        <v>3.8362098382698995E-6</v>
      </c>
      <c r="BI97" s="72">
        <f t="shared" si="85"/>
        <v>0</v>
      </c>
      <c r="BJ97" s="72">
        <f t="shared" si="86"/>
        <v>1.3196561843648454E-3</v>
      </c>
      <c r="BK97" s="72">
        <f t="shared" si="87"/>
        <v>2.9973586203015481E-4</v>
      </c>
      <c r="BL97" s="72">
        <f t="shared" si="88"/>
        <v>0</v>
      </c>
      <c r="BM97" s="99">
        <f t="shared" si="89"/>
        <v>3.8362098382698995E-6</v>
      </c>
      <c r="BN97" s="278">
        <f t="shared" si="66"/>
        <v>2.8988959011192871E-2</v>
      </c>
      <c r="BO97" s="277">
        <f t="shared" si="90"/>
        <v>1.5908762199305275E-3</v>
      </c>
      <c r="BP97" s="375">
        <f t="shared" si="91"/>
        <v>2.0301222464124305E-3</v>
      </c>
      <c r="BQ97" s="375"/>
      <c r="BR97" s="375"/>
      <c r="BS97" s="375"/>
      <c r="BT97" s="281"/>
      <c r="BU97" s="397"/>
      <c r="BV97" s="397"/>
      <c r="BW97" s="281"/>
      <c r="BX97" s="281"/>
    </row>
    <row r="98" spans="1:76" ht="15">
      <c r="A98" s="192">
        <v>326</v>
      </c>
      <c r="B98" s="192">
        <v>55044</v>
      </c>
      <c r="C98" s="200">
        <v>9</v>
      </c>
      <c r="D98" s="200">
        <v>0</v>
      </c>
      <c r="E98" s="200">
        <v>1</v>
      </c>
      <c r="F98" s="200">
        <v>1</v>
      </c>
      <c r="G98" s="192" t="s">
        <v>356</v>
      </c>
      <c r="H98" s="193">
        <v>1.5740000000000001E-3</v>
      </c>
      <c r="I98" s="201">
        <v>10</v>
      </c>
      <c r="J98" s="193">
        <v>6.3591802686786445E-5</v>
      </c>
      <c r="K98" s="200">
        <v>0</v>
      </c>
      <c r="L98" s="200">
        <v>180</v>
      </c>
      <c r="M98" s="200">
        <v>1</v>
      </c>
      <c r="N98" s="200">
        <v>281</v>
      </c>
      <c r="O98" s="200">
        <v>1</v>
      </c>
      <c r="P98" s="200">
        <v>0</v>
      </c>
      <c r="Q98" s="200">
        <v>576</v>
      </c>
      <c r="R98" s="200">
        <v>12</v>
      </c>
      <c r="S98" s="200">
        <v>1564</v>
      </c>
      <c r="T98" s="200">
        <v>5523</v>
      </c>
      <c r="U98" s="200">
        <v>1</v>
      </c>
      <c r="V98" s="200">
        <v>1</v>
      </c>
      <c r="W98" s="200">
        <v>0</v>
      </c>
      <c r="X98" s="200">
        <v>0</v>
      </c>
      <c r="Y98" s="200">
        <v>176</v>
      </c>
      <c r="Z98" s="200">
        <v>105</v>
      </c>
      <c r="AA98" s="200">
        <v>0</v>
      </c>
      <c r="AB98" s="200">
        <v>0</v>
      </c>
      <c r="AC98" s="200">
        <v>150</v>
      </c>
      <c r="AD98" s="200">
        <v>1051</v>
      </c>
      <c r="AE98" s="200">
        <v>6574</v>
      </c>
      <c r="AF98" s="200">
        <v>5010</v>
      </c>
      <c r="AG98" s="200">
        <v>6574</v>
      </c>
      <c r="AI98" s="259">
        <v>0.9540240361292085</v>
      </c>
      <c r="AJ98" s="260">
        <f t="shared" si="92"/>
        <v>5.4055133670413502</v>
      </c>
      <c r="AK98" s="261">
        <f t="shared" si="69"/>
        <v>4.6174724340792206E-3</v>
      </c>
      <c r="AL98" s="262">
        <f t="shared" si="93"/>
        <v>3.3293795554617069E-2</v>
      </c>
      <c r="AN98" s="264">
        <f t="shared" si="94"/>
        <v>5.5362000000000015E-2</v>
      </c>
      <c r="AO98" s="266">
        <f t="shared" si="95"/>
        <v>129.419408</v>
      </c>
      <c r="AP98" s="261">
        <f t="shared" si="70"/>
        <v>6.2818856421706634E-2</v>
      </c>
      <c r="AQ98" s="262">
        <f t="shared" si="96"/>
        <v>-1.9926927096398368E-5</v>
      </c>
      <c r="AT98" s="192">
        <f t="shared" si="71"/>
        <v>0</v>
      </c>
      <c r="AU98" s="192">
        <f t="shared" si="72"/>
        <v>4.6015028424158669E-5</v>
      </c>
      <c r="AV98" s="192">
        <f t="shared" si="73"/>
        <v>7.1834572151047708E-5</v>
      </c>
      <c r="AW98" s="192">
        <f t="shared" si="74"/>
        <v>2.5563904680088152E-7</v>
      </c>
      <c r="AX98" s="192">
        <f t="shared" si="75"/>
        <v>0</v>
      </c>
      <c r="AY98" s="192">
        <f t="shared" si="76"/>
        <v>1.4118944554812685E-3</v>
      </c>
      <c r="AZ98" s="192">
        <f t="shared" si="77"/>
        <v>4.4992472236955139E-5</v>
      </c>
      <c r="BA98" s="192">
        <f t="shared" si="78"/>
        <v>0</v>
      </c>
      <c r="BB98" s="192">
        <f t="shared" si="79"/>
        <v>0</v>
      </c>
      <c r="BC98" s="192">
        <f t="shared" si="80"/>
        <v>1.5749921673402308E-3</v>
      </c>
      <c r="BE98" s="72">
        <f t="shared" si="81"/>
        <v>0</v>
      </c>
      <c r="BF98" s="72">
        <f t="shared" si="82"/>
        <v>8.4360885444290898E-5</v>
      </c>
      <c r="BG98" s="72">
        <f t="shared" si="83"/>
        <v>1.9155885906946054E-4</v>
      </c>
      <c r="BH98" s="99">
        <f t="shared" si="84"/>
        <v>2.5563904680088152E-7</v>
      </c>
      <c r="BI98" s="72">
        <f t="shared" si="85"/>
        <v>0</v>
      </c>
      <c r="BJ98" s="72">
        <f t="shared" si="86"/>
        <v>1.4118944554812685E-3</v>
      </c>
      <c r="BK98" s="72">
        <f t="shared" si="87"/>
        <v>1.1997992596521374E-4</v>
      </c>
      <c r="BL98" s="72">
        <f t="shared" si="88"/>
        <v>0</v>
      </c>
      <c r="BM98" s="99">
        <f t="shared" si="89"/>
        <v>0</v>
      </c>
      <c r="BN98" s="278">
        <f t="shared" si="66"/>
        <v>2.1345860407873608E-2</v>
      </c>
      <c r="BO98" s="277">
        <f t="shared" si="90"/>
        <v>1.5749921673402308E-3</v>
      </c>
      <c r="BP98" s="376">
        <f t="shared" si="91"/>
        <v>1.8080497650070344E-3</v>
      </c>
      <c r="BQ98" s="379"/>
      <c r="BR98" s="379"/>
      <c r="BS98" s="379"/>
      <c r="BT98" s="281"/>
      <c r="BU98" s="397"/>
      <c r="BV98" s="397"/>
      <c r="BW98" s="281"/>
      <c r="BX98" s="281"/>
    </row>
    <row r="99" spans="1:76" ht="15">
      <c r="A99" s="192">
        <v>335</v>
      </c>
      <c r="B99" s="192">
        <v>54013</v>
      </c>
      <c r="C99" s="200">
        <v>9</v>
      </c>
      <c r="D99" s="200">
        <v>0</v>
      </c>
      <c r="E99" s="200">
        <v>1</v>
      </c>
      <c r="F99" s="200">
        <v>0</v>
      </c>
      <c r="G99" s="192" t="s">
        <v>356</v>
      </c>
      <c r="H99" s="193">
        <v>6.7599999999999995E-4</v>
      </c>
      <c r="I99" s="201">
        <v>10</v>
      </c>
      <c r="J99" s="193">
        <v>2.7311346007793919E-5</v>
      </c>
      <c r="K99" s="200">
        <v>1577</v>
      </c>
      <c r="L99" s="200">
        <v>0</v>
      </c>
      <c r="M99" s="200">
        <v>0</v>
      </c>
      <c r="N99" s="200">
        <v>277</v>
      </c>
      <c r="O99" s="200">
        <v>0</v>
      </c>
      <c r="P99" s="200">
        <v>0</v>
      </c>
      <c r="Q99" s="200">
        <v>197</v>
      </c>
      <c r="R99" s="200">
        <v>0</v>
      </c>
      <c r="S99" s="200">
        <v>2194</v>
      </c>
      <c r="T99" s="200">
        <v>5832</v>
      </c>
      <c r="U99" s="200">
        <v>1</v>
      </c>
      <c r="V99" s="200">
        <v>1</v>
      </c>
      <c r="W99" s="200">
        <v>0</v>
      </c>
      <c r="X99" s="200">
        <v>0</v>
      </c>
      <c r="Y99" s="200">
        <v>224</v>
      </c>
      <c r="Z99" s="200">
        <v>53</v>
      </c>
      <c r="AA99" s="200">
        <v>0</v>
      </c>
      <c r="AB99" s="200">
        <v>0</v>
      </c>
      <c r="AC99" s="200">
        <v>17</v>
      </c>
      <c r="AD99" s="200">
        <v>2052</v>
      </c>
      <c r="AE99" s="200">
        <v>6307</v>
      </c>
      <c r="AF99" s="200">
        <v>5690</v>
      </c>
      <c r="AG99" s="200">
        <v>7884</v>
      </c>
      <c r="AI99" s="259">
        <v>0.96458654463203275</v>
      </c>
      <c r="AJ99" s="260">
        <f t="shared" si="92"/>
        <v>5.5609149258256974</v>
      </c>
      <c r="AK99" s="261">
        <f t="shared" si="69"/>
        <v>4.7502188293198286E-3</v>
      </c>
      <c r="AL99" s="262">
        <f t="shared" si="93"/>
        <v>2.0166394254277704E-2</v>
      </c>
      <c r="AN99" s="264">
        <f t="shared" si="94"/>
        <v>5.6038000000000018E-2</v>
      </c>
      <c r="AO99" s="266">
        <f t="shared" si="95"/>
        <v>133.26584800000001</v>
      </c>
      <c r="AP99" s="261">
        <f t="shared" si="70"/>
        <v>6.4685879040869823E-2</v>
      </c>
      <c r="AQ99" s="262">
        <f t="shared" si="96"/>
        <v>-1.088680117270171E-5</v>
      </c>
      <c r="AT99" s="192">
        <f t="shared" si="71"/>
        <v>1.7314137047024986E-4</v>
      </c>
      <c r="AU99" s="192">
        <f t="shared" si="72"/>
        <v>0</v>
      </c>
      <c r="AV99" s="192">
        <f t="shared" si="73"/>
        <v>3.041227623351884E-5</v>
      </c>
      <c r="AW99" s="192">
        <f t="shared" si="74"/>
        <v>0</v>
      </c>
      <c r="AX99" s="192">
        <f t="shared" si="75"/>
        <v>0</v>
      </c>
      <c r="AY99" s="192">
        <f t="shared" si="76"/>
        <v>6.4030467506816561E-4</v>
      </c>
      <c r="AZ99" s="192">
        <f t="shared" si="77"/>
        <v>2.4593320853098267E-5</v>
      </c>
      <c r="BA99" s="192">
        <f t="shared" si="78"/>
        <v>0</v>
      </c>
      <c r="BB99" s="192">
        <f t="shared" si="79"/>
        <v>0</v>
      </c>
      <c r="BC99" s="192">
        <f t="shared" si="80"/>
        <v>8.6845164262503252E-4</v>
      </c>
      <c r="BE99" s="72">
        <f t="shared" si="81"/>
        <v>1.7314137047024986E-4</v>
      </c>
      <c r="BF99" s="72">
        <f t="shared" si="82"/>
        <v>0</v>
      </c>
      <c r="BG99" s="72">
        <f t="shared" si="83"/>
        <v>8.1099403289383582E-5</v>
      </c>
      <c r="BH99" s="99">
        <f t="shared" si="84"/>
        <v>0</v>
      </c>
      <c r="BI99" s="72">
        <f t="shared" si="85"/>
        <v>0</v>
      </c>
      <c r="BJ99" s="72">
        <f t="shared" si="86"/>
        <v>6.4030467506816561E-4</v>
      </c>
      <c r="BK99" s="72">
        <f t="shared" si="87"/>
        <v>6.5582188941595398E-5</v>
      </c>
      <c r="BL99" s="72">
        <f t="shared" si="88"/>
        <v>0</v>
      </c>
      <c r="BM99" s="99">
        <f t="shared" si="89"/>
        <v>0</v>
      </c>
      <c r="BN99" s="278">
        <f t="shared" si="66"/>
        <v>1.0411904438551275E-2</v>
      </c>
      <c r="BO99" s="277">
        <f t="shared" si="90"/>
        <v>8.6845164262503252E-4</v>
      </c>
      <c r="BP99" s="375">
        <f t="shared" si="91"/>
        <v>9.6012763776939444E-4</v>
      </c>
      <c r="BQ99" s="375"/>
      <c r="BR99" s="375"/>
      <c r="BS99" s="375"/>
      <c r="BT99" s="281"/>
      <c r="BU99" s="397"/>
      <c r="BV99" s="397"/>
      <c r="BW99" s="281"/>
      <c r="BX99" s="281"/>
    </row>
    <row r="100" spans="1:76" ht="15">
      <c r="A100" s="192">
        <v>337</v>
      </c>
      <c r="B100" s="192">
        <v>54072</v>
      </c>
      <c r="C100" s="200">
        <v>9</v>
      </c>
      <c r="D100" s="200">
        <v>0</v>
      </c>
      <c r="E100" s="200">
        <v>1</v>
      </c>
      <c r="F100" s="200">
        <v>0</v>
      </c>
      <c r="G100" s="192" t="s">
        <v>356</v>
      </c>
      <c r="H100" s="193">
        <v>3.2669999999999999E-3</v>
      </c>
      <c r="I100" s="201">
        <v>10</v>
      </c>
      <c r="J100" s="193">
        <v>1.3199137190453067E-4</v>
      </c>
      <c r="K100" s="200">
        <v>883</v>
      </c>
      <c r="L100" s="200">
        <v>0</v>
      </c>
      <c r="M100" s="200">
        <v>0</v>
      </c>
      <c r="N100" s="200">
        <v>24</v>
      </c>
      <c r="O100" s="200">
        <v>0</v>
      </c>
      <c r="P100" s="200">
        <v>0</v>
      </c>
      <c r="Q100" s="200">
        <v>468</v>
      </c>
      <c r="R100" s="200">
        <v>0</v>
      </c>
      <c r="S100" s="200">
        <v>1152</v>
      </c>
      <c r="T100" s="200">
        <v>5625</v>
      </c>
      <c r="U100" s="200">
        <v>1</v>
      </c>
      <c r="V100" s="200">
        <v>1</v>
      </c>
      <c r="W100" s="200">
        <v>0</v>
      </c>
      <c r="X100" s="200">
        <v>0</v>
      </c>
      <c r="Y100" s="200">
        <v>0</v>
      </c>
      <c r="Z100" s="200">
        <v>24</v>
      </c>
      <c r="AA100" s="200">
        <v>0</v>
      </c>
      <c r="AB100" s="200">
        <v>0</v>
      </c>
      <c r="AC100" s="200">
        <v>138</v>
      </c>
      <c r="AD100" s="200">
        <v>1375</v>
      </c>
      <c r="AE100" s="200">
        <v>6117</v>
      </c>
      <c r="AF100" s="200">
        <v>5847</v>
      </c>
      <c r="AG100" s="200">
        <v>7000</v>
      </c>
      <c r="AI100" s="259">
        <v>0.9668131666180495</v>
      </c>
      <c r="AJ100" s="260">
        <f t="shared" si="92"/>
        <v>6.3326684773514881</v>
      </c>
      <c r="AK100" s="261">
        <f t="shared" si="69"/>
        <v>5.4094625510726713E-3</v>
      </c>
      <c r="AL100" s="262">
        <f t="shared" si="93"/>
        <v>4.2778752909233336E-3</v>
      </c>
      <c r="AN100" s="264">
        <f t="shared" si="94"/>
        <v>5.9305000000000017E-2</v>
      </c>
      <c r="AO100" s="266">
        <f t="shared" si="95"/>
        <v>152.367997</v>
      </c>
      <c r="AP100" s="261">
        <f t="shared" si="70"/>
        <v>7.3957866711969716E-2</v>
      </c>
      <c r="AQ100" s="262">
        <f t="shared" si="96"/>
        <v>-7.6123536374526638E-5</v>
      </c>
      <c r="AT100" s="192">
        <f t="shared" si="71"/>
        <v>4.6852449319463628E-4</v>
      </c>
      <c r="AU100" s="192">
        <f t="shared" si="72"/>
        <v>0</v>
      </c>
      <c r="AV100" s="192">
        <f t="shared" si="73"/>
        <v>1.2734527561349119E-5</v>
      </c>
      <c r="AW100" s="192">
        <f t="shared" si="74"/>
        <v>0</v>
      </c>
      <c r="AX100" s="192">
        <f t="shared" si="75"/>
        <v>0</v>
      </c>
      <c r="AY100" s="192">
        <f t="shared" si="76"/>
        <v>2.9846548971911996E-3</v>
      </c>
      <c r="AZ100" s="192">
        <f t="shared" si="77"/>
        <v>0</v>
      </c>
      <c r="BA100" s="192">
        <f t="shared" si="78"/>
        <v>0</v>
      </c>
      <c r="BB100" s="192">
        <f t="shared" si="79"/>
        <v>0</v>
      </c>
      <c r="BC100" s="192">
        <f t="shared" si="80"/>
        <v>3.465913917947185E-3</v>
      </c>
      <c r="BE100" s="72">
        <f t="shared" si="81"/>
        <v>4.6852449319463628E-4</v>
      </c>
      <c r="BF100" s="72">
        <f t="shared" si="82"/>
        <v>0</v>
      </c>
      <c r="BG100" s="72">
        <f t="shared" si="83"/>
        <v>3.3958740163597658E-5</v>
      </c>
      <c r="BH100" s="99">
        <f t="shared" si="84"/>
        <v>0</v>
      </c>
      <c r="BI100" s="72">
        <f t="shared" si="85"/>
        <v>0</v>
      </c>
      <c r="BJ100" s="72">
        <f t="shared" si="86"/>
        <v>2.9846548971911996E-3</v>
      </c>
      <c r="BK100" s="72">
        <f t="shared" si="87"/>
        <v>0</v>
      </c>
      <c r="BL100" s="72">
        <f t="shared" si="88"/>
        <v>0</v>
      </c>
      <c r="BM100" s="99">
        <f t="shared" si="89"/>
        <v>0</v>
      </c>
      <c r="BN100" s="278">
        <f t="shared" si="66"/>
        <v>5.1707487952227994E-2</v>
      </c>
      <c r="BO100" s="277">
        <f t="shared" si="90"/>
        <v>3.465913917947185E-3</v>
      </c>
      <c r="BP100" s="375">
        <f t="shared" si="91"/>
        <v>3.4871381305494335E-3</v>
      </c>
      <c r="BQ100" s="375"/>
      <c r="BR100" s="375"/>
      <c r="BS100" s="375"/>
      <c r="BT100" s="281"/>
      <c r="BU100" s="397"/>
      <c r="BV100" s="397"/>
      <c r="BW100" s="281"/>
      <c r="BX100" s="281"/>
    </row>
    <row r="101" spans="1:76" ht="15">
      <c r="A101" s="192">
        <v>347</v>
      </c>
      <c r="B101" s="192">
        <v>54011</v>
      </c>
      <c r="C101" s="200">
        <v>9</v>
      </c>
      <c r="D101" s="200">
        <v>0</v>
      </c>
      <c r="E101" s="200">
        <v>1</v>
      </c>
      <c r="F101" s="200">
        <v>0</v>
      </c>
      <c r="G101" s="192" t="s">
        <v>356</v>
      </c>
      <c r="H101" s="193">
        <v>3.2669999999999999E-3</v>
      </c>
      <c r="I101" s="201">
        <v>10</v>
      </c>
      <c r="J101" s="193">
        <v>1.3199137190453067E-4</v>
      </c>
      <c r="K101" s="200">
        <v>0</v>
      </c>
      <c r="L101" s="200">
        <v>0</v>
      </c>
      <c r="M101" s="200">
        <v>0</v>
      </c>
      <c r="N101" s="200">
        <v>706</v>
      </c>
      <c r="O101" s="200">
        <v>183</v>
      </c>
      <c r="P101" s="200">
        <v>0</v>
      </c>
      <c r="Q101" s="200">
        <v>721</v>
      </c>
      <c r="R101" s="200">
        <v>103</v>
      </c>
      <c r="S101" s="200">
        <v>7601</v>
      </c>
      <c r="T101" s="200">
        <v>12648</v>
      </c>
      <c r="U101" s="200">
        <v>1</v>
      </c>
      <c r="V101" s="200">
        <v>1</v>
      </c>
      <c r="W101" s="200">
        <v>0</v>
      </c>
      <c r="X101" s="200">
        <v>0</v>
      </c>
      <c r="Y101" s="200">
        <v>513</v>
      </c>
      <c r="Z101" s="200">
        <v>193</v>
      </c>
      <c r="AA101" s="200">
        <v>0</v>
      </c>
      <c r="AB101" s="200">
        <v>0</v>
      </c>
      <c r="AC101" s="200">
        <v>0</v>
      </c>
      <c r="AD101" s="200">
        <v>1714</v>
      </c>
      <c r="AE101" s="200">
        <v>14363</v>
      </c>
      <c r="AF101" s="200">
        <v>6762</v>
      </c>
      <c r="AG101" s="200">
        <v>14363</v>
      </c>
      <c r="AI101" s="259">
        <v>0.97872542665587414</v>
      </c>
      <c r="AJ101" s="260">
        <f t="shared" si="92"/>
        <v>7.2251941341699242</v>
      </c>
      <c r="AK101" s="261">
        <f t="shared" si="69"/>
        <v>6.1718716577073068E-3</v>
      </c>
      <c r="AL101" s="262">
        <f t="shared" si="93"/>
        <v>2.3037801772022585E-2</v>
      </c>
      <c r="AN101" s="268">
        <f t="shared" si="94"/>
        <v>6.2572000000000016E-2</v>
      </c>
      <c r="AO101" s="266">
        <f t="shared" si="95"/>
        <v>174.459451</v>
      </c>
      <c r="AP101" s="261">
        <f t="shared" si="70"/>
        <v>8.4680832443452106E-2</v>
      </c>
      <c r="AQ101" s="262">
        <f t="shared" si="96"/>
        <v>-1.2010047114076295E-4</v>
      </c>
      <c r="AT101" s="192">
        <f t="shared" si="71"/>
        <v>0</v>
      </c>
      <c r="AU101" s="192">
        <f t="shared" si="72"/>
        <v>0</v>
      </c>
      <c r="AV101" s="192">
        <f t="shared" si="73"/>
        <v>3.7460735242968656E-4</v>
      </c>
      <c r="AW101" s="192">
        <f t="shared" si="74"/>
        <v>9.710077265528703E-5</v>
      </c>
      <c r="AX101" s="192">
        <f t="shared" si="75"/>
        <v>0</v>
      </c>
      <c r="AY101" s="192">
        <f t="shared" si="76"/>
        <v>6.711096024830986E-3</v>
      </c>
      <c r="AZ101" s="192">
        <f t="shared" si="77"/>
        <v>2.7220052662383742E-4</v>
      </c>
      <c r="BA101" s="192">
        <f t="shared" si="78"/>
        <v>0</v>
      </c>
      <c r="BB101" s="192">
        <f t="shared" si="79"/>
        <v>0</v>
      </c>
      <c r="BC101" s="192">
        <f t="shared" si="80"/>
        <v>7.4550046765397967E-3</v>
      </c>
      <c r="BE101" s="72">
        <f t="shared" si="81"/>
        <v>0</v>
      </c>
      <c r="BF101" s="72">
        <f t="shared" si="82"/>
        <v>0</v>
      </c>
      <c r="BG101" s="72">
        <f t="shared" si="83"/>
        <v>9.9895293981249757E-4</v>
      </c>
      <c r="BH101" s="99">
        <f t="shared" si="84"/>
        <v>9.710077265528703E-5</v>
      </c>
      <c r="BI101" s="72">
        <f t="shared" si="85"/>
        <v>0</v>
      </c>
      <c r="BJ101" s="72">
        <f t="shared" si="86"/>
        <v>6.711096024830986E-3</v>
      </c>
      <c r="BK101" s="72">
        <f t="shared" si="87"/>
        <v>7.2586807099689972E-4</v>
      </c>
      <c r="BL101" s="72">
        <f t="shared" si="88"/>
        <v>0</v>
      </c>
      <c r="BM101" s="99">
        <f t="shared" si="89"/>
        <v>0</v>
      </c>
      <c r="BN101" s="278">
        <f t="shared" si="66"/>
        <v>5.9799219006835234E-2</v>
      </c>
      <c r="BO101" s="277">
        <f t="shared" si="90"/>
        <v>7.4550046765397967E-3</v>
      </c>
      <c r="BP101" s="375">
        <f t="shared" si="91"/>
        <v>8.5330178082956704E-3</v>
      </c>
      <c r="BQ101" s="375"/>
      <c r="BR101" s="375"/>
      <c r="BS101" s="375"/>
      <c r="BT101" s="281"/>
      <c r="BU101" s="397"/>
      <c r="BV101" s="397"/>
      <c r="BW101" s="281"/>
      <c r="BX101" s="281"/>
    </row>
    <row r="102" spans="1:76" ht="15">
      <c r="A102" s="192">
        <v>356</v>
      </c>
      <c r="B102" s="192">
        <v>51078</v>
      </c>
      <c r="C102" s="200">
        <v>9</v>
      </c>
      <c r="D102" s="200">
        <v>0</v>
      </c>
      <c r="E102" s="200">
        <v>1</v>
      </c>
      <c r="F102" s="200">
        <v>0</v>
      </c>
      <c r="G102" s="192" t="s">
        <v>356</v>
      </c>
      <c r="H102" s="193">
        <v>7.7899999999999996E-4</v>
      </c>
      <c r="I102" s="201">
        <v>10</v>
      </c>
      <c r="J102" s="193">
        <v>3.1472690148034709E-5</v>
      </c>
      <c r="K102" s="200">
        <v>85</v>
      </c>
      <c r="L102" s="200">
        <v>0</v>
      </c>
      <c r="M102" s="200">
        <v>0</v>
      </c>
      <c r="N102" s="200">
        <v>744</v>
      </c>
      <c r="O102" s="200">
        <v>329</v>
      </c>
      <c r="P102" s="200">
        <v>0</v>
      </c>
      <c r="Q102" s="200">
        <v>273</v>
      </c>
      <c r="R102" s="200">
        <v>65</v>
      </c>
      <c r="S102" s="200">
        <v>1782</v>
      </c>
      <c r="T102" s="200">
        <v>8448</v>
      </c>
      <c r="U102" s="200">
        <v>1</v>
      </c>
      <c r="V102" s="200">
        <v>1</v>
      </c>
      <c r="W102" s="200">
        <v>0</v>
      </c>
      <c r="X102" s="200">
        <v>0</v>
      </c>
      <c r="Y102" s="200">
        <v>393</v>
      </c>
      <c r="Z102" s="200">
        <v>350</v>
      </c>
      <c r="AA102" s="200">
        <v>0</v>
      </c>
      <c r="AB102" s="200">
        <v>271</v>
      </c>
      <c r="AC102" s="200">
        <v>83</v>
      </c>
      <c r="AD102" s="200">
        <v>1497</v>
      </c>
      <c r="AE102" s="200">
        <v>9859</v>
      </c>
      <c r="AF102" s="200">
        <v>8163</v>
      </c>
      <c r="AG102" s="200">
        <v>9944</v>
      </c>
      <c r="AI102" s="259">
        <v>0.98524712555810212</v>
      </c>
      <c r="AJ102" s="260">
        <f t="shared" si="92"/>
        <v>7.4821057038483314</v>
      </c>
      <c r="AK102" s="261">
        <f t="shared" si="69"/>
        <v>6.3913294613303822E-3</v>
      </c>
      <c r="AL102" s="262">
        <f t="shared" si="93"/>
        <v>1.2726504222833274E-2</v>
      </c>
      <c r="AN102" s="264">
        <f t="shared" si="94"/>
        <v>6.3351000000000018E-2</v>
      </c>
      <c r="AO102" s="266">
        <f t="shared" si="95"/>
        <v>180.81842800000001</v>
      </c>
      <c r="AP102" s="261">
        <f t="shared" si="70"/>
        <v>8.7767414814095737E-2</v>
      </c>
      <c r="AQ102" s="262">
        <f t="shared" si="96"/>
        <v>-3.6243167613629829E-5</v>
      </c>
      <c r="AT102" s="192">
        <f t="shared" si="71"/>
        <v>1.0754218223583461E-5</v>
      </c>
      <c r="AU102" s="192">
        <f t="shared" si="72"/>
        <v>0</v>
      </c>
      <c r="AV102" s="192">
        <f t="shared" si="73"/>
        <v>9.4131039509954049E-5</v>
      </c>
      <c r="AW102" s="192">
        <f t="shared" si="74"/>
        <v>4.1625150535987744E-5</v>
      </c>
      <c r="AX102" s="192">
        <f t="shared" si="75"/>
        <v>0</v>
      </c>
      <c r="AY102" s="192">
        <f t="shared" si="76"/>
        <v>1.0688427712098009E-3</v>
      </c>
      <c r="AZ102" s="192">
        <f t="shared" si="77"/>
        <v>4.9722444257274112E-5</v>
      </c>
      <c r="BA102" s="192">
        <f t="shared" si="78"/>
        <v>0</v>
      </c>
      <c r="BB102" s="192">
        <f t="shared" si="79"/>
        <v>3.4286978101071975E-5</v>
      </c>
      <c r="BC102" s="192">
        <f t="shared" si="80"/>
        <v>1.2993626018376722E-3</v>
      </c>
      <c r="BE102" s="72">
        <f t="shared" si="81"/>
        <v>1.0754218223583461E-5</v>
      </c>
      <c r="BF102" s="72">
        <f t="shared" si="82"/>
        <v>0</v>
      </c>
      <c r="BG102" s="72">
        <f t="shared" si="83"/>
        <v>2.5101610535987746E-4</v>
      </c>
      <c r="BH102" s="99">
        <f t="shared" si="84"/>
        <v>4.1625150535987744E-5</v>
      </c>
      <c r="BI102" s="72">
        <f t="shared" si="85"/>
        <v>0</v>
      </c>
      <c r="BJ102" s="72">
        <f t="shared" si="86"/>
        <v>1.0688427712098009E-3</v>
      </c>
      <c r="BK102" s="72">
        <f t="shared" si="87"/>
        <v>1.3259318468606432E-4</v>
      </c>
      <c r="BL102" s="72">
        <f t="shared" si="88"/>
        <v>0</v>
      </c>
      <c r="BM102" s="99">
        <f t="shared" si="89"/>
        <v>3.4286978101071975E-5</v>
      </c>
      <c r="BN102" s="278">
        <f t="shared" si="66"/>
        <v>1.7213075168453294E-2</v>
      </c>
      <c r="BO102" s="277">
        <f t="shared" si="90"/>
        <v>1.2993626018376722E-3</v>
      </c>
      <c r="BP102" s="375">
        <f t="shared" si="91"/>
        <v>1.5391184081163859E-3</v>
      </c>
      <c r="BQ102" s="375"/>
      <c r="BR102" s="375"/>
      <c r="BS102" s="375"/>
      <c r="BT102" s="281"/>
      <c r="BU102" s="397"/>
      <c r="BV102" s="397"/>
      <c r="BW102" s="281"/>
      <c r="BX102" s="281"/>
    </row>
    <row r="103" spans="1:76" ht="15">
      <c r="A103" s="192">
        <v>361</v>
      </c>
      <c r="B103" s="192">
        <v>51096</v>
      </c>
      <c r="C103" s="200">
        <v>9</v>
      </c>
      <c r="D103" s="200">
        <v>0</v>
      </c>
      <c r="E103" s="200">
        <v>1</v>
      </c>
      <c r="F103" s="200">
        <v>0</v>
      </c>
      <c r="G103" s="192" t="s">
        <v>356</v>
      </c>
      <c r="H103" s="193">
        <v>7.7899999999999996E-4</v>
      </c>
      <c r="I103" s="201">
        <v>10</v>
      </c>
      <c r="J103" s="193">
        <v>3.1472690148034709E-5</v>
      </c>
      <c r="K103" s="200">
        <v>4682</v>
      </c>
      <c r="L103" s="200">
        <v>0</v>
      </c>
      <c r="M103" s="200">
        <v>0</v>
      </c>
      <c r="N103" s="200">
        <v>597</v>
      </c>
      <c r="O103" s="200">
        <v>7</v>
      </c>
      <c r="P103" s="200">
        <v>0</v>
      </c>
      <c r="Q103" s="200">
        <v>1530</v>
      </c>
      <c r="R103" s="200">
        <v>80</v>
      </c>
      <c r="S103" s="200">
        <v>2827</v>
      </c>
      <c r="T103" s="200">
        <v>4638</v>
      </c>
      <c r="U103" s="200">
        <v>1</v>
      </c>
      <c r="V103" s="200">
        <v>1</v>
      </c>
      <c r="W103" s="200">
        <v>0</v>
      </c>
      <c r="X103" s="200">
        <v>0</v>
      </c>
      <c r="Y103" s="200">
        <v>102</v>
      </c>
      <c r="Z103" s="200">
        <v>495</v>
      </c>
      <c r="AA103" s="200">
        <v>0</v>
      </c>
      <c r="AB103" s="200">
        <v>0</v>
      </c>
      <c r="AC103" s="200">
        <v>293</v>
      </c>
      <c r="AD103" s="200">
        <v>6898</v>
      </c>
      <c r="AE103" s="200">
        <v>6854</v>
      </c>
      <c r="AF103" s="200">
        <v>8709</v>
      </c>
      <c r="AG103" s="200">
        <v>11536</v>
      </c>
      <c r="AI103" s="259">
        <v>0.99011034403079212</v>
      </c>
      <c r="AJ103" s="260">
        <f t="shared" si="92"/>
        <v>7.7562013623475661</v>
      </c>
      <c r="AK103" s="261">
        <f t="shared" si="69"/>
        <v>6.6254661772134358E-3</v>
      </c>
      <c r="AL103" s="262">
        <f t="shared" si="93"/>
        <v>9.543291415266289E-3</v>
      </c>
      <c r="AN103" s="264">
        <f t="shared" si="94"/>
        <v>6.413000000000002E-2</v>
      </c>
      <c r="AO103" s="266">
        <f t="shared" si="95"/>
        <v>187.60273900000001</v>
      </c>
      <c r="AP103" s="261">
        <f t="shared" si="70"/>
        <v>9.1060449956314932E-2</v>
      </c>
      <c r="AQ103" s="262">
        <f t="shared" si="96"/>
        <v>-3.999920765614998E-5</v>
      </c>
      <c r="AT103" s="192">
        <f t="shared" si="71"/>
        <v>5.9236764379785607E-4</v>
      </c>
      <c r="AU103" s="192">
        <f t="shared" si="72"/>
        <v>0</v>
      </c>
      <c r="AV103" s="192">
        <f t="shared" si="73"/>
        <v>7.5532567993874422E-5</v>
      </c>
      <c r="AW103" s="192">
        <f t="shared" si="74"/>
        <v>8.8564150076569674E-7</v>
      </c>
      <c r="AX103" s="192">
        <f t="shared" si="75"/>
        <v>0</v>
      </c>
      <c r="AY103" s="192">
        <f t="shared" si="76"/>
        <v>5.8680075436447167E-4</v>
      </c>
      <c r="AZ103" s="192">
        <f t="shared" si="77"/>
        <v>1.2905061868300152E-5</v>
      </c>
      <c r="BA103" s="192">
        <f t="shared" si="78"/>
        <v>0</v>
      </c>
      <c r="BB103" s="192">
        <f t="shared" si="79"/>
        <v>0</v>
      </c>
      <c r="BC103" s="192">
        <f t="shared" si="80"/>
        <v>1.2684916695252678E-3</v>
      </c>
      <c r="BE103" s="72">
        <f t="shared" si="81"/>
        <v>5.9236764379785607E-4</v>
      </c>
      <c r="BF103" s="72">
        <f t="shared" si="82"/>
        <v>0</v>
      </c>
      <c r="BG103" s="72">
        <f t="shared" si="83"/>
        <v>2.0142018131699848E-4</v>
      </c>
      <c r="BH103" s="99">
        <f t="shared" si="84"/>
        <v>8.8564150076569674E-7</v>
      </c>
      <c r="BI103" s="72">
        <f t="shared" si="85"/>
        <v>0</v>
      </c>
      <c r="BJ103" s="72">
        <f t="shared" si="86"/>
        <v>5.8680075436447167E-4</v>
      </c>
      <c r="BK103" s="72">
        <f t="shared" si="87"/>
        <v>3.4413498315467073E-5</v>
      </c>
      <c r="BL103" s="72">
        <f t="shared" si="88"/>
        <v>0</v>
      </c>
      <c r="BM103" s="99">
        <f t="shared" si="89"/>
        <v>0</v>
      </c>
      <c r="BN103" s="278">
        <f t="shared" si="66"/>
        <v>1.8364409119448699E-2</v>
      </c>
      <c r="BO103" s="277">
        <f t="shared" si="90"/>
        <v>1.2684916695252678E-3</v>
      </c>
      <c r="BP103" s="375">
        <f t="shared" si="91"/>
        <v>1.4158877192955589E-3</v>
      </c>
      <c r="BQ103" s="375"/>
      <c r="BR103" s="375"/>
      <c r="BS103" s="375"/>
      <c r="BT103" s="281"/>
      <c r="BU103" s="397"/>
      <c r="BV103" s="397"/>
      <c r="BW103" s="281"/>
      <c r="BX103" s="281"/>
    </row>
    <row r="104" spans="1:76" ht="15">
      <c r="A104" s="192">
        <v>368</v>
      </c>
      <c r="B104" s="192">
        <v>51066</v>
      </c>
      <c r="C104" s="200">
        <v>9</v>
      </c>
      <c r="D104" s="200">
        <v>0</v>
      </c>
      <c r="E104" s="200">
        <v>1</v>
      </c>
      <c r="F104" s="200">
        <v>0</v>
      </c>
      <c r="G104" s="192" t="s">
        <v>356</v>
      </c>
      <c r="H104" s="193">
        <v>7.7899999999999996E-4</v>
      </c>
      <c r="I104" s="201">
        <v>10</v>
      </c>
      <c r="J104" s="193">
        <v>3.1472690148034709E-5</v>
      </c>
      <c r="K104" s="200">
        <v>172</v>
      </c>
      <c r="L104" s="200">
        <v>0</v>
      </c>
      <c r="M104" s="200">
        <v>0</v>
      </c>
      <c r="N104" s="200">
        <v>726</v>
      </c>
      <c r="O104" s="200">
        <v>305</v>
      </c>
      <c r="P104" s="200">
        <v>0</v>
      </c>
      <c r="Q104" s="200">
        <v>446</v>
      </c>
      <c r="R104" s="200">
        <v>119</v>
      </c>
      <c r="S104" s="200">
        <v>740</v>
      </c>
      <c r="T104" s="200">
        <v>9000</v>
      </c>
      <c r="U104" s="200">
        <v>1</v>
      </c>
      <c r="V104" s="200">
        <v>1</v>
      </c>
      <c r="W104" s="200">
        <v>0</v>
      </c>
      <c r="X104" s="200">
        <v>0</v>
      </c>
      <c r="Y104" s="200">
        <v>603</v>
      </c>
      <c r="Z104" s="200">
        <v>122</v>
      </c>
      <c r="AA104" s="200">
        <v>0</v>
      </c>
      <c r="AB104" s="200">
        <v>305</v>
      </c>
      <c r="AC104" s="200">
        <v>77</v>
      </c>
      <c r="AD104" s="200">
        <v>1769</v>
      </c>
      <c r="AE104" s="200">
        <v>10596</v>
      </c>
      <c r="AF104" s="200">
        <v>10029</v>
      </c>
      <c r="AG104" s="200">
        <v>10768</v>
      </c>
      <c r="AI104" s="259">
        <v>0.99237587304143127</v>
      </c>
      <c r="AJ104" s="260">
        <f t="shared" si="92"/>
        <v>8.0718409718422066</v>
      </c>
      <c r="AK104" s="261">
        <f t="shared" si="69"/>
        <v>6.8950903732854464E-3</v>
      </c>
      <c r="AL104" s="262">
        <f t="shared" si="93"/>
        <v>4.460748824864233E-3</v>
      </c>
      <c r="AN104" s="264">
        <f t="shared" si="94"/>
        <v>6.4909000000000022E-2</v>
      </c>
      <c r="AO104" s="266">
        <f t="shared" si="95"/>
        <v>195.41533000000001</v>
      </c>
      <c r="AP104" s="261">
        <f t="shared" si="70"/>
        <v>9.4852601689156407E-2</v>
      </c>
      <c r="AQ104" s="262">
        <f t="shared" si="96"/>
        <v>-4.430488623182225E-5</v>
      </c>
      <c r="AT104" s="192">
        <f t="shared" si="71"/>
        <v>2.1761476875957116E-5</v>
      </c>
      <c r="AU104" s="192">
        <f t="shared" si="72"/>
        <v>0</v>
      </c>
      <c r="AV104" s="192">
        <f t="shared" si="73"/>
        <v>9.1853675650842271E-5</v>
      </c>
      <c r="AW104" s="192">
        <f t="shared" si="74"/>
        <v>3.858866539050536E-5</v>
      </c>
      <c r="AX104" s="192">
        <f t="shared" si="75"/>
        <v>0</v>
      </c>
      <c r="AY104" s="192">
        <f t="shared" si="76"/>
        <v>1.1386819295558959E-3</v>
      </c>
      <c r="AZ104" s="192">
        <f t="shared" si="77"/>
        <v>7.6291689280245015E-5</v>
      </c>
      <c r="BA104" s="192">
        <f t="shared" si="78"/>
        <v>0</v>
      </c>
      <c r="BB104" s="192">
        <f t="shared" si="79"/>
        <v>3.858866539050536E-5</v>
      </c>
      <c r="BC104" s="192">
        <f t="shared" si="80"/>
        <v>1.405766102143951E-3</v>
      </c>
      <c r="BE104" s="72">
        <f t="shared" si="81"/>
        <v>2.1761476875957116E-5</v>
      </c>
      <c r="BF104" s="72">
        <f t="shared" si="82"/>
        <v>0</v>
      </c>
      <c r="BG104" s="72">
        <f t="shared" si="83"/>
        <v>2.4494313506891272E-4</v>
      </c>
      <c r="BH104" s="99">
        <f t="shared" si="84"/>
        <v>3.858866539050536E-5</v>
      </c>
      <c r="BI104" s="72">
        <f t="shared" si="85"/>
        <v>0</v>
      </c>
      <c r="BJ104" s="72">
        <f t="shared" si="86"/>
        <v>1.1386819295558959E-3</v>
      </c>
      <c r="BK104" s="72">
        <f t="shared" si="87"/>
        <v>2.0344450474732006E-4</v>
      </c>
      <c r="BL104" s="72">
        <f t="shared" si="88"/>
        <v>0</v>
      </c>
      <c r="BM104" s="99">
        <f t="shared" si="89"/>
        <v>3.858866539050536E-5</v>
      </c>
      <c r="BN104" s="278">
        <f t="shared" si="66"/>
        <v>2.1147853836140887E-2</v>
      </c>
      <c r="BO104" s="277">
        <f t="shared" si="90"/>
        <v>1.405766102143951E-3</v>
      </c>
      <c r="BP104" s="375">
        <f t="shared" si="91"/>
        <v>1.6860083770290964E-3</v>
      </c>
      <c r="BQ104" s="375"/>
      <c r="BR104" s="375"/>
      <c r="BS104" s="375"/>
      <c r="BT104" s="281"/>
      <c r="BU104" s="397"/>
      <c r="BV104" s="397"/>
      <c r="BW104" s="281"/>
      <c r="BX104" s="281"/>
    </row>
    <row r="105" spans="1:76" ht="15">
      <c r="A105" s="192">
        <v>374</v>
      </c>
      <c r="B105" s="192">
        <v>55006</v>
      </c>
      <c r="C105" s="200">
        <v>9</v>
      </c>
      <c r="D105" s="200">
        <v>0</v>
      </c>
      <c r="E105" s="200">
        <v>1</v>
      </c>
      <c r="F105" s="200">
        <v>0</v>
      </c>
      <c r="G105" s="192" t="s">
        <v>356</v>
      </c>
      <c r="H105" s="193">
        <v>1.5740000000000001E-3</v>
      </c>
      <c r="I105" s="201">
        <v>10</v>
      </c>
      <c r="J105" s="193">
        <v>6.3591802686786445E-5</v>
      </c>
      <c r="K105" s="200">
        <v>2773</v>
      </c>
      <c r="L105" s="200">
        <v>0</v>
      </c>
      <c r="M105" s="200">
        <v>0</v>
      </c>
      <c r="N105" s="200">
        <v>1584</v>
      </c>
      <c r="O105" s="200">
        <v>224</v>
      </c>
      <c r="P105" s="200">
        <v>0</v>
      </c>
      <c r="Q105" s="200">
        <v>848</v>
      </c>
      <c r="R105" s="200">
        <v>41</v>
      </c>
      <c r="S105" s="200">
        <v>399</v>
      </c>
      <c r="T105" s="200">
        <v>11871</v>
      </c>
      <c r="U105" s="200">
        <v>1</v>
      </c>
      <c r="V105" s="200">
        <v>1</v>
      </c>
      <c r="W105" s="200">
        <v>0</v>
      </c>
      <c r="X105" s="200">
        <v>0</v>
      </c>
      <c r="Y105" s="200">
        <v>1296</v>
      </c>
      <c r="Z105" s="200">
        <v>288</v>
      </c>
      <c r="AA105" s="200">
        <v>0</v>
      </c>
      <c r="AB105" s="200">
        <v>196</v>
      </c>
      <c r="AC105" s="200">
        <v>131</v>
      </c>
      <c r="AD105" s="200">
        <v>5471</v>
      </c>
      <c r="AE105" s="200">
        <v>14568</v>
      </c>
      <c r="AF105" s="200">
        <v>16942</v>
      </c>
      <c r="AG105" s="200">
        <v>17341</v>
      </c>
      <c r="AI105" s="259">
        <v>0.99541689110976805</v>
      </c>
      <c r="AJ105" s="260">
        <f t="shared" si="92"/>
        <v>9.1492132929617433</v>
      </c>
      <c r="AK105" s="261">
        <f t="shared" si="69"/>
        <v>7.8153983359558407E-3</v>
      </c>
      <c r="AL105" s="262">
        <f t="shared" si="93"/>
        <v>6.0001788499340564E-3</v>
      </c>
      <c r="AM105" s="192">
        <f>(0.99-AN105)/(AN106-AN105)</f>
        <v>390.98941574936441</v>
      </c>
      <c r="AN105" s="268">
        <f t="shared" si="94"/>
        <v>6.6483000000000028E-2</v>
      </c>
      <c r="AO105" s="266">
        <f t="shared" si="95"/>
        <v>222.08203800000001</v>
      </c>
      <c r="AP105" s="261">
        <f t="shared" si="70"/>
        <v>0.10779634889816524</v>
      </c>
      <c r="AQ105" s="262">
        <f t="shared" si="96"/>
        <v>-1.1215844022444462E-4</v>
      </c>
      <c r="AT105" s="192">
        <f t="shared" si="71"/>
        <v>7.0888707677884441E-4</v>
      </c>
      <c r="AU105" s="192">
        <f t="shared" si="72"/>
        <v>0</v>
      </c>
      <c r="AV105" s="192">
        <f t="shared" si="73"/>
        <v>4.0493225013259627E-4</v>
      </c>
      <c r="AW105" s="192">
        <f t="shared" si="74"/>
        <v>5.7263146483397457E-5</v>
      </c>
      <c r="AX105" s="192">
        <f t="shared" si="75"/>
        <v>0</v>
      </c>
      <c r="AY105" s="192">
        <f t="shared" si="76"/>
        <v>3.0346911245732644E-3</v>
      </c>
      <c r="AZ105" s="192">
        <f t="shared" si="77"/>
        <v>3.3130820465394244E-4</v>
      </c>
      <c r="BA105" s="192">
        <f t="shared" si="78"/>
        <v>0</v>
      </c>
      <c r="BB105" s="192">
        <f t="shared" si="79"/>
        <v>5.0105253172972775E-5</v>
      </c>
      <c r="BC105" s="192">
        <f t="shared" si="80"/>
        <v>4.5871870557950183E-3</v>
      </c>
      <c r="BE105" s="72">
        <f t="shared" si="81"/>
        <v>7.0888707677884441E-4</v>
      </c>
      <c r="BF105" s="72">
        <f t="shared" si="82"/>
        <v>0</v>
      </c>
      <c r="BG105" s="72">
        <f t="shared" si="83"/>
        <v>1.0798193336869235E-3</v>
      </c>
      <c r="BH105" s="99">
        <f t="shared" si="84"/>
        <v>5.7263146483397457E-5</v>
      </c>
      <c r="BI105" s="72">
        <f t="shared" si="85"/>
        <v>0</v>
      </c>
      <c r="BJ105" s="72">
        <f t="shared" si="86"/>
        <v>3.0346911245732644E-3</v>
      </c>
      <c r="BK105" s="72">
        <f t="shared" si="87"/>
        <v>8.8348854574384658E-4</v>
      </c>
      <c r="BL105" s="72">
        <f t="shared" si="88"/>
        <v>0</v>
      </c>
      <c r="BM105" s="99">
        <f t="shared" si="89"/>
        <v>5.0105253172972775E-5</v>
      </c>
      <c r="BN105" s="278">
        <f t="shared" si="66"/>
        <v>7.218394551500891E-2</v>
      </c>
      <c r="BO105" s="277">
        <f t="shared" si="90"/>
        <v>4.5871870557950183E-3</v>
      </c>
      <c r="BP105" s="375">
        <f t="shared" si="91"/>
        <v>5.8142544804392496E-3</v>
      </c>
      <c r="BQ105" s="375"/>
      <c r="BR105" s="375"/>
      <c r="BS105" s="375"/>
      <c r="BT105" s="281"/>
      <c r="BU105" s="397"/>
      <c r="BV105" s="397"/>
      <c r="BW105" s="281"/>
      <c r="BX105" s="281"/>
    </row>
    <row r="106" spans="1:76" ht="15">
      <c r="A106" s="192">
        <v>160</v>
      </c>
      <c r="B106" s="192">
        <v>53008</v>
      </c>
      <c r="C106" s="200">
        <v>9</v>
      </c>
      <c r="D106" s="200">
        <v>0</v>
      </c>
      <c r="E106" s="200">
        <v>1</v>
      </c>
      <c r="F106" s="200">
        <v>0</v>
      </c>
      <c r="G106" s="192" t="s">
        <v>606</v>
      </c>
      <c r="H106" s="193">
        <v>2.362E-3</v>
      </c>
      <c r="I106" s="201">
        <v>11</v>
      </c>
      <c r="J106" s="193">
        <v>9.542810542959948E-5</v>
      </c>
      <c r="K106" s="200">
        <v>32</v>
      </c>
      <c r="L106" s="200">
        <v>0</v>
      </c>
      <c r="M106" s="200">
        <v>0</v>
      </c>
      <c r="N106" s="200">
        <v>120</v>
      </c>
      <c r="O106" s="200">
        <v>0</v>
      </c>
      <c r="P106" s="200">
        <v>0</v>
      </c>
      <c r="Q106" s="200">
        <v>136</v>
      </c>
      <c r="R106" s="200">
        <v>0</v>
      </c>
      <c r="S106" s="200">
        <v>388</v>
      </c>
      <c r="T106" s="200">
        <v>925</v>
      </c>
      <c r="U106" s="200">
        <v>1</v>
      </c>
      <c r="V106" s="200">
        <v>1</v>
      </c>
      <c r="W106" s="200">
        <v>32</v>
      </c>
      <c r="X106" s="200">
        <v>0</v>
      </c>
      <c r="Y106" s="200">
        <v>67</v>
      </c>
      <c r="Z106" s="200">
        <v>53</v>
      </c>
      <c r="AA106" s="200">
        <v>0</v>
      </c>
      <c r="AB106" s="200">
        <v>0</v>
      </c>
      <c r="AC106" s="200">
        <v>33</v>
      </c>
      <c r="AD106" s="200">
        <v>289</v>
      </c>
      <c r="AE106" s="200">
        <v>1182</v>
      </c>
      <c r="AF106" s="200">
        <v>826</v>
      </c>
      <c r="AG106" s="200">
        <v>1214</v>
      </c>
      <c r="AI106" s="259">
        <v>0.5767738307756668</v>
      </c>
      <c r="AJ106" s="260">
        <f t="shared" si="92"/>
        <v>9.228036908046592</v>
      </c>
      <c r="AK106" s="261">
        <f t="shared" si="69"/>
        <v>7.8827306770481668E-3</v>
      </c>
      <c r="AL106" s="262">
        <f t="shared" si="93"/>
        <v>-0.65161482246747482</v>
      </c>
      <c r="AN106" s="264">
        <f t="shared" si="94"/>
        <v>6.8845000000000031E-2</v>
      </c>
      <c r="AO106" s="266">
        <f t="shared" si="95"/>
        <v>224.03305</v>
      </c>
      <c r="AP106" s="261">
        <f t="shared" si="70"/>
        <v>0.10874335016017864</v>
      </c>
      <c r="AQ106" s="262">
        <f t="shared" si="96"/>
        <v>-1.9182203317580834E-4</v>
      </c>
      <c r="AT106" s="192">
        <f t="shared" si="71"/>
        <v>1.2275871482463678E-5</v>
      </c>
      <c r="AU106" s="192">
        <f t="shared" si="72"/>
        <v>0</v>
      </c>
      <c r="AV106" s="192">
        <f t="shared" si="73"/>
        <v>4.6034518059238791E-5</v>
      </c>
      <c r="AW106" s="192">
        <f t="shared" si="74"/>
        <v>0</v>
      </c>
      <c r="AX106" s="192">
        <f t="shared" si="75"/>
        <v>0</v>
      </c>
      <c r="AY106" s="192">
        <f t="shared" si="76"/>
        <v>3.548494100399657E-4</v>
      </c>
      <c r="AZ106" s="192">
        <f t="shared" si="77"/>
        <v>2.5702605916408324E-5</v>
      </c>
      <c r="BA106" s="192">
        <f t="shared" si="78"/>
        <v>0</v>
      </c>
      <c r="BB106" s="192">
        <f t="shared" si="79"/>
        <v>0</v>
      </c>
      <c r="BC106" s="192">
        <f t="shared" si="80"/>
        <v>4.3886240549807651E-4</v>
      </c>
      <c r="BE106" s="72">
        <f t="shared" si="81"/>
        <v>1.2275871482463678E-5</v>
      </c>
      <c r="BF106" s="72">
        <f t="shared" si="82"/>
        <v>0</v>
      </c>
      <c r="BG106" s="72">
        <f t="shared" si="83"/>
        <v>1.2275871482463679E-4</v>
      </c>
      <c r="BH106" s="99">
        <f t="shared" si="84"/>
        <v>0</v>
      </c>
      <c r="BI106" s="72">
        <f t="shared" si="85"/>
        <v>0</v>
      </c>
      <c r="BJ106" s="72">
        <f t="shared" si="86"/>
        <v>3.548494100399657E-4</v>
      </c>
      <c r="BK106" s="72">
        <f t="shared" si="87"/>
        <v>6.8540282443755536E-5</v>
      </c>
      <c r="BL106" s="72">
        <f t="shared" si="88"/>
        <v>0</v>
      </c>
      <c r="BM106" s="99">
        <f t="shared" si="89"/>
        <v>0</v>
      </c>
      <c r="BN106" s="278">
        <f t="shared" si="66"/>
        <v>5.2811822106848946E-3</v>
      </c>
      <c r="BO106" s="277">
        <f t="shared" si="90"/>
        <v>4.3886240549807651E-4</v>
      </c>
      <c r="BP106" s="376">
        <f t="shared" si="91"/>
        <v>5.5842427879082166E-4</v>
      </c>
      <c r="BQ106" s="379"/>
      <c r="BR106" s="379"/>
      <c r="BS106" s="379"/>
      <c r="BT106" s="281"/>
      <c r="BU106" s="397"/>
      <c r="BV106" s="397"/>
      <c r="BW106" s="281"/>
      <c r="BX106" s="281"/>
    </row>
    <row r="107" spans="1:76" ht="15">
      <c r="A107" s="192">
        <v>246</v>
      </c>
      <c r="B107" s="192">
        <v>42026</v>
      </c>
      <c r="C107" s="200">
        <v>9</v>
      </c>
      <c r="D107" s="200">
        <v>0</v>
      </c>
      <c r="E107" s="200">
        <v>1</v>
      </c>
      <c r="F107" s="200">
        <v>0</v>
      </c>
      <c r="G107" s="192" t="s">
        <v>606</v>
      </c>
      <c r="H107" s="193">
        <v>1.622E-3</v>
      </c>
      <c r="I107" s="201">
        <v>11</v>
      </c>
      <c r="J107" s="193">
        <v>6.5531069858937476E-5</v>
      </c>
      <c r="K107" s="200">
        <v>0</v>
      </c>
      <c r="L107" s="200">
        <v>0</v>
      </c>
      <c r="M107" s="200">
        <v>0</v>
      </c>
      <c r="N107" s="200">
        <v>324</v>
      </c>
      <c r="O107" s="200">
        <v>3</v>
      </c>
      <c r="P107" s="200">
        <v>0</v>
      </c>
      <c r="Q107" s="200">
        <v>1758</v>
      </c>
      <c r="R107" s="200">
        <v>0</v>
      </c>
      <c r="S107" s="200">
        <v>2136</v>
      </c>
      <c r="T107" s="200">
        <v>2268</v>
      </c>
      <c r="U107" s="200">
        <v>1</v>
      </c>
      <c r="V107" s="200">
        <v>1</v>
      </c>
      <c r="W107" s="200">
        <v>0</v>
      </c>
      <c r="X107" s="200">
        <v>0</v>
      </c>
      <c r="Y107" s="200">
        <v>213</v>
      </c>
      <c r="Z107" s="200">
        <v>111</v>
      </c>
      <c r="AA107" s="200">
        <v>0</v>
      </c>
      <c r="AB107" s="200">
        <v>0</v>
      </c>
      <c r="AC107" s="200">
        <v>260</v>
      </c>
      <c r="AD107" s="200">
        <v>2085</v>
      </c>
      <c r="AE107" s="200">
        <v>4354</v>
      </c>
      <c r="AF107" s="200">
        <v>2217</v>
      </c>
      <c r="AG107" s="200">
        <v>4354</v>
      </c>
      <c r="AI107" s="259">
        <v>0.82889921746287654</v>
      </c>
      <c r="AJ107" s="260">
        <f t="shared" si="92"/>
        <v>9.373319289923856</v>
      </c>
      <c r="AK107" s="261">
        <f t="shared" si="69"/>
        <v>8.006833116155224E-3</v>
      </c>
      <c r="AL107" s="262">
        <f t="shared" si="93"/>
        <v>0.35039969842727903</v>
      </c>
      <c r="AN107" s="264">
        <f t="shared" si="94"/>
        <v>7.046700000000003E-2</v>
      </c>
      <c r="AO107" s="266">
        <f t="shared" si="95"/>
        <v>227.62902400000002</v>
      </c>
      <c r="AP107" s="261">
        <f t="shared" si="70"/>
        <v>0.11048879914571402</v>
      </c>
      <c r="AQ107" s="262">
        <f t="shared" si="96"/>
        <v>-1.2963048217415766E-4</v>
      </c>
      <c r="AT107" s="192">
        <f t="shared" si="71"/>
        <v>0</v>
      </c>
      <c r="AU107" s="192">
        <f t="shared" si="72"/>
        <v>0</v>
      </c>
      <c r="AV107" s="192">
        <f t="shared" si="73"/>
        <v>8.5352907869868901E-5</v>
      </c>
      <c r="AW107" s="192">
        <f t="shared" si="74"/>
        <v>7.9030470249878603E-7</v>
      </c>
      <c r="AX107" s="192">
        <f t="shared" si="75"/>
        <v>0</v>
      </c>
      <c r="AY107" s="192">
        <f t="shared" si="76"/>
        <v>5.9747035508908217E-4</v>
      </c>
      <c r="AZ107" s="192">
        <f t="shared" si="77"/>
        <v>5.6111633877413807E-5</v>
      </c>
      <c r="BA107" s="192">
        <f t="shared" si="78"/>
        <v>0</v>
      </c>
      <c r="BB107" s="192">
        <f t="shared" si="79"/>
        <v>0</v>
      </c>
      <c r="BC107" s="192">
        <f t="shared" si="80"/>
        <v>7.3972520153886372E-4</v>
      </c>
      <c r="BE107" s="72">
        <f t="shared" si="81"/>
        <v>0</v>
      </c>
      <c r="BF107" s="72">
        <f t="shared" si="82"/>
        <v>0</v>
      </c>
      <c r="BG107" s="72">
        <f t="shared" si="83"/>
        <v>2.2760775431965039E-4</v>
      </c>
      <c r="BH107" s="99">
        <f t="shared" si="84"/>
        <v>7.9030470249878603E-7</v>
      </c>
      <c r="BI107" s="72">
        <f t="shared" si="85"/>
        <v>0</v>
      </c>
      <c r="BJ107" s="72">
        <f t="shared" si="86"/>
        <v>5.9747035508908217E-4</v>
      </c>
      <c r="BK107" s="72">
        <f t="shared" si="87"/>
        <v>1.4963102367310349E-4</v>
      </c>
      <c r="BL107" s="72">
        <f t="shared" si="88"/>
        <v>0</v>
      </c>
      <c r="BM107" s="99">
        <f t="shared" si="89"/>
        <v>0</v>
      </c>
      <c r="BN107" s="278">
        <f t="shared" si="66"/>
        <v>9.7339195857767159E-3</v>
      </c>
      <c r="BO107" s="277">
        <f t="shared" si="90"/>
        <v>7.3972520153886372E-4</v>
      </c>
      <c r="BP107" s="375">
        <f t="shared" si="91"/>
        <v>9.7549943778433494E-4</v>
      </c>
      <c r="BQ107" s="375"/>
      <c r="BR107" s="375"/>
      <c r="BS107" s="375"/>
      <c r="BT107" s="281"/>
      <c r="BU107" s="397"/>
      <c r="BV107" s="397"/>
      <c r="BW107" s="281"/>
      <c r="BX107" s="281"/>
    </row>
    <row r="108" spans="1:76" ht="15">
      <c r="A108" s="192">
        <v>355</v>
      </c>
      <c r="B108" s="192">
        <v>41030</v>
      </c>
      <c r="C108" s="200">
        <v>9</v>
      </c>
      <c r="D108" s="200">
        <v>0</v>
      </c>
      <c r="E108" s="200">
        <v>1</v>
      </c>
      <c r="F108" s="200">
        <v>0</v>
      </c>
      <c r="G108" s="192" t="s">
        <v>606</v>
      </c>
      <c r="H108" s="193">
        <v>2.6840000000000002E-3</v>
      </c>
      <c r="I108" s="201">
        <v>11</v>
      </c>
      <c r="J108" s="193">
        <v>1.0843735604277943E-4</v>
      </c>
      <c r="K108" s="200">
        <v>351</v>
      </c>
      <c r="L108" s="200">
        <v>0</v>
      </c>
      <c r="M108" s="200">
        <v>0</v>
      </c>
      <c r="N108" s="200">
        <v>676</v>
      </c>
      <c r="O108" s="200">
        <v>301</v>
      </c>
      <c r="P108" s="200">
        <v>0</v>
      </c>
      <c r="Q108" s="200">
        <v>555</v>
      </c>
      <c r="R108" s="200">
        <v>0</v>
      </c>
      <c r="S108" s="200">
        <v>1922</v>
      </c>
      <c r="T108" s="200">
        <v>8190</v>
      </c>
      <c r="U108" s="200">
        <v>1</v>
      </c>
      <c r="V108" s="200">
        <v>1</v>
      </c>
      <c r="W108" s="200">
        <v>21</v>
      </c>
      <c r="X108" s="200">
        <v>0</v>
      </c>
      <c r="Y108" s="200">
        <v>538</v>
      </c>
      <c r="Z108" s="200">
        <v>138</v>
      </c>
      <c r="AA108" s="200">
        <v>0</v>
      </c>
      <c r="AB108" s="200">
        <v>58</v>
      </c>
      <c r="AC108" s="200">
        <v>115</v>
      </c>
      <c r="AD108" s="200">
        <v>1884</v>
      </c>
      <c r="AE108" s="200">
        <v>9724</v>
      </c>
      <c r="AF108" s="200">
        <v>8153</v>
      </c>
      <c r="AG108" s="200">
        <v>10075</v>
      </c>
      <c r="AI108" s="259">
        <v>0.98521565286795409</v>
      </c>
      <c r="AJ108" s="260">
        <f t="shared" si="92"/>
        <v>10.257409053740636</v>
      </c>
      <c r="AK108" s="261">
        <f t="shared" si="69"/>
        <v>8.7620361535884622E-3</v>
      </c>
      <c r="AL108" s="262">
        <f t="shared" si="93"/>
        <v>0.28095472007543987</v>
      </c>
      <c r="AN108" s="264">
        <f t="shared" si="94"/>
        <v>7.3151000000000035E-2</v>
      </c>
      <c r="AO108" s="266">
        <f t="shared" si="95"/>
        <v>249.51167600000002</v>
      </c>
      <c r="AP108" s="261">
        <f t="shared" si="70"/>
        <v>0.12111041452286188</v>
      </c>
      <c r="AQ108" s="262">
        <f t="shared" si="96"/>
        <v>-2.3614157748645805E-4</v>
      </c>
      <c r="AT108" s="192">
        <f t="shared" si="71"/>
        <v>1.5300727812348264E-4</v>
      </c>
      <c r="AU108" s="192">
        <f t="shared" si="72"/>
        <v>0</v>
      </c>
      <c r="AV108" s="192">
        <f t="shared" si="73"/>
        <v>2.9468068379337394E-4</v>
      </c>
      <c r="AW108" s="192">
        <f t="shared" si="74"/>
        <v>1.3121136955888398E-4</v>
      </c>
      <c r="AX108" s="192">
        <f t="shared" si="75"/>
        <v>0</v>
      </c>
      <c r="AY108" s="192">
        <f t="shared" si="76"/>
        <v>3.570169822881262E-3</v>
      </c>
      <c r="AZ108" s="192">
        <f t="shared" si="77"/>
        <v>2.3452397615508162E-4</v>
      </c>
      <c r="BA108" s="192">
        <f t="shared" si="78"/>
        <v>0</v>
      </c>
      <c r="BB108" s="192">
        <f t="shared" si="79"/>
        <v>2.5283253934934452E-5</v>
      </c>
      <c r="BC108" s="192">
        <f t="shared" si="80"/>
        <v>4.4088763844470193E-3</v>
      </c>
      <c r="BE108" s="72">
        <f t="shared" si="81"/>
        <v>1.5300727812348264E-4</v>
      </c>
      <c r="BF108" s="72">
        <f t="shared" si="82"/>
        <v>0</v>
      </c>
      <c r="BG108" s="72">
        <f t="shared" si="83"/>
        <v>7.8581515678233065E-4</v>
      </c>
      <c r="BH108" s="99">
        <f t="shared" si="84"/>
        <v>1.3121136955888398E-4</v>
      </c>
      <c r="BI108" s="72">
        <f t="shared" si="85"/>
        <v>0</v>
      </c>
      <c r="BJ108" s="72">
        <f t="shared" si="86"/>
        <v>3.570169822881262E-3</v>
      </c>
      <c r="BK108" s="72">
        <f t="shared" si="87"/>
        <v>6.2539726974688453E-4</v>
      </c>
      <c r="BL108" s="72">
        <f t="shared" si="88"/>
        <v>0</v>
      </c>
      <c r="BM108" s="99">
        <f t="shared" si="89"/>
        <v>2.5283253934934452E-5</v>
      </c>
      <c r="BN108" s="278">
        <f t="shared" si="66"/>
        <v>5.9234014175724305E-2</v>
      </c>
      <c r="BO108" s="277">
        <f t="shared" si="90"/>
        <v>4.4088763844470193E-3</v>
      </c>
      <c r="BP108" s="375">
        <f t="shared" si="91"/>
        <v>5.290884151027778E-3</v>
      </c>
      <c r="BQ108" s="375"/>
      <c r="BR108" s="375"/>
      <c r="BS108" s="375"/>
      <c r="BT108" s="281"/>
      <c r="BU108" s="397"/>
      <c r="BV108" s="397"/>
      <c r="BW108" s="281"/>
      <c r="BX108" s="281"/>
    </row>
    <row r="109" spans="1:76" ht="15">
      <c r="A109" s="192">
        <v>373</v>
      </c>
      <c r="B109" s="192">
        <v>51004</v>
      </c>
      <c r="C109" s="200">
        <v>9</v>
      </c>
      <c r="D109" s="200">
        <v>0</v>
      </c>
      <c r="E109" s="200">
        <v>1</v>
      </c>
      <c r="F109" s="200">
        <v>0</v>
      </c>
      <c r="G109" s="192" t="s">
        <v>606</v>
      </c>
      <c r="H109" s="193">
        <v>7.7899999999999996E-4</v>
      </c>
      <c r="I109" s="201">
        <v>11</v>
      </c>
      <c r="J109" s="193">
        <v>3.1472690148034709E-5</v>
      </c>
      <c r="K109" s="200">
        <v>7805</v>
      </c>
      <c r="L109" s="200">
        <v>0</v>
      </c>
      <c r="M109" s="200">
        <v>0</v>
      </c>
      <c r="N109" s="200">
        <v>206</v>
      </c>
      <c r="O109" s="200">
        <v>53</v>
      </c>
      <c r="P109" s="200">
        <v>0</v>
      </c>
      <c r="Q109" s="200">
        <v>1575</v>
      </c>
      <c r="R109" s="200">
        <v>51</v>
      </c>
      <c r="S109" s="200">
        <v>262</v>
      </c>
      <c r="T109" s="200">
        <v>5309</v>
      </c>
      <c r="U109" s="200">
        <v>1</v>
      </c>
      <c r="V109" s="200">
        <v>1</v>
      </c>
      <c r="W109" s="200">
        <v>6</v>
      </c>
      <c r="X109" s="200">
        <v>0</v>
      </c>
      <c r="Y109" s="200">
        <v>135</v>
      </c>
      <c r="Z109" s="200">
        <v>71</v>
      </c>
      <c r="AA109" s="200">
        <v>0</v>
      </c>
      <c r="AB109" s="200">
        <v>40</v>
      </c>
      <c r="AC109" s="200">
        <v>196</v>
      </c>
      <c r="AD109" s="200">
        <v>9691</v>
      </c>
      <c r="AE109" s="200">
        <v>7195</v>
      </c>
      <c r="AF109" s="200">
        <v>14738</v>
      </c>
      <c r="AG109" s="200">
        <v>15000</v>
      </c>
      <c r="AI109" s="259">
        <v>0.99535329930708127</v>
      </c>
      <c r="AJ109" s="260">
        <f t="shared" si="92"/>
        <v>10.721253561142371</v>
      </c>
      <c r="AK109" s="261">
        <f t="shared" si="69"/>
        <v>9.1582592467891084E-3</v>
      </c>
      <c r="AL109" s="262">
        <f t="shared" si="93"/>
        <v>1.9896638166609349E-2</v>
      </c>
      <c r="AN109" s="264">
        <f t="shared" si="94"/>
        <v>7.3930000000000037E-2</v>
      </c>
      <c r="AO109" s="266">
        <f t="shared" si="95"/>
        <v>260.99257800000004</v>
      </c>
      <c r="AP109" s="261">
        <f t="shared" si="70"/>
        <v>0.12668312688088537</v>
      </c>
      <c r="AQ109" s="262">
        <f t="shared" si="96"/>
        <v>-7.8455069753519238E-5</v>
      </c>
      <c r="AT109" s="192">
        <f t="shared" si="71"/>
        <v>9.874902733537519E-4</v>
      </c>
      <c r="AU109" s="192">
        <f t="shared" si="72"/>
        <v>0</v>
      </c>
      <c r="AV109" s="192">
        <f t="shared" si="73"/>
        <v>2.6063164165390501E-5</v>
      </c>
      <c r="AW109" s="192">
        <f t="shared" si="74"/>
        <v>6.7055713629402768E-6</v>
      </c>
      <c r="AX109" s="192">
        <f t="shared" si="75"/>
        <v>0</v>
      </c>
      <c r="AY109" s="192">
        <f t="shared" si="76"/>
        <v>6.7169581822358333E-4</v>
      </c>
      <c r="AZ109" s="192">
        <f t="shared" si="77"/>
        <v>1.7080228943338438E-5</v>
      </c>
      <c r="BA109" s="192">
        <f t="shared" si="78"/>
        <v>0</v>
      </c>
      <c r="BB109" s="192">
        <f t="shared" si="79"/>
        <v>5.0608085758039818E-6</v>
      </c>
      <c r="BC109" s="192">
        <f t="shared" si="80"/>
        <v>1.7140958646248085E-3</v>
      </c>
      <c r="BE109" s="72">
        <f t="shared" si="81"/>
        <v>9.874902733537519E-4</v>
      </c>
      <c r="BF109" s="72">
        <f t="shared" si="82"/>
        <v>0</v>
      </c>
      <c r="BG109" s="72">
        <f t="shared" si="83"/>
        <v>6.9501771107708012E-5</v>
      </c>
      <c r="BH109" s="99">
        <f t="shared" si="84"/>
        <v>6.7055713629402768E-6</v>
      </c>
      <c r="BI109" s="72">
        <f t="shared" si="85"/>
        <v>0</v>
      </c>
      <c r="BJ109" s="72">
        <f t="shared" si="86"/>
        <v>6.7169581822358333E-4</v>
      </c>
      <c r="BK109" s="72">
        <f t="shared" si="87"/>
        <v>4.5547277182235839E-5</v>
      </c>
      <c r="BL109" s="72">
        <f t="shared" si="88"/>
        <v>0</v>
      </c>
      <c r="BM109" s="99">
        <f t="shared" si="89"/>
        <v>5.0608085758039818E-6</v>
      </c>
      <c r="BN109" s="278">
        <f t="shared" si="66"/>
        <v>3.107758199591628E-2</v>
      </c>
      <c r="BO109" s="277">
        <f t="shared" si="90"/>
        <v>1.7140958646248085E-3</v>
      </c>
      <c r="BP109" s="375">
        <f t="shared" si="91"/>
        <v>1.7860015198060237E-3</v>
      </c>
      <c r="BQ109" s="375"/>
      <c r="BR109" s="375"/>
      <c r="BS109" s="375"/>
      <c r="BT109" s="281"/>
      <c r="BU109" s="397"/>
      <c r="BV109" s="397"/>
      <c r="BW109" s="281"/>
      <c r="BX109" s="281"/>
    </row>
    <row r="110" spans="1:76" ht="15">
      <c r="A110" s="192">
        <v>381</v>
      </c>
      <c r="B110" s="192">
        <v>51028</v>
      </c>
      <c r="C110" s="200">
        <v>3</v>
      </c>
      <c r="D110" s="202">
        <v>0</v>
      </c>
      <c r="E110" s="202">
        <v>0</v>
      </c>
      <c r="F110" s="200">
        <v>0</v>
      </c>
      <c r="G110" s="192" t="s">
        <v>512</v>
      </c>
      <c r="H110" s="193">
        <v>2.3479999999999998E-3</v>
      </c>
      <c r="I110" s="201">
        <v>12</v>
      </c>
      <c r="J110" s="193">
        <v>1.5023916083916082E-4</v>
      </c>
      <c r="K110" s="200">
        <v>18559</v>
      </c>
      <c r="L110" s="200">
        <v>0</v>
      </c>
      <c r="M110" s="200">
        <v>0</v>
      </c>
      <c r="N110" s="200">
        <v>502</v>
      </c>
      <c r="O110" s="200">
        <v>81</v>
      </c>
      <c r="P110" s="200">
        <v>0</v>
      </c>
      <c r="Q110" s="200">
        <v>2848</v>
      </c>
      <c r="R110" s="200">
        <v>36</v>
      </c>
      <c r="S110" s="200">
        <v>373</v>
      </c>
      <c r="T110" s="200">
        <v>19057</v>
      </c>
      <c r="U110" s="200">
        <v>1</v>
      </c>
      <c r="V110" s="200">
        <v>0</v>
      </c>
      <c r="W110" s="200">
        <v>458</v>
      </c>
      <c r="X110" s="200">
        <v>0</v>
      </c>
      <c r="Y110" s="200">
        <v>67</v>
      </c>
      <c r="Z110" s="200">
        <v>265</v>
      </c>
      <c r="AA110" s="200">
        <v>169</v>
      </c>
      <c r="AB110" s="200">
        <v>54</v>
      </c>
      <c r="AC110" s="200">
        <v>371</v>
      </c>
      <c r="AD110" s="200">
        <v>22028</v>
      </c>
      <c r="AE110" s="200">
        <v>22526</v>
      </c>
      <c r="AF110" s="200">
        <v>40712</v>
      </c>
      <c r="AG110" s="200">
        <v>41085</v>
      </c>
      <c r="AI110" s="259">
        <v>0.99972425165010226</v>
      </c>
      <c r="AJ110" s="260">
        <f t="shared" si="92"/>
        <v>16.837790277226286</v>
      </c>
      <c r="AK110" s="261">
        <f t="shared" si="69"/>
        <v>1.4383098732110626E-2</v>
      </c>
      <c r="AL110" s="262">
        <f t="shared" si="93"/>
        <v>8.6174907420490995E-3</v>
      </c>
      <c r="AN110" s="264">
        <f t="shared" si="94"/>
        <v>7.627800000000004E-2</v>
      </c>
      <c r="AO110" s="266">
        <f t="shared" si="95"/>
        <v>356.58435400000002</v>
      </c>
      <c r="AP110" s="261">
        <f t="shared" si="70"/>
        <v>0.17308239685467433</v>
      </c>
      <c r="AQ110" s="262">
        <f t="shared" si="96"/>
        <v>-3.5116106573109446E-4</v>
      </c>
      <c r="AT110" s="192">
        <f t="shared" si="71"/>
        <v>1.1208920115776223E-2</v>
      </c>
      <c r="AU110" s="192">
        <f t="shared" si="72"/>
        <v>0</v>
      </c>
      <c r="AV110" s="192">
        <f t="shared" si="73"/>
        <v>3.0318863613986011E-4</v>
      </c>
      <c r="AW110" s="192">
        <f t="shared" si="74"/>
        <v>4.8920875552447552E-5</v>
      </c>
      <c r="AX110" s="192">
        <f t="shared" si="75"/>
        <v>0</v>
      </c>
      <c r="AY110" s="192">
        <f t="shared" si="76"/>
        <v>1.150969290620979E-2</v>
      </c>
      <c r="AZ110" s="192">
        <f t="shared" si="77"/>
        <v>4.0465415580419578E-5</v>
      </c>
      <c r="BA110" s="192">
        <f t="shared" si="78"/>
        <v>1.020694810909091E-4</v>
      </c>
      <c r="BB110" s="192">
        <f t="shared" si="79"/>
        <v>3.2613917034965035E-5</v>
      </c>
      <c r="BC110" s="192">
        <f t="shared" si="80"/>
        <v>2.3245871347384615E-2</v>
      </c>
      <c r="BE110" s="72">
        <f t="shared" si="81"/>
        <v>1.1208920115776223E-2</v>
      </c>
      <c r="BF110" s="72">
        <f t="shared" si="82"/>
        <v>0</v>
      </c>
      <c r="BG110" s="72">
        <f t="shared" si="83"/>
        <v>8.0850302970629365E-4</v>
      </c>
      <c r="BH110" s="99">
        <f t="shared" si="84"/>
        <v>4.8920875552447552E-5</v>
      </c>
      <c r="BI110" s="72">
        <f t="shared" si="85"/>
        <v>0</v>
      </c>
      <c r="BJ110" s="72">
        <f t="shared" si="86"/>
        <v>1.150969290620979E-2</v>
      </c>
      <c r="BK110" s="72">
        <f t="shared" si="87"/>
        <v>1.0790777488111887E-4</v>
      </c>
      <c r="BL110" s="72">
        <f t="shared" si="88"/>
        <v>2.7218528290909089E-4</v>
      </c>
      <c r="BM110" s="99">
        <f t="shared" si="89"/>
        <v>3.2613917034965035E-5</v>
      </c>
      <c r="BN110" s="278">
        <f t="shared" si="66"/>
        <v>0.40980795997762237</v>
      </c>
      <c r="BO110" s="277">
        <f t="shared" si="90"/>
        <v>2.3245871347384615E-2</v>
      </c>
      <c r="BP110" s="386">
        <f t="shared" si="91"/>
        <v>2.3988743902069929E-2</v>
      </c>
      <c r="BQ110" s="405"/>
      <c r="BR110" s="405"/>
      <c r="BS110" s="405"/>
      <c r="BT110" s="281"/>
      <c r="BU110" s="397"/>
      <c r="BV110" s="397"/>
      <c r="BW110" s="281"/>
      <c r="BX110" s="281"/>
    </row>
    <row r="111" spans="1:76" ht="15">
      <c r="A111" s="192">
        <v>23</v>
      </c>
      <c r="B111" s="192">
        <v>41021</v>
      </c>
      <c r="C111" s="200">
        <v>9</v>
      </c>
      <c r="D111" s="200">
        <v>0</v>
      </c>
      <c r="E111" s="200">
        <v>1</v>
      </c>
      <c r="F111" s="200">
        <v>0</v>
      </c>
      <c r="G111" s="192" t="s">
        <v>512</v>
      </c>
      <c r="H111" s="193">
        <v>7.2329999999999998E-3</v>
      </c>
      <c r="I111" s="201">
        <v>12</v>
      </c>
      <c r="J111" s="193">
        <v>2.9222332200351097E-4</v>
      </c>
      <c r="K111" s="200">
        <v>24</v>
      </c>
      <c r="L111" s="200">
        <v>0</v>
      </c>
      <c r="M111" s="200">
        <v>0</v>
      </c>
      <c r="N111" s="200">
        <v>6</v>
      </c>
      <c r="O111" s="200">
        <v>0</v>
      </c>
      <c r="P111" s="200">
        <v>0</v>
      </c>
      <c r="Q111" s="200">
        <v>69</v>
      </c>
      <c r="R111" s="200">
        <v>0</v>
      </c>
      <c r="S111" s="200">
        <v>92</v>
      </c>
      <c r="T111" s="200">
        <v>0</v>
      </c>
      <c r="U111" s="200">
        <v>0</v>
      </c>
      <c r="V111" s="200">
        <v>0</v>
      </c>
      <c r="W111" s="200">
        <v>5</v>
      </c>
      <c r="X111" s="200">
        <v>0</v>
      </c>
      <c r="Y111" s="200">
        <v>0</v>
      </c>
      <c r="Z111" s="200">
        <v>6</v>
      </c>
      <c r="AA111" s="200">
        <v>0</v>
      </c>
      <c r="AB111" s="200">
        <v>0</v>
      </c>
      <c r="AC111" s="200">
        <v>66</v>
      </c>
      <c r="AD111" s="200">
        <v>99</v>
      </c>
      <c r="AE111" s="200">
        <v>75</v>
      </c>
      <c r="AF111" s="200">
        <v>7</v>
      </c>
      <c r="AG111" s="200">
        <v>99</v>
      </c>
      <c r="AI111" s="259">
        <v>0.35458430072438291</v>
      </c>
      <c r="AJ111" s="260">
        <f t="shared" si="92"/>
        <v>16.839835840480312</v>
      </c>
      <c r="AK111" s="261">
        <f t="shared" si="69"/>
        <v>1.4384846083619406E-2</v>
      </c>
      <c r="AL111" s="262">
        <f t="shared" si="93"/>
        <v>-0.8551592025105037</v>
      </c>
      <c r="AN111" s="264">
        <f t="shared" si="94"/>
        <v>8.3511000000000044E-2</v>
      </c>
      <c r="AO111" s="266">
        <f t="shared" si="95"/>
        <v>356.63498500000003</v>
      </c>
      <c r="AP111" s="261">
        <f t="shared" si="70"/>
        <v>0.17310697262401711</v>
      </c>
      <c r="AQ111" s="262">
        <f t="shared" si="96"/>
        <v>-1.3482338724393754E-3</v>
      </c>
      <c r="AT111" s="192">
        <f t="shared" si="71"/>
        <v>2.819370610689874E-5</v>
      </c>
      <c r="AU111" s="192">
        <f t="shared" si="72"/>
        <v>0</v>
      </c>
      <c r="AV111" s="192">
        <f t="shared" si="73"/>
        <v>7.048426526724685E-6</v>
      </c>
      <c r="AW111" s="192">
        <f t="shared" si="74"/>
        <v>0</v>
      </c>
      <c r="AX111" s="192">
        <f t="shared" si="75"/>
        <v>0</v>
      </c>
      <c r="AY111" s="192">
        <f t="shared" si="76"/>
        <v>0</v>
      </c>
      <c r="AZ111" s="192">
        <f t="shared" si="77"/>
        <v>0</v>
      </c>
      <c r="BA111" s="192">
        <f t="shared" si="78"/>
        <v>0</v>
      </c>
      <c r="BB111" s="192">
        <f t="shared" si="79"/>
        <v>0</v>
      </c>
      <c r="BC111" s="192">
        <f t="shared" si="80"/>
        <v>3.5242132633623423E-5</v>
      </c>
      <c r="BE111" s="72">
        <f t="shared" si="81"/>
        <v>2.819370610689874E-5</v>
      </c>
      <c r="BF111" s="72">
        <f t="shared" si="82"/>
        <v>0</v>
      </c>
      <c r="BG111" s="72">
        <f t="shared" si="83"/>
        <v>1.879580407126583E-5</v>
      </c>
      <c r="BH111" s="99">
        <f t="shared" si="84"/>
        <v>0</v>
      </c>
      <c r="BI111" s="72">
        <f t="shared" si="85"/>
        <v>0</v>
      </c>
      <c r="BJ111" s="72">
        <f t="shared" si="86"/>
        <v>0</v>
      </c>
      <c r="BK111" s="72">
        <f t="shared" si="87"/>
        <v>0</v>
      </c>
      <c r="BL111" s="72">
        <f t="shared" si="88"/>
        <v>0</v>
      </c>
      <c r="BM111" s="99">
        <f t="shared" si="89"/>
        <v>0</v>
      </c>
      <c r="BN111" s="278">
        <f t="shared" si="66"/>
        <v>1.3705273801964667E-4</v>
      </c>
      <c r="BO111" s="277">
        <f t="shared" si="90"/>
        <v>3.5242132633623423E-5</v>
      </c>
      <c r="BP111" s="375">
        <f t="shared" si="91"/>
        <v>4.6989510178164573E-5</v>
      </c>
      <c r="BQ111" s="375"/>
      <c r="BR111" s="375"/>
      <c r="BS111" s="375"/>
      <c r="BT111" s="281"/>
      <c r="BU111" s="397"/>
      <c r="BV111" s="397"/>
      <c r="BW111" s="420" t="s">
        <v>28</v>
      </c>
      <c r="BX111" s="281"/>
    </row>
    <row r="112" spans="1:76" ht="15">
      <c r="A112" s="192">
        <v>202</v>
      </c>
      <c r="B112" s="192">
        <v>52010</v>
      </c>
      <c r="C112" s="200">
        <v>9</v>
      </c>
      <c r="D112" s="200">
        <v>0</v>
      </c>
      <c r="E112" s="200">
        <v>1</v>
      </c>
      <c r="F112" s="200">
        <v>0</v>
      </c>
      <c r="G112" s="192" t="s">
        <v>512</v>
      </c>
      <c r="H112" s="193">
        <v>9.4859999999999996E-3</v>
      </c>
      <c r="I112" s="201">
        <v>12</v>
      </c>
      <c r="J112" s="193">
        <v>3.832476748963508E-4</v>
      </c>
      <c r="K112" s="200">
        <v>942</v>
      </c>
      <c r="L112" s="200">
        <v>0</v>
      </c>
      <c r="M112" s="200">
        <v>0</v>
      </c>
      <c r="N112" s="200">
        <v>259</v>
      </c>
      <c r="O112" s="200">
        <v>0</v>
      </c>
      <c r="P112" s="200">
        <v>0</v>
      </c>
      <c r="Q112" s="200">
        <v>265</v>
      </c>
      <c r="R112" s="200">
        <v>4</v>
      </c>
      <c r="S112" s="200">
        <v>1185</v>
      </c>
      <c r="T112" s="200">
        <v>1175</v>
      </c>
      <c r="U112" s="200">
        <v>1</v>
      </c>
      <c r="V112" s="200">
        <v>1</v>
      </c>
      <c r="W112" s="200">
        <v>770</v>
      </c>
      <c r="X112" s="200">
        <v>172</v>
      </c>
      <c r="Y112" s="200">
        <v>135</v>
      </c>
      <c r="Z112" s="200">
        <v>125</v>
      </c>
      <c r="AA112" s="200">
        <v>0</v>
      </c>
      <c r="AB112" s="200">
        <v>0</v>
      </c>
      <c r="AC112" s="200">
        <v>38</v>
      </c>
      <c r="AD112" s="200">
        <v>1471</v>
      </c>
      <c r="AE112" s="200">
        <v>1704</v>
      </c>
      <c r="AF112" s="200">
        <v>1461</v>
      </c>
      <c r="AG112" s="200">
        <v>2646</v>
      </c>
      <c r="AI112" s="259">
        <v>0.72596809578486432</v>
      </c>
      <c r="AJ112" s="260">
        <f t="shared" si="92"/>
        <v>17.399760693503879</v>
      </c>
      <c r="AK112" s="261">
        <f t="shared" si="69"/>
        <v>1.486314248184056E-2</v>
      </c>
      <c r="AL112" s="262">
        <f t="shared" si="93"/>
        <v>0.39043742078597632</v>
      </c>
      <c r="AN112" s="264">
        <f t="shared" si="94"/>
        <v>9.2997000000000038E-2</v>
      </c>
      <c r="AO112" s="266">
        <f t="shared" si="95"/>
        <v>370.49403100000001</v>
      </c>
      <c r="AP112" s="261">
        <f t="shared" si="70"/>
        <v>0.1798340117464324</v>
      </c>
      <c r="AQ112" s="262">
        <f t="shared" si="96"/>
        <v>-1.6736432897380823E-3</v>
      </c>
      <c r="AT112" s="192">
        <f t="shared" si="71"/>
        <v>1.4512976252044972E-3</v>
      </c>
      <c r="AU112" s="192">
        <f t="shared" si="72"/>
        <v>0</v>
      </c>
      <c r="AV112" s="192">
        <f t="shared" si="73"/>
        <v>3.9902981414858255E-4</v>
      </c>
      <c r="AW112" s="192">
        <f t="shared" si="74"/>
        <v>0</v>
      </c>
      <c r="AX112" s="192">
        <f t="shared" si="75"/>
        <v>0</v>
      </c>
      <c r="AY112" s="192">
        <f t="shared" si="76"/>
        <v>1.8102703923729133E-3</v>
      </c>
      <c r="AZ112" s="192">
        <f t="shared" si="77"/>
        <v>2.0798851316624955E-4</v>
      </c>
      <c r="BA112" s="192">
        <f t="shared" si="78"/>
        <v>0</v>
      </c>
      <c r="BB112" s="192">
        <f t="shared" si="79"/>
        <v>0</v>
      </c>
      <c r="BC112" s="192">
        <f t="shared" si="80"/>
        <v>3.8685863448922426E-3</v>
      </c>
      <c r="BE112" s="72">
        <f t="shared" si="81"/>
        <v>1.4512976252044972E-3</v>
      </c>
      <c r="BF112" s="72">
        <f t="shared" si="82"/>
        <v>0</v>
      </c>
      <c r="BG112" s="72">
        <f t="shared" si="83"/>
        <v>1.06407950439622E-3</v>
      </c>
      <c r="BH112" s="99">
        <f t="shared" si="84"/>
        <v>0</v>
      </c>
      <c r="BI112" s="72">
        <f t="shared" si="85"/>
        <v>0</v>
      </c>
      <c r="BJ112" s="72">
        <f t="shared" si="86"/>
        <v>1.8102703923729133E-3</v>
      </c>
      <c r="BK112" s="72">
        <f t="shared" si="87"/>
        <v>5.5463603510999885E-4</v>
      </c>
      <c r="BL112" s="72">
        <f t="shared" si="88"/>
        <v>0</v>
      </c>
      <c r="BM112" s="99">
        <f t="shared" si="89"/>
        <v>0</v>
      </c>
      <c r="BN112" s="278">
        <f t="shared" si="66"/>
        <v>3.7514965152579093E-2</v>
      </c>
      <c r="BO112" s="277">
        <f t="shared" si="90"/>
        <v>3.8685863448922426E-3</v>
      </c>
      <c r="BP112" s="375">
        <f t="shared" si="91"/>
        <v>4.8802835570836301E-3</v>
      </c>
      <c r="BQ112" s="281" t="s">
        <v>694</v>
      </c>
      <c r="BR112" s="410">
        <f>SUM($J76:$J112)</f>
        <v>4.1600000000000005E-3</v>
      </c>
      <c r="BS112" s="397">
        <f>SUM(BN76:BN112)/SUM($J76:$J112)</f>
        <v>280.52571775125722</v>
      </c>
      <c r="BT112" s="397">
        <f>SUM(BO106:BO112)/SUM($J106:$J112)</f>
        <v>30.58041032574349</v>
      </c>
      <c r="BU112" s="397">
        <f>SUM(BP106:BP112)/SUM($J106:$J112)</f>
        <v>33.310414737732003</v>
      </c>
      <c r="BV112" s="397">
        <f>BU112*4.44</f>
        <v>147.89824143553011</v>
      </c>
      <c r="BW112" s="281">
        <f>113-76</f>
        <v>37</v>
      </c>
      <c r="BX112" s="281"/>
    </row>
    <row r="113" spans="1:76" ht="15">
      <c r="A113" s="192">
        <v>38</v>
      </c>
      <c r="B113" s="192">
        <v>51020</v>
      </c>
      <c r="C113" s="200">
        <v>3</v>
      </c>
      <c r="D113" s="202">
        <v>0</v>
      </c>
      <c r="E113" s="202">
        <v>0</v>
      </c>
      <c r="F113" s="200">
        <v>0</v>
      </c>
      <c r="G113" s="192" t="s">
        <v>270</v>
      </c>
      <c r="H113" s="193">
        <v>2.3479999999999998E-3</v>
      </c>
      <c r="I113" s="201">
        <v>20</v>
      </c>
      <c r="J113" s="193">
        <v>7.7290702179176748E-4</v>
      </c>
      <c r="K113" s="200">
        <v>0</v>
      </c>
      <c r="L113" s="200">
        <v>0</v>
      </c>
      <c r="M113" s="200">
        <v>0</v>
      </c>
      <c r="N113" s="200">
        <v>0</v>
      </c>
      <c r="O113" s="200">
        <v>0</v>
      </c>
      <c r="P113" s="200">
        <v>0</v>
      </c>
      <c r="Q113" s="200">
        <v>83</v>
      </c>
      <c r="R113" s="200">
        <v>0</v>
      </c>
      <c r="S113" s="200">
        <v>38</v>
      </c>
      <c r="T113" s="200">
        <v>0</v>
      </c>
      <c r="U113" s="200">
        <v>0</v>
      </c>
      <c r="V113" s="200">
        <v>0</v>
      </c>
      <c r="W113" s="200">
        <v>0</v>
      </c>
      <c r="X113" s="200">
        <v>0</v>
      </c>
      <c r="Y113" s="200">
        <v>0</v>
      </c>
      <c r="Z113" s="200">
        <v>0</v>
      </c>
      <c r="AA113" s="200">
        <v>0</v>
      </c>
      <c r="AB113" s="200">
        <v>0</v>
      </c>
      <c r="AC113" s="200">
        <v>0</v>
      </c>
      <c r="AD113" s="200">
        <v>83</v>
      </c>
      <c r="AE113" s="200">
        <v>83</v>
      </c>
      <c r="AF113" s="200">
        <v>45</v>
      </c>
      <c r="AG113" s="200">
        <v>83</v>
      </c>
      <c r="AI113" s="259">
        <v>0.37567355632985888</v>
      </c>
      <c r="AJ113" s="260">
        <f t="shared" si="92"/>
        <v>17.434541509484507</v>
      </c>
      <c r="AK113" s="261">
        <f t="shared" si="69"/>
        <v>1.4892852788359187E-2</v>
      </c>
      <c r="AL113" s="262">
        <f t="shared" si="93"/>
        <v>-0.37547569251277835</v>
      </c>
      <c r="AN113" s="264">
        <f t="shared" si="94"/>
        <v>9.5345000000000041E-2</v>
      </c>
      <c r="AO113" s="266">
        <f t="shared" si="95"/>
        <v>370.59969100000001</v>
      </c>
      <c r="AP113" s="261">
        <f t="shared" si="70"/>
        <v>0.17988529802931758</v>
      </c>
      <c r="AQ113" s="262">
        <f t="shared" si="96"/>
        <v>-4.023939233534612E-4</v>
      </c>
      <c r="AT113" s="192">
        <f t="shared" si="71"/>
        <v>0</v>
      </c>
      <c r="AU113" s="192">
        <f t="shared" si="72"/>
        <v>0</v>
      </c>
      <c r="AV113" s="192">
        <f t="shared" si="73"/>
        <v>0</v>
      </c>
      <c r="AW113" s="192">
        <f t="shared" si="74"/>
        <v>0</v>
      </c>
      <c r="AX113" s="192">
        <f t="shared" si="75"/>
        <v>0</v>
      </c>
      <c r="AY113" s="192">
        <f t="shared" si="76"/>
        <v>0</v>
      </c>
      <c r="AZ113" s="192">
        <f t="shared" si="77"/>
        <v>0</v>
      </c>
      <c r="BA113" s="192">
        <f t="shared" si="78"/>
        <v>0</v>
      </c>
      <c r="BB113" s="192">
        <f t="shared" si="79"/>
        <v>0</v>
      </c>
      <c r="BC113" s="192">
        <f t="shared" si="80"/>
        <v>0</v>
      </c>
      <c r="BE113" s="72">
        <f t="shared" si="81"/>
        <v>0</v>
      </c>
      <c r="BF113" s="72">
        <f t="shared" si="82"/>
        <v>0</v>
      </c>
      <c r="BG113" s="72">
        <f t="shared" si="83"/>
        <v>0</v>
      </c>
      <c r="BH113" s="99">
        <f t="shared" si="84"/>
        <v>0</v>
      </c>
      <c r="BI113" s="72">
        <f t="shared" si="85"/>
        <v>0</v>
      </c>
      <c r="BJ113" s="72">
        <f t="shared" si="86"/>
        <v>0</v>
      </c>
      <c r="BK113" s="72">
        <f t="shared" si="87"/>
        <v>0</v>
      </c>
      <c r="BL113" s="72">
        <f t="shared" si="88"/>
        <v>0</v>
      </c>
      <c r="BM113" s="99">
        <f t="shared" si="89"/>
        <v>0</v>
      </c>
      <c r="BN113" s="278">
        <f t="shared" si="66"/>
        <v>2.3303146707021787E-3</v>
      </c>
      <c r="BO113" s="277">
        <f t="shared" si="90"/>
        <v>0</v>
      </c>
      <c r="BP113" s="375">
        <f t="shared" si="91"/>
        <v>0</v>
      </c>
      <c r="BQ113" s="375"/>
      <c r="BR113" s="375"/>
      <c r="BS113" s="375"/>
      <c r="BT113" s="281"/>
      <c r="BU113" s="397"/>
      <c r="BV113" s="397"/>
      <c r="BW113" s="281"/>
      <c r="BX113" s="281"/>
    </row>
    <row r="114" spans="1:76" ht="15">
      <c r="A114" s="192">
        <v>338</v>
      </c>
      <c r="B114" s="192">
        <v>51023</v>
      </c>
      <c r="C114" s="200">
        <v>4</v>
      </c>
      <c r="D114" s="202">
        <v>0</v>
      </c>
      <c r="E114" s="202">
        <v>0</v>
      </c>
      <c r="F114" s="200">
        <v>0</v>
      </c>
      <c r="G114" s="192" t="s">
        <v>270</v>
      </c>
      <c r="H114" s="193">
        <v>7.7899999999999996E-4</v>
      </c>
      <c r="I114" s="201">
        <v>20</v>
      </c>
      <c r="J114" s="193">
        <v>2.5642869249394674E-4</v>
      </c>
      <c r="K114" s="200">
        <v>382</v>
      </c>
      <c r="L114" s="200">
        <v>0</v>
      </c>
      <c r="M114" s="200">
        <v>0</v>
      </c>
      <c r="N114" s="200">
        <v>2074</v>
      </c>
      <c r="O114" s="200">
        <v>33</v>
      </c>
      <c r="P114" s="200">
        <v>538</v>
      </c>
      <c r="Q114" s="200">
        <v>600</v>
      </c>
      <c r="R114" s="200">
        <v>108</v>
      </c>
      <c r="S114" s="200">
        <v>3375</v>
      </c>
      <c r="T114" s="200">
        <v>5486</v>
      </c>
      <c r="U114" s="200">
        <v>1</v>
      </c>
      <c r="V114" s="200">
        <v>0</v>
      </c>
      <c r="W114" s="200">
        <v>382</v>
      </c>
      <c r="X114" s="200">
        <v>0</v>
      </c>
      <c r="Y114" s="200">
        <v>0</v>
      </c>
      <c r="Z114" s="200">
        <v>123</v>
      </c>
      <c r="AA114" s="200">
        <v>1951</v>
      </c>
      <c r="AB114" s="200">
        <v>0</v>
      </c>
      <c r="AC114" s="200">
        <v>93</v>
      </c>
      <c r="AD114" s="200">
        <v>3738</v>
      </c>
      <c r="AE114" s="200">
        <v>8841</v>
      </c>
      <c r="AF114" s="200">
        <v>5849</v>
      </c>
      <c r="AG114" s="200">
        <v>9223</v>
      </c>
      <c r="AI114" s="259">
        <v>0.96706959531054348</v>
      </c>
      <c r="AJ114" s="260">
        <f t="shared" si="92"/>
        <v>18.9343929318816</v>
      </c>
      <c r="AK114" s="261">
        <f t="shared" si="69"/>
        <v>1.6174048879809E-2</v>
      </c>
      <c r="AL114" s="262">
        <f t="shared" si="93"/>
        <v>0.77572013865861766</v>
      </c>
      <c r="AN114" s="264">
        <f t="shared" si="94"/>
        <v>9.6124000000000043E-2</v>
      </c>
      <c r="AO114" s="266">
        <f t="shared" si="95"/>
        <v>375.15606200000002</v>
      </c>
      <c r="AP114" s="261">
        <f t="shared" si="70"/>
        <v>0.18209691389185517</v>
      </c>
      <c r="AQ114" s="262">
        <f t="shared" si="96"/>
        <v>-1.3282979208659382E-4</v>
      </c>
      <c r="AT114" s="192">
        <f t="shared" si="71"/>
        <v>3.9378215734140441E-4</v>
      </c>
      <c r="AU114" s="192">
        <f t="shared" si="72"/>
        <v>0</v>
      </c>
      <c r="AV114" s="192">
        <f t="shared" si="73"/>
        <v>2.1379690950944314E-3</v>
      </c>
      <c r="AW114" s="192">
        <f t="shared" si="74"/>
        <v>3.4017830346246977E-5</v>
      </c>
      <c r="AX114" s="192">
        <f t="shared" si="75"/>
        <v>5.5459371897820828E-4</v>
      </c>
      <c r="AY114" s="192">
        <f t="shared" si="76"/>
        <v>5.6552065842276032E-3</v>
      </c>
      <c r="AZ114" s="192">
        <f t="shared" si="77"/>
        <v>0</v>
      </c>
      <c r="BA114" s="192">
        <f t="shared" si="78"/>
        <v>2.0111753638038742E-3</v>
      </c>
      <c r="BB114" s="192">
        <f t="shared" si="79"/>
        <v>0</v>
      </c>
      <c r="BC114" s="192">
        <f t="shared" si="80"/>
        <v>1.0786744749791769E-2</v>
      </c>
      <c r="BE114" s="72">
        <f t="shared" si="81"/>
        <v>3.9378215734140441E-4</v>
      </c>
      <c r="BF114" s="72">
        <f t="shared" si="82"/>
        <v>0</v>
      </c>
      <c r="BG114" s="72">
        <f t="shared" si="83"/>
        <v>5.7012509202518163E-3</v>
      </c>
      <c r="BH114" s="99">
        <f t="shared" si="84"/>
        <v>3.4017830346246977E-5</v>
      </c>
      <c r="BI114" s="72">
        <f t="shared" si="85"/>
        <v>5.5459371897820828E-4</v>
      </c>
      <c r="BJ114" s="72">
        <f t="shared" si="86"/>
        <v>5.6552065842276032E-3</v>
      </c>
      <c r="BK114" s="72">
        <f t="shared" si="87"/>
        <v>0</v>
      </c>
      <c r="BL114" s="72">
        <f t="shared" si="88"/>
        <v>5.3631343034769973E-3</v>
      </c>
      <c r="BM114" s="99">
        <f t="shared" si="89"/>
        <v>0</v>
      </c>
      <c r="BN114" s="278">
        <f t="shared" si="66"/>
        <v>0.10049004530060532</v>
      </c>
      <c r="BO114" s="277">
        <f t="shared" si="90"/>
        <v>1.0786744749791769E-2</v>
      </c>
      <c r="BP114" s="375">
        <f t="shared" si="91"/>
        <v>1.7701985514622279E-2</v>
      </c>
      <c r="BQ114" s="375"/>
      <c r="BR114" s="375"/>
      <c r="BS114" s="375"/>
      <c r="BT114" s="281"/>
      <c r="BU114" s="397"/>
      <c r="BV114" s="397"/>
      <c r="BW114" s="281"/>
      <c r="BX114" s="281"/>
    </row>
    <row r="115" spans="1:76" ht="15">
      <c r="A115" s="192">
        <v>382</v>
      </c>
      <c r="B115" s="192">
        <v>51040</v>
      </c>
      <c r="C115" s="200">
        <v>3</v>
      </c>
      <c r="D115" s="202">
        <v>0</v>
      </c>
      <c r="E115" s="202">
        <v>0</v>
      </c>
      <c r="F115" s="200">
        <v>0</v>
      </c>
      <c r="G115" s="192" t="s">
        <v>487</v>
      </c>
      <c r="H115" s="193">
        <v>7.7899999999999996E-4</v>
      </c>
      <c r="I115" s="201">
        <v>21</v>
      </c>
      <c r="J115" s="193">
        <v>2.5642869249394674E-4</v>
      </c>
      <c r="K115" s="200">
        <v>19598</v>
      </c>
      <c r="L115" s="200">
        <v>375</v>
      </c>
      <c r="M115" s="200">
        <v>1</v>
      </c>
      <c r="N115" s="200">
        <v>6107</v>
      </c>
      <c r="O115" s="200">
        <v>38</v>
      </c>
      <c r="P115" s="200">
        <v>10104</v>
      </c>
      <c r="Q115" s="200">
        <v>3702</v>
      </c>
      <c r="R115" s="200">
        <v>179</v>
      </c>
      <c r="S115" s="200">
        <v>3618</v>
      </c>
      <c r="T115" s="200">
        <v>20925</v>
      </c>
      <c r="U115" s="200">
        <v>1</v>
      </c>
      <c r="V115" s="200">
        <v>0</v>
      </c>
      <c r="W115" s="200">
        <v>411</v>
      </c>
      <c r="X115" s="200">
        <v>0</v>
      </c>
      <c r="Y115" s="200">
        <v>63</v>
      </c>
      <c r="Z115" s="200">
        <v>306</v>
      </c>
      <c r="AA115" s="200">
        <v>5738</v>
      </c>
      <c r="AB115" s="200">
        <v>38</v>
      </c>
      <c r="AC115" s="200">
        <v>1314</v>
      </c>
      <c r="AD115" s="200">
        <v>40104</v>
      </c>
      <c r="AE115" s="200">
        <v>41431</v>
      </c>
      <c r="AF115" s="200">
        <v>57411</v>
      </c>
      <c r="AG115" s="200">
        <v>61029</v>
      </c>
      <c r="AI115" s="259">
        <v>0.99998068034259624</v>
      </c>
      <c r="AJ115" s="260">
        <f t="shared" si="92"/>
        <v>33.656220596651579</v>
      </c>
      <c r="AK115" s="261">
        <f t="shared" si="69"/>
        <v>2.8749659891302449E-2</v>
      </c>
      <c r="AL115" s="262">
        <f t="shared" si="93"/>
        <v>6.3259270885022076E-2</v>
      </c>
      <c r="AN115" s="264">
        <f t="shared" si="94"/>
        <v>9.6903000000000045E-2</v>
      </c>
      <c r="AO115" s="266">
        <f t="shared" si="95"/>
        <v>419.879231</v>
      </c>
      <c r="AP115" s="261">
        <f t="shared" si="70"/>
        <v>0.20380508251626059</v>
      </c>
      <c r="AQ115" s="262">
        <f t="shared" si="96"/>
        <v>-1.5024962220192248E-4</v>
      </c>
      <c r="AT115" s="192">
        <f t="shared" si="71"/>
        <v>2.0202467852295403E-2</v>
      </c>
      <c r="AU115" s="192">
        <f t="shared" si="72"/>
        <v>3.8656625393462471E-4</v>
      </c>
      <c r="AV115" s="192">
        <f t="shared" si="73"/>
        <v>6.2953603007433415E-3</v>
      </c>
      <c r="AW115" s="192">
        <f t="shared" si="74"/>
        <v>3.9172047065375303E-5</v>
      </c>
      <c r="AX115" s="192">
        <f t="shared" si="75"/>
        <v>1.0415641146014528E-2</v>
      </c>
      <c r="AY115" s="192">
        <f t="shared" si="76"/>
        <v>2.1570396969552062E-2</v>
      </c>
      <c r="AZ115" s="192">
        <f t="shared" si="77"/>
        <v>6.494313066101695E-5</v>
      </c>
      <c r="BA115" s="192">
        <f t="shared" si="78"/>
        <v>5.9149791068716711E-3</v>
      </c>
      <c r="BB115" s="192">
        <f t="shared" si="79"/>
        <v>3.9172047065375303E-5</v>
      </c>
      <c r="BC115" s="192">
        <f t="shared" si="80"/>
        <v>6.4928698854203395E-2</v>
      </c>
      <c r="BE115" s="72">
        <f t="shared" si="81"/>
        <v>2.0202467852295403E-2</v>
      </c>
      <c r="BF115" s="72">
        <f t="shared" si="82"/>
        <v>7.0870479888014541E-4</v>
      </c>
      <c r="BG115" s="72">
        <f t="shared" si="83"/>
        <v>1.6787627468648914E-2</v>
      </c>
      <c r="BH115" s="99">
        <f t="shared" si="84"/>
        <v>3.9172047065375303E-5</v>
      </c>
      <c r="BI115" s="72">
        <f t="shared" si="85"/>
        <v>1.0415641146014528E-2</v>
      </c>
      <c r="BJ115" s="72">
        <f t="shared" si="86"/>
        <v>2.1570396969552062E-2</v>
      </c>
      <c r="BK115" s="72">
        <f t="shared" si="87"/>
        <v>1.7318168176271189E-4</v>
      </c>
      <c r="BL115" s="72">
        <f t="shared" si="88"/>
        <v>1.5773277618324456E-2</v>
      </c>
      <c r="BM115" s="99">
        <f t="shared" si="89"/>
        <v>3.9172047065375303E-5</v>
      </c>
      <c r="BN115" s="278">
        <f t="shared" si="66"/>
        <v>0.98636245353958851</v>
      </c>
      <c r="BO115" s="373">
        <f t="shared" si="90"/>
        <v>6.4928698854203395E-2</v>
      </c>
      <c r="BP115" s="379">
        <f t="shared" si="91"/>
        <v>8.5709641629608965E-2</v>
      </c>
      <c r="BQ115" s="379"/>
      <c r="BR115" s="379"/>
      <c r="BS115" s="379"/>
      <c r="BT115" s="374"/>
      <c r="BU115" s="397"/>
      <c r="BV115" s="397"/>
      <c r="BW115" s="281"/>
      <c r="BX115" s="281"/>
    </row>
    <row r="116" spans="1:76" ht="15">
      <c r="A116" s="192">
        <v>358</v>
      </c>
      <c r="B116" s="192">
        <v>42023</v>
      </c>
      <c r="C116" s="200">
        <v>9</v>
      </c>
      <c r="D116" s="200">
        <v>0</v>
      </c>
      <c r="E116" s="200">
        <v>1</v>
      </c>
      <c r="F116" s="200">
        <v>0</v>
      </c>
      <c r="G116" s="192" t="s">
        <v>487</v>
      </c>
      <c r="H116" s="193">
        <v>1.622E-3</v>
      </c>
      <c r="I116" s="201">
        <v>21</v>
      </c>
      <c r="J116" s="193">
        <v>1.6277557751182856E-3</v>
      </c>
      <c r="K116" s="200">
        <v>0</v>
      </c>
      <c r="L116" s="200">
        <v>195</v>
      </c>
      <c r="M116" s="200">
        <v>1</v>
      </c>
      <c r="N116" s="200">
        <v>166</v>
      </c>
      <c r="O116" s="200">
        <v>1</v>
      </c>
      <c r="P116" s="200">
        <v>617</v>
      </c>
      <c r="Q116" s="200">
        <v>1329</v>
      </c>
      <c r="R116" s="200">
        <v>19</v>
      </c>
      <c r="S116" s="200">
        <v>2487</v>
      </c>
      <c r="T116" s="200">
        <v>8643</v>
      </c>
      <c r="U116" s="200">
        <v>1</v>
      </c>
      <c r="V116" s="200">
        <v>1</v>
      </c>
      <c r="W116" s="200">
        <v>0</v>
      </c>
      <c r="X116" s="200">
        <v>0</v>
      </c>
      <c r="Y116" s="200">
        <v>33</v>
      </c>
      <c r="Z116" s="200">
        <v>121</v>
      </c>
      <c r="AA116" s="200">
        <v>12</v>
      </c>
      <c r="AB116" s="200">
        <v>1</v>
      </c>
      <c r="AC116" s="200">
        <v>122</v>
      </c>
      <c r="AD116" s="200">
        <v>2329</v>
      </c>
      <c r="AE116" s="200">
        <v>10973</v>
      </c>
      <c r="AF116" s="200">
        <v>8486</v>
      </c>
      <c r="AG116" s="200">
        <v>10973</v>
      </c>
      <c r="AI116" s="259">
        <v>0.98696970279868312</v>
      </c>
      <c r="AJ116" s="260">
        <f t="shared" si="92"/>
        <v>47.469356104305348</v>
      </c>
      <c r="AK116" s="261">
        <f t="shared" si="69"/>
        <v>4.0549052123626611E-2</v>
      </c>
      <c r="AL116" s="262">
        <f t="shared" si="93"/>
        <v>-2.4950522830072402E-2</v>
      </c>
      <c r="AN116" s="264">
        <f t="shared" si="94"/>
        <v>9.8525000000000043E-2</v>
      </c>
      <c r="AO116" s="266">
        <f t="shared" si="95"/>
        <v>433.64352300000002</v>
      </c>
      <c r="AP116" s="261">
        <f t="shared" si="70"/>
        <v>0.21048612901660035</v>
      </c>
      <c r="AQ116" s="262">
        <f t="shared" si="96"/>
        <v>-3.5499612910629998E-4</v>
      </c>
      <c r="AT116" s="192">
        <f t="shared" si="71"/>
        <v>0</v>
      </c>
      <c r="AU116" s="192">
        <f t="shared" si="72"/>
        <v>1.2759977521152239E-3</v>
      </c>
      <c r="AV116" s="192">
        <f t="shared" si="73"/>
        <v>1.0862339838519344E-3</v>
      </c>
      <c r="AW116" s="192">
        <f t="shared" si="74"/>
        <v>6.5435782159755081E-6</v>
      </c>
      <c r="AX116" s="192">
        <f t="shared" si="75"/>
        <v>4.0373877592568882E-3</v>
      </c>
      <c r="AY116" s="192">
        <f t="shared" si="76"/>
        <v>5.6556146520676309E-2</v>
      </c>
      <c r="AZ116" s="192">
        <f t="shared" si="77"/>
        <v>2.1593808112719176E-4</v>
      </c>
      <c r="BA116" s="192">
        <f t="shared" si="78"/>
        <v>7.8522938591706098E-5</v>
      </c>
      <c r="BB116" s="192">
        <f t="shared" si="79"/>
        <v>6.5435782159755081E-6</v>
      </c>
      <c r="BC116" s="192">
        <f t="shared" si="80"/>
        <v>6.3263314192051195E-2</v>
      </c>
      <c r="BE116" s="72">
        <f t="shared" si="81"/>
        <v>0</v>
      </c>
      <c r="BF116" s="72">
        <f t="shared" si="82"/>
        <v>2.339329212211244E-3</v>
      </c>
      <c r="BG116" s="72">
        <f t="shared" si="83"/>
        <v>2.8966239569384916E-3</v>
      </c>
      <c r="BH116" s="99">
        <f t="shared" si="84"/>
        <v>6.5435782159755081E-6</v>
      </c>
      <c r="BI116" s="72">
        <f t="shared" si="85"/>
        <v>4.0373877592568882E-3</v>
      </c>
      <c r="BJ116" s="72">
        <f t="shared" si="86"/>
        <v>5.6556146520676309E-2</v>
      </c>
      <c r="BK116" s="72">
        <f t="shared" si="87"/>
        <v>5.7583488300584477E-4</v>
      </c>
      <c r="BL116" s="72">
        <f t="shared" si="88"/>
        <v>2.0939450291121626E-4</v>
      </c>
      <c r="BM116" s="99">
        <f t="shared" si="89"/>
        <v>6.5435782159755081E-6</v>
      </c>
      <c r="BN116" s="278">
        <f t="shared" si="66"/>
        <v>0.9254800790128026</v>
      </c>
      <c r="BO116" s="277">
        <f t="shared" si="90"/>
        <v>6.3263314192051195E-2</v>
      </c>
      <c r="BP116" s="375">
        <f t="shared" si="91"/>
        <v>6.6627803991431936E-2</v>
      </c>
      <c r="BQ116" s="375"/>
      <c r="BR116" s="375"/>
      <c r="BS116" s="375"/>
      <c r="BT116" s="281"/>
      <c r="BU116" s="397"/>
      <c r="BV116" s="397"/>
      <c r="BW116" s="281"/>
      <c r="BX116" s="281"/>
    </row>
    <row r="117" spans="1:76" ht="15">
      <c r="A117" s="192">
        <v>177</v>
      </c>
      <c r="B117" s="192">
        <v>51038</v>
      </c>
      <c r="C117" s="200">
        <v>3</v>
      </c>
      <c r="D117" s="202">
        <v>0</v>
      </c>
      <c r="E117" s="202">
        <v>0</v>
      </c>
      <c r="F117" s="200">
        <v>0</v>
      </c>
      <c r="G117" s="192" t="s">
        <v>664</v>
      </c>
      <c r="H117" s="193">
        <v>2.3479999999999998E-3</v>
      </c>
      <c r="I117" s="201">
        <v>24</v>
      </c>
      <c r="J117" s="193">
        <v>7.7290702179176748E-4</v>
      </c>
      <c r="K117" s="200">
        <v>0</v>
      </c>
      <c r="L117" s="200">
        <v>0</v>
      </c>
      <c r="M117" s="200">
        <v>0</v>
      </c>
      <c r="N117" s="200">
        <v>219</v>
      </c>
      <c r="O117" s="200">
        <v>0</v>
      </c>
      <c r="P117" s="200">
        <v>0</v>
      </c>
      <c r="Q117" s="200">
        <v>220</v>
      </c>
      <c r="R117" s="200">
        <v>0</v>
      </c>
      <c r="S117" s="200">
        <v>591</v>
      </c>
      <c r="T117" s="200">
        <v>1162</v>
      </c>
      <c r="U117" s="200">
        <v>1</v>
      </c>
      <c r="V117" s="200">
        <v>0</v>
      </c>
      <c r="W117" s="200">
        <v>0</v>
      </c>
      <c r="X117" s="200">
        <v>0</v>
      </c>
      <c r="Y117" s="200">
        <v>117</v>
      </c>
      <c r="Z117" s="200">
        <v>78</v>
      </c>
      <c r="AA117" s="200">
        <v>24</v>
      </c>
      <c r="AB117" s="200">
        <v>0</v>
      </c>
      <c r="AC117" s="200">
        <v>0</v>
      </c>
      <c r="AD117" s="200">
        <v>440</v>
      </c>
      <c r="AE117" s="200">
        <v>1602</v>
      </c>
      <c r="AF117" s="200">
        <v>1011</v>
      </c>
      <c r="AG117" s="200">
        <v>1602</v>
      </c>
      <c r="AI117" s="259">
        <v>0.619165198700523</v>
      </c>
      <c r="AJ117" s="260">
        <f t="shared" si="92"/>
        <v>48.250765103336825</v>
      </c>
      <c r="AK117" s="261">
        <f t="shared" si="69"/>
        <v>4.121654367674512E-2</v>
      </c>
      <c r="AL117" s="262">
        <f t="shared" si="93"/>
        <v>-0.56066989654501642</v>
      </c>
      <c r="AM117" s="192">
        <f>$AF115+AM115*($AF116-$AF115)</f>
        <v>57411</v>
      </c>
      <c r="AN117" s="264">
        <f t="shared" si="94"/>
        <v>0.10087300000000005</v>
      </c>
      <c r="AO117" s="266">
        <f t="shared" si="95"/>
        <v>436.01735100000002</v>
      </c>
      <c r="AP117" s="261">
        <f t="shared" si="70"/>
        <v>0.21163836083875354</v>
      </c>
      <c r="AQ117" s="262">
        <f t="shared" si="96"/>
        <v>-5.2296179818037136E-4</v>
      </c>
      <c r="AT117" s="192">
        <f t="shared" si="71"/>
        <v>0</v>
      </c>
      <c r="AU117" s="192">
        <f t="shared" si="72"/>
        <v>0</v>
      </c>
      <c r="AV117" s="192">
        <f t="shared" si="73"/>
        <v>6.8045188384503632E-4</v>
      </c>
      <c r="AW117" s="192">
        <f t="shared" si="74"/>
        <v>0</v>
      </c>
      <c r="AX117" s="192">
        <f t="shared" si="75"/>
        <v>0</v>
      </c>
      <c r="AY117" s="192">
        <f t="shared" si="76"/>
        <v>3.6104341964745762E-3</v>
      </c>
      <c r="AZ117" s="192">
        <f t="shared" si="77"/>
        <v>3.6352908862953987E-4</v>
      </c>
      <c r="BA117" s="192">
        <f t="shared" si="78"/>
        <v>7.4570069462469738E-5</v>
      </c>
      <c r="BB117" s="192">
        <f t="shared" si="79"/>
        <v>0</v>
      </c>
      <c r="BC117" s="192">
        <f t="shared" si="80"/>
        <v>4.7289852384116227E-3</v>
      </c>
      <c r="BE117" s="72">
        <f t="shared" si="81"/>
        <v>0</v>
      </c>
      <c r="BF117" s="72">
        <f t="shared" si="82"/>
        <v>0</v>
      </c>
      <c r="BG117" s="72">
        <f t="shared" si="83"/>
        <v>1.8145383569200973E-3</v>
      </c>
      <c r="BH117" s="99">
        <f t="shared" si="84"/>
        <v>0</v>
      </c>
      <c r="BI117" s="72">
        <f t="shared" si="85"/>
        <v>0</v>
      </c>
      <c r="BJ117" s="72">
        <f t="shared" si="86"/>
        <v>3.6104341964745762E-3</v>
      </c>
      <c r="BK117" s="72">
        <f t="shared" si="87"/>
        <v>9.6941090301210669E-4</v>
      </c>
      <c r="BL117" s="72">
        <f t="shared" si="88"/>
        <v>1.98853518566586E-4</v>
      </c>
      <c r="BM117" s="99">
        <f t="shared" si="89"/>
        <v>0</v>
      </c>
      <c r="BN117" s="278">
        <f t="shared" si="66"/>
        <v>5.2354402935108957E-2</v>
      </c>
      <c r="BO117" s="277">
        <f t="shared" si="90"/>
        <v>4.7289852384116227E-3</v>
      </c>
      <c r="BP117" s="375">
        <f t="shared" si="91"/>
        <v>6.5932369749733665E-3</v>
      </c>
      <c r="BQ117" s="375"/>
      <c r="BR117" s="375"/>
      <c r="BS117" s="375"/>
      <c r="BT117" s="281"/>
      <c r="BU117" s="397"/>
      <c r="BV117" s="397"/>
      <c r="BW117" s="281"/>
      <c r="BX117" s="281"/>
    </row>
    <row r="118" spans="1:76" ht="15">
      <c r="A118" s="192">
        <v>128</v>
      </c>
      <c r="B118" s="192">
        <v>53015</v>
      </c>
      <c r="C118" s="200">
        <v>3</v>
      </c>
      <c r="D118" s="202">
        <v>0</v>
      </c>
      <c r="E118" s="202">
        <v>0</v>
      </c>
      <c r="F118" s="200">
        <v>0</v>
      </c>
      <c r="G118" s="192" t="s">
        <v>145</v>
      </c>
      <c r="H118" s="193">
        <v>6.463E-3</v>
      </c>
      <c r="I118" s="201">
        <v>28</v>
      </c>
      <c r="J118" s="193">
        <v>2.1274693704600484E-3</v>
      </c>
      <c r="K118" s="200">
        <v>0</v>
      </c>
      <c r="L118" s="200">
        <v>0</v>
      </c>
      <c r="M118" s="200">
        <v>0</v>
      </c>
      <c r="N118" s="200">
        <v>105</v>
      </c>
      <c r="O118" s="200">
        <v>0</v>
      </c>
      <c r="P118" s="200">
        <v>0</v>
      </c>
      <c r="Q118" s="200">
        <v>355</v>
      </c>
      <c r="R118" s="200">
        <v>0</v>
      </c>
      <c r="S118" s="200">
        <v>60</v>
      </c>
      <c r="T118" s="200">
        <v>0</v>
      </c>
      <c r="U118" s="200">
        <v>0</v>
      </c>
      <c r="V118" s="200">
        <v>0</v>
      </c>
      <c r="W118" s="200">
        <v>0</v>
      </c>
      <c r="X118" s="200">
        <v>0</v>
      </c>
      <c r="Y118" s="200">
        <v>6</v>
      </c>
      <c r="Z118" s="200">
        <v>45</v>
      </c>
      <c r="AA118" s="200">
        <v>0</v>
      </c>
      <c r="AB118" s="200">
        <v>0</v>
      </c>
      <c r="AC118" s="200">
        <v>72</v>
      </c>
      <c r="AD118" s="200">
        <v>460</v>
      </c>
      <c r="AE118" s="200">
        <v>460</v>
      </c>
      <c r="AF118" s="200">
        <v>400</v>
      </c>
      <c r="AG118" s="200">
        <v>460</v>
      </c>
      <c r="AI118" s="259">
        <v>0.5348886266240892</v>
      </c>
      <c r="AJ118" s="260">
        <f t="shared" si="92"/>
        <v>49.101752851520843</v>
      </c>
      <c r="AK118" s="261">
        <f t="shared" si="69"/>
        <v>4.1943470464668238E-2</v>
      </c>
      <c r="AL118" s="262">
        <f t="shared" si="93"/>
        <v>-9.0251259464387751E-2</v>
      </c>
      <c r="AN118" s="264">
        <f t="shared" si="94"/>
        <v>0.10733600000000004</v>
      </c>
      <c r="AO118" s="266">
        <f t="shared" si="95"/>
        <v>438.60255100000001</v>
      </c>
      <c r="AP118" s="261">
        <f t="shared" si="70"/>
        <v>0.21289319046694496</v>
      </c>
      <c r="AQ118" s="262">
        <f t="shared" si="96"/>
        <v>-1.3980926490887282E-3</v>
      </c>
      <c r="AT118" s="192">
        <f t="shared" si="71"/>
        <v>0</v>
      </c>
      <c r="AU118" s="192">
        <f t="shared" si="72"/>
        <v>0</v>
      </c>
      <c r="AV118" s="192">
        <f t="shared" si="73"/>
        <v>8.9800482127118646E-4</v>
      </c>
      <c r="AW118" s="192">
        <f t="shared" si="74"/>
        <v>0</v>
      </c>
      <c r="AX118" s="192">
        <f t="shared" si="75"/>
        <v>0</v>
      </c>
      <c r="AY118" s="192">
        <f t="shared" si="76"/>
        <v>0</v>
      </c>
      <c r="AZ118" s="192">
        <f t="shared" si="77"/>
        <v>5.1314561215496368E-5</v>
      </c>
      <c r="BA118" s="192">
        <f t="shared" si="78"/>
        <v>0</v>
      </c>
      <c r="BB118" s="192">
        <f t="shared" si="79"/>
        <v>0</v>
      </c>
      <c r="BC118" s="192">
        <f t="shared" si="80"/>
        <v>9.4931938248668285E-4</v>
      </c>
      <c r="BE118" s="72">
        <f t="shared" si="81"/>
        <v>0</v>
      </c>
      <c r="BF118" s="72">
        <f t="shared" si="82"/>
        <v>0</v>
      </c>
      <c r="BG118" s="72">
        <f t="shared" si="83"/>
        <v>2.3946795233898309E-3</v>
      </c>
      <c r="BH118" s="99">
        <f t="shared" si="84"/>
        <v>0</v>
      </c>
      <c r="BI118" s="72">
        <f t="shared" si="85"/>
        <v>0</v>
      </c>
      <c r="BJ118" s="72">
        <f t="shared" si="86"/>
        <v>0</v>
      </c>
      <c r="BK118" s="72">
        <f t="shared" si="87"/>
        <v>1.368388299079903E-4</v>
      </c>
      <c r="BL118" s="72">
        <f t="shared" si="88"/>
        <v>0</v>
      </c>
      <c r="BM118" s="99">
        <f t="shared" si="89"/>
        <v>0</v>
      </c>
      <c r="BN118" s="278">
        <f t="shared" si="66"/>
        <v>5.7016179128329306E-2</v>
      </c>
      <c r="BO118" s="277">
        <f t="shared" si="90"/>
        <v>9.4931938248668285E-4</v>
      </c>
      <c r="BP118" s="375">
        <f t="shared" si="91"/>
        <v>2.5315183532978211E-3</v>
      </c>
      <c r="BQ118" s="375"/>
      <c r="BR118" s="375"/>
      <c r="BS118" s="375"/>
      <c r="BT118" s="281"/>
      <c r="BU118" s="397"/>
      <c r="BV118" s="397"/>
      <c r="BW118" s="281"/>
      <c r="BX118" s="281"/>
    </row>
    <row r="119" spans="1:76" ht="15">
      <c r="A119" s="192">
        <v>208</v>
      </c>
      <c r="B119" s="192">
        <v>51081</v>
      </c>
      <c r="C119" s="200">
        <v>3</v>
      </c>
      <c r="D119" s="202">
        <v>0</v>
      </c>
      <c r="E119" s="202">
        <v>0</v>
      </c>
      <c r="F119" s="200">
        <v>0</v>
      </c>
      <c r="G119" s="192" t="s">
        <v>145</v>
      </c>
      <c r="H119" s="193">
        <v>2.3479999999999998E-3</v>
      </c>
      <c r="I119" s="201">
        <v>28</v>
      </c>
      <c r="J119" s="193">
        <v>7.7290702179176748E-4</v>
      </c>
      <c r="K119" s="200">
        <v>0</v>
      </c>
      <c r="L119" s="200">
        <v>0</v>
      </c>
      <c r="M119" s="200">
        <v>0</v>
      </c>
      <c r="N119" s="200">
        <v>0</v>
      </c>
      <c r="O119" s="200">
        <v>0</v>
      </c>
      <c r="P119" s="200">
        <v>0</v>
      </c>
      <c r="Q119" s="200">
        <v>321</v>
      </c>
      <c r="R119" s="200">
        <v>0</v>
      </c>
      <c r="S119" s="200">
        <v>595</v>
      </c>
      <c r="T119" s="200">
        <v>1800</v>
      </c>
      <c r="U119" s="200">
        <v>1</v>
      </c>
      <c r="V119" s="200">
        <v>0</v>
      </c>
      <c r="W119" s="200">
        <v>0</v>
      </c>
      <c r="X119" s="200">
        <v>0</v>
      </c>
      <c r="Y119" s="200">
        <v>0</v>
      </c>
      <c r="Z119" s="200">
        <v>0</v>
      </c>
      <c r="AA119" s="200">
        <v>0</v>
      </c>
      <c r="AB119" s="200">
        <v>0</v>
      </c>
      <c r="AC119" s="200">
        <v>0</v>
      </c>
      <c r="AD119" s="200">
        <v>321</v>
      </c>
      <c r="AE119" s="200">
        <v>2121</v>
      </c>
      <c r="AF119" s="200">
        <v>1526</v>
      </c>
      <c r="AG119" s="200">
        <v>2121</v>
      </c>
      <c r="AI119" s="264">
        <v>0.77250446384226534</v>
      </c>
      <c r="AJ119" s="260">
        <f t="shared" si="92"/>
        <v>50.281208966775083</v>
      </c>
      <c r="AK119" s="261">
        <f t="shared" si="69"/>
        <v>4.29509799701666E-2</v>
      </c>
      <c r="AL119" s="262">
        <f t="shared" si="93"/>
        <v>0.29048503784917135</v>
      </c>
      <c r="AN119" s="264">
        <f t="shared" si="94"/>
        <v>0.10968400000000005</v>
      </c>
      <c r="AO119" s="266">
        <f t="shared" si="95"/>
        <v>442.18559900000002</v>
      </c>
      <c r="AP119" s="261">
        <f t="shared" si="70"/>
        <v>0.21463236530433941</v>
      </c>
      <c r="AQ119" s="262">
        <f t="shared" si="96"/>
        <v>-4.9426704495097605E-4</v>
      </c>
      <c r="AT119" s="192">
        <f t="shared" si="71"/>
        <v>0</v>
      </c>
      <c r="AU119" s="192">
        <f t="shared" si="72"/>
        <v>0</v>
      </c>
      <c r="AV119" s="192">
        <f t="shared" si="73"/>
        <v>0</v>
      </c>
      <c r="AW119" s="192">
        <f t="shared" si="74"/>
        <v>0</v>
      </c>
      <c r="AX119" s="192">
        <f t="shared" si="75"/>
        <v>0</v>
      </c>
      <c r="AY119" s="192">
        <f t="shared" si="76"/>
        <v>5.5927552096852297E-3</v>
      </c>
      <c r="AZ119" s="192">
        <f t="shared" si="77"/>
        <v>0</v>
      </c>
      <c r="BA119" s="192">
        <f t="shared" si="78"/>
        <v>0</v>
      </c>
      <c r="BB119" s="192">
        <f t="shared" si="79"/>
        <v>0</v>
      </c>
      <c r="BC119" s="192">
        <f t="shared" si="80"/>
        <v>5.5927552096852297E-3</v>
      </c>
      <c r="BE119" s="72">
        <f t="shared" si="81"/>
        <v>0</v>
      </c>
      <c r="BF119" s="72">
        <f t="shared" si="82"/>
        <v>0</v>
      </c>
      <c r="BG119" s="72">
        <f t="shared" si="83"/>
        <v>0</v>
      </c>
      <c r="BH119" s="99">
        <f t="shared" si="84"/>
        <v>0</v>
      </c>
      <c r="BI119" s="72">
        <f t="shared" si="85"/>
        <v>0</v>
      </c>
      <c r="BJ119" s="72">
        <f t="shared" si="86"/>
        <v>5.5927552096852297E-3</v>
      </c>
      <c r="BK119" s="72">
        <f t="shared" si="87"/>
        <v>0</v>
      </c>
      <c r="BL119" s="72">
        <f t="shared" si="88"/>
        <v>0</v>
      </c>
      <c r="BM119" s="99">
        <f t="shared" si="89"/>
        <v>0</v>
      </c>
      <c r="BN119" s="278">
        <f t="shared" si="66"/>
        <v>7.9023559722033884E-2</v>
      </c>
      <c r="BO119" s="277">
        <f t="shared" si="90"/>
        <v>5.5927552096852297E-3</v>
      </c>
      <c r="BP119" s="375">
        <f t="shared" si="91"/>
        <v>5.5927552096852297E-3</v>
      </c>
      <c r="BQ119" s="375"/>
      <c r="BR119" s="375"/>
      <c r="BS119" s="375"/>
      <c r="BT119" s="281"/>
      <c r="BU119" s="397"/>
      <c r="BV119" s="397"/>
      <c r="BW119" s="281"/>
      <c r="BX119" s="281"/>
    </row>
    <row r="120" spans="1:76" ht="15">
      <c r="A120" s="192">
        <v>217</v>
      </c>
      <c r="B120" s="192">
        <v>51072</v>
      </c>
      <c r="C120" s="200">
        <v>3</v>
      </c>
      <c r="D120" s="202">
        <v>0</v>
      </c>
      <c r="E120" s="202">
        <v>0</v>
      </c>
      <c r="F120" s="200">
        <v>0</v>
      </c>
      <c r="G120" s="192" t="s">
        <v>145</v>
      </c>
      <c r="H120" s="193">
        <v>7.7899999999999996E-4</v>
      </c>
      <c r="I120" s="201">
        <v>28</v>
      </c>
      <c r="J120" s="193">
        <v>2.5642869249394674E-4</v>
      </c>
      <c r="K120" s="200">
        <v>18</v>
      </c>
      <c r="L120" s="200">
        <v>0</v>
      </c>
      <c r="M120" s="200">
        <v>0</v>
      </c>
      <c r="N120" s="200">
        <v>362</v>
      </c>
      <c r="O120" s="200">
        <v>27</v>
      </c>
      <c r="P120" s="200">
        <v>0</v>
      </c>
      <c r="Q120" s="200">
        <v>862</v>
      </c>
      <c r="R120" s="200">
        <v>28</v>
      </c>
      <c r="S120" s="200">
        <v>569</v>
      </c>
      <c r="T120" s="200">
        <v>910</v>
      </c>
      <c r="U120" s="200">
        <v>1</v>
      </c>
      <c r="V120" s="200">
        <v>0</v>
      </c>
      <c r="W120" s="200">
        <v>0</v>
      </c>
      <c r="X120" s="200">
        <v>0</v>
      </c>
      <c r="Y120" s="200">
        <v>136</v>
      </c>
      <c r="Z120" s="200">
        <v>225</v>
      </c>
      <c r="AA120" s="200">
        <v>0</v>
      </c>
      <c r="AB120" s="200">
        <v>20</v>
      </c>
      <c r="AC120" s="200">
        <v>123</v>
      </c>
      <c r="AD120" s="200">
        <v>1298</v>
      </c>
      <c r="AE120" s="200">
        <v>2190</v>
      </c>
      <c r="AF120" s="200">
        <v>1639</v>
      </c>
      <c r="AG120" s="200">
        <v>2208</v>
      </c>
      <c r="AI120" s="264">
        <v>0.78268843609103278</v>
      </c>
      <c r="AJ120" s="260">
        <f t="shared" si="92"/>
        <v>50.701495593772663</v>
      </c>
      <c r="AK120" s="261">
        <f t="shared" si="69"/>
        <v>4.3309995253785379E-2</v>
      </c>
      <c r="AL120" s="262">
        <f t="shared" si="93"/>
        <v>1.4959561956568517E-2</v>
      </c>
      <c r="AN120" s="264">
        <f t="shared" si="94"/>
        <v>0.11046300000000005</v>
      </c>
      <c r="AO120" s="266">
        <f t="shared" si="95"/>
        <v>443.46238000000005</v>
      </c>
      <c r="AP120" s="261">
        <f t="shared" si="70"/>
        <v>0.21525210173769541</v>
      </c>
      <c r="AQ120" s="262">
        <f t="shared" si="96"/>
        <v>-1.6338548682574546E-4</v>
      </c>
      <c r="AT120" s="192">
        <f t="shared" si="71"/>
        <v>1.8555180188861988E-5</v>
      </c>
      <c r="AU120" s="192">
        <f t="shared" si="72"/>
        <v>0</v>
      </c>
      <c r="AV120" s="192">
        <f t="shared" si="73"/>
        <v>3.7316529046489108E-4</v>
      </c>
      <c r="AW120" s="192">
        <f t="shared" si="74"/>
        <v>2.7832770283292982E-5</v>
      </c>
      <c r="AX120" s="192">
        <f t="shared" si="75"/>
        <v>0</v>
      </c>
      <c r="AY120" s="192">
        <f t="shared" si="76"/>
        <v>9.3806744288135616E-4</v>
      </c>
      <c r="AZ120" s="192">
        <f t="shared" si="77"/>
        <v>1.4019469476029056E-4</v>
      </c>
      <c r="BA120" s="192">
        <f t="shared" si="78"/>
        <v>0</v>
      </c>
      <c r="BB120" s="192">
        <f t="shared" si="79"/>
        <v>2.0616866876513319E-5</v>
      </c>
      <c r="BC120" s="192">
        <f t="shared" si="80"/>
        <v>1.518432245455206E-3</v>
      </c>
      <c r="BE120" s="72">
        <f t="shared" si="81"/>
        <v>1.8555180188861988E-5</v>
      </c>
      <c r="BF120" s="72">
        <f t="shared" si="82"/>
        <v>0</v>
      </c>
      <c r="BG120" s="72">
        <f t="shared" si="83"/>
        <v>9.9510744123970955E-4</v>
      </c>
      <c r="BH120" s="99">
        <f t="shared" si="84"/>
        <v>2.7832770283292982E-5</v>
      </c>
      <c r="BI120" s="72">
        <f t="shared" si="85"/>
        <v>0</v>
      </c>
      <c r="BJ120" s="72">
        <f t="shared" si="86"/>
        <v>9.3806744288135616E-4</v>
      </c>
      <c r="BK120" s="72">
        <f t="shared" si="87"/>
        <v>3.738525193607748E-4</v>
      </c>
      <c r="BL120" s="72">
        <f t="shared" si="88"/>
        <v>0</v>
      </c>
      <c r="BM120" s="99">
        <f t="shared" si="89"/>
        <v>2.0616866876513319E-5</v>
      </c>
      <c r="BN120" s="278">
        <f t="shared" si="66"/>
        <v>2.8159204008837774E-2</v>
      </c>
      <c r="BO120" s="277">
        <f t="shared" si="90"/>
        <v>1.518432245455206E-3</v>
      </c>
      <c r="BP120" s="375">
        <f t="shared" si="91"/>
        <v>2.3740322208305091E-3</v>
      </c>
      <c r="BQ120" s="375"/>
      <c r="BR120" s="375"/>
      <c r="BS120" s="375"/>
      <c r="BT120" s="281"/>
      <c r="BU120" s="397"/>
      <c r="BV120" s="397"/>
      <c r="BW120" s="281"/>
      <c r="BX120" s="281"/>
    </row>
    <row r="121" spans="1:76" ht="15">
      <c r="A121" s="192">
        <v>315</v>
      </c>
      <c r="B121" s="192">
        <v>51059</v>
      </c>
      <c r="C121" s="200">
        <v>9</v>
      </c>
      <c r="D121" s="200">
        <v>0</v>
      </c>
      <c r="E121" s="200">
        <v>1</v>
      </c>
      <c r="F121" s="200">
        <v>0</v>
      </c>
      <c r="G121" s="192" t="s">
        <v>145</v>
      </c>
      <c r="H121" s="193">
        <v>7.7899999999999996E-4</v>
      </c>
      <c r="I121" s="201">
        <v>28</v>
      </c>
      <c r="J121" s="193">
        <v>7.8176433342610628E-4</v>
      </c>
      <c r="K121" s="200">
        <v>55</v>
      </c>
      <c r="L121" s="200">
        <v>0</v>
      </c>
      <c r="M121" s="200">
        <v>0</v>
      </c>
      <c r="N121" s="200">
        <v>358</v>
      </c>
      <c r="O121" s="200">
        <v>14</v>
      </c>
      <c r="P121" s="200">
        <v>0</v>
      </c>
      <c r="Q121" s="200">
        <v>405</v>
      </c>
      <c r="R121" s="200">
        <v>11</v>
      </c>
      <c r="S121" s="200">
        <v>1336</v>
      </c>
      <c r="T121" s="200">
        <v>5212</v>
      </c>
      <c r="U121" s="200">
        <v>1</v>
      </c>
      <c r="V121" s="200">
        <v>1</v>
      </c>
      <c r="W121" s="200">
        <v>11</v>
      </c>
      <c r="X121" s="200">
        <v>0</v>
      </c>
      <c r="Y121" s="200">
        <v>214</v>
      </c>
      <c r="Z121" s="200">
        <v>144</v>
      </c>
      <c r="AA121" s="200">
        <v>0</v>
      </c>
      <c r="AB121" s="200">
        <v>14</v>
      </c>
      <c r="AC121" s="200">
        <v>76</v>
      </c>
      <c r="AD121" s="200">
        <v>844</v>
      </c>
      <c r="AE121" s="200">
        <v>6001</v>
      </c>
      <c r="AF121" s="200">
        <v>4720</v>
      </c>
      <c r="AG121" s="200">
        <v>6056</v>
      </c>
      <c r="AI121" s="264">
        <v>0.94074277039695708</v>
      </c>
      <c r="AJ121" s="260">
        <f t="shared" si="92"/>
        <v>54.391423247543884</v>
      </c>
      <c r="AK121" s="261">
        <f t="shared" si="69"/>
        <v>4.6461988055971508E-2</v>
      </c>
      <c r="AL121" s="262">
        <f t="shared" si="93"/>
        <v>0.25820692100216902</v>
      </c>
      <c r="AN121" s="264">
        <f t="shared" si="94"/>
        <v>0.11124200000000005</v>
      </c>
      <c r="AO121" s="266">
        <f t="shared" si="95"/>
        <v>447.13926000000004</v>
      </c>
      <c r="AP121" s="261">
        <f t="shared" si="70"/>
        <v>0.21703682166779928</v>
      </c>
      <c r="AQ121" s="262">
        <f t="shared" si="96"/>
        <v>-1.6404487633288068E-4</v>
      </c>
      <c r="AT121" s="192">
        <f t="shared" si="71"/>
        <v>1.7284809412051208E-4</v>
      </c>
      <c r="AU121" s="192">
        <f t="shared" si="72"/>
        <v>0</v>
      </c>
      <c r="AV121" s="192">
        <f t="shared" si="73"/>
        <v>1.1250839580935151E-3</v>
      </c>
      <c r="AW121" s="192">
        <f t="shared" si="74"/>
        <v>4.3997696685221265E-5</v>
      </c>
      <c r="AX121" s="192">
        <f t="shared" si="75"/>
        <v>0</v>
      </c>
      <c r="AY121" s="192">
        <f t="shared" si="76"/>
        <v>1.63797139373838E-2</v>
      </c>
      <c r="AZ121" s="192">
        <f t="shared" si="77"/>
        <v>6.7253622075981066E-4</v>
      </c>
      <c r="BA121" s="192">
        <f t="shared" si="78"/>
        <v>0</v>
      </c>
      <c r="BB121" s="192">
        <f t="shared" si="79"/>
        <v>4.3997696685221265E-5</v>
      </c>
      <c r="BC121" s="192">
        <f t="shared" si="80"/>
        <v>1.8438177603728078E-2</v>
      </c>
      <c r="BE121" s="72">
        <f t="shared" si="81"/>
        <v>1.7284809412051208E-4</v>
      </c>
      <c r="BF121" s="72">
        <f t="shared" si="82"/>
        <v>0</v>
      </c>
      <c r="BG121" s="72">
        <f t="shared" si="83"/>
        <v>3.000223888249374E-3</v>
      </c>
      <c r="BH121" s="99">
        <f t="shared" si="84"/>
        <v>4.3997696685221265E-5</v>
      </c>
      <c r="BI121" s="72">
        <f t="shared" si="85"/>
        <v>0</v>
      </c>
      <c r="BJ121" s="72">
        <f t="shared" si="86"/>
        <v>1.63797139373838E-2</v>
      </c>
      <c r="BK121" s="72">
        <f t="shared" si="87"/>
        <v>1.7934299220261623E-3</v>
      </c>
      <c r="BL121" s="72">
        <f t="shared" si="88"/>
        <v>0</v>
      </c>
      <c r="BM121" s="99">
        <f t="shared" si="89"/>
        <v>4.3997696685221265E-5</v>
      </c>
      <c r="BN121" s="278">
        <f t="shared" si="66"/>
        <v>0.24722515280267188</v>
      </c>
      <c r="BO121" s="277">
        <f t="shared" si="90"/>
        <v>1.8438177603728078E-2</v>
      </c>
      <c r="BP121" s="375">
        <f t="shared" si="91"/>
        <v>2.143421123515029E-2</v>
      </c>
      <c r="BQ121" s="375"/>
      <c r="BR121" s="375"/>
      <c r="BS121" s="375"/>
      <c r="BT121" s="281"/>
      <c r="BU121" s="397"/>
      <c r="BV121" s="397"/>
      <c r="BW121" s="281"/>
      <c r="BX121" s="281"/>
    </row>
    <row r="122" spans="1:76" ht="15">
      <c r="A122" s="192">
        <v>354</v>
      </c>
      <c r="B122" s="192">
        <v>42024</v>
      </c>
      <c r="C122" s="200">
        <v>9</v>
      </c>
      <c r="D122" s="200">
        <v>0</v>
      </c>
      <c r="E122" s="200">
        <v>1</v>
      </c>
      <c r="F122" s="200">
        <v>0</v>
      </c>
      <c r="G122" s="192" t="s">
        <v>145</v>
      </c>
      <c r="H122" s="193">
        <v>1.622E-3</v>
      </c>
      <c r="I122" s="201">
        <v>28</v>
      </c>
      <c r="J122" s="193">
        <v>1.6277557751182856E-3</v>
      </c>
      <c r="K122" s="200">
        <v>775</v>
      </c>
      <c r="L122" s="200">
        <v>363</v>
      </c>
      <c r="M122" s="200">
        <v>1</v>
      </c>
      <c r="N122" s="200">
        <v>1252</v>
      </c>
      <c r="O122" s="200">
        <v>0</v>
      </c>
      <c r="P122" s="200">
        <v>0</v>
      </c>
      <c r="Q122" s="200">
        <v>903</v>
      </c>
      <c r="R122" s="200">
        <v>840</v>
      </c>
      <c r="S122" s="200">
        <v>2724</v>
      </c>
      <c r="T122" s="200">
        <v>6215</v>
      </c>
      <c r="U122" s="200">
        <v>1</v>
      </c>
      <c r="V122" s="200">
        <v>1</v>
      </c>
      <c r="W122" s="200">
        <v>0</v>
      </c>
      <c r="X122" s="200">
        <v>0</v>
      </c>
      <c r="Y122" s="200">
        <v>112</v>
      </c>
      <c r="Z122" s="200">
        <v>1140</v>
      </c>
      <c r="AA122" s="200">
        <v>0</v>
      </c>
      <c r="AB122" s="200">
        <v>0</v>
      </c>
      <c r="AC122" s="200">
        <v>97</v>
      </c>
      <c r="AD122" s="200">
        <v>4136</v>
      </c>
      <c r="AE122" s="200">
        <v>9576</v>
      </c>
      <c r="AF122" s="200">
        <v>7627</v>
      </c>
      <c r="AG122" s="200">
        <v>10351</v>
      </c>
      <c r="AI122" s="259">
        <v>0.98510721551191127</v>
      </c>
      <c r="AJ122" s="260">
        <f t="shared" si="92"/>
        <v>66.806316544371043</v>
      </c>
      <c r="AK122" s="261">
        <f t="shared" si="69"/>
        <v>5.7066980343967781E-2</v>
      </c>
      <c r="AL122" s="262">
        <f t="shared" si="93"/>
        <v>8.0846260763102348E-2</v>
      </c>
      <c r="AN122" s="264">
        <f t="shared" si="94"/>
        <v>0.11286400000000005</v>
      </c>
      <c r="AO122" s="266">
        <f t="shared" si="95"/>
        <v>459.51025400000003</v>
      </c>
      <c r="AP122" s="261">
        <f t="shared" si="70"/>
        <v>0.22304157557518692</v>
      </c>
      <c r="AQ122" s="262">
        <f t="shared" si="96"/>
        <v>-3.5030722832812312E-4</v>
      </c>
      <c r="AT122" s="192">
        <f t="shared" si="71"/>
        <v>5.0712731173810184E-3</v>
      </c>
      <c r="AU122" s="192">
        <f t="shared" si="72"/>
        <v>2.3753188923991094E-3</v>
      </c>
      <c r="AV122" s="192">
        <f t="shared" si="73"/>
        <v>8.1925599264013362E-3</v>
      </c>
      <c r="AW122" s="192">
        <f t="shared" si="74"/>
        <v>0</v>
      </c>
      <c r="AX122" s="192">
        <f t="shared" si="75"/>
        <v>0</v>
      </c>
      <c r="AY122" s="192">
        <f t="shared" si="76"/>
        <v>4.0668338612287781E-2</v>
      </c>
      <c r="AZ122" s="192">
        <f t="shared" si="77"/>
        <v>7.328807601892568E-4</v>
      </c>
      <c r="BA122" s="192">
        <f t="shared" si="78"/>
        <v>0</v>
      </c>
      <c r="BB122" s="192">
        <f t="shared" si="79"/>
        <v>0</v>
      </c>
      <c r="BC122" s="192">
        <f t="shared" si="80"/>
        <v>5.7040371308658501E-2</v>
      </c>
      <c r="BE122" s="72">
        <f t="shared" si="81"/>
        <v>5.0712731173810184E-3</v>
      </c>
      <c r="BF122" s="72">
        <f t="shared" si="82"/>
        <v>4.3547513027317004E-3</v>
      </c>
      <c r="BG122" s="72">
        <f t="shared" si="83"/>
        <v>2.1846826470403563E-2</v>
      </c>
      <c r="BH122" s="99">
        <f t="shared" si="84"/>
        <v>0</v>
      </c>
      <c r="BI122" s="72">
        <f t="shared" si="85"/>
        <v>0</v>
      </c>
      <c r="BJ122" s="72">
        <f t="shared" si="86"/>
        <v>4.0668338612287781E-2</v>
      </c>
      <c r="BK122" s="72">
        <f t="shared" si="87"/>
        <v>1.9543486938380186E-3</v>
      </c>
      <c r="BL122" s="72">
        <f t="shared" si="88"/>
        <v>0</v>
      </c>
      <c r="BM122" s="99">
        <f t="shared" si="89"/>
        <v>0</v>
      </c>
      <c r="BN122" s="278">
        <f t="shared" si="66"/>
        <v>0.8317978508874202</v>
      </c>
      <c r="BO122" s="277">
        <f t="shared" si="90"/>
        <v>5.7040371308658501E-2</v>
      </c>
      <c r="BP122" s="375">
        <f t="shared" si="91"/>
        <v>7.3895538196642088E-2</v>
      </c>
      <c r="BQ122" s="375"/>
      <c r="BR122" s="375"/>
      <c r="BS122" s="375"/>
      <c r="BT122" s="281"/>
      <c r="BU122" s="397"/>
      <c r="BV122" s="397"/>
      <c r="BW122" s="281"/>
      <c r="BX122" s="281"/>
    </row>
    <row r="123" spans="1:76" ht="15">
      <c r="A123" s="192">
        <v>375</v>
      </c>
      <c r="B123" s="192">
        <v>42015</v>
      </c>
      <c r="C123" s="200">
        <v>9</v>
      </c>
      <c r="D123" s="200">
        <v>0</v>
      </c>
      <c r="E123" s="200">
        <v>1</v>
      </c>
      <c r="F123" s="200">
        <v>0</v>
      </c>
      <c r="G123" s="192" t="s">
        <v>145</v>
      </c>
      <c r="H123" s="193">
        <v>1.622E-3</v>
      </c>
      <c r="I123" s="201">
        <v>28</v>
      </c>
      <c r="J123" s="193">
        <v>1.6277557751182856E-3</v>
      </c>
      <c r="K123" s="200">
        <v>0</v>
      </c>
      <c r="L123" s="200">
        <v>0</v>
      </c>
      <c r="M123" s="200">
        <v>0</v>
      </c>
      <c r="N123" s="200">
        <v>1384</v>
      </c>
      <c r="O123" s="200">
        <v>44</v>
      </c>
      <c r="P123" s="200">
        <v>0</v>
      </c>
      <c r="Q123" s="200">
        <v>738</v>
      </c>
      <c r="R123" s="200">
        <v>0</v>
      </c>
      <c r="S123" s="200">
        <v>665</v>
      </c>
      <c r="T123" s="200">
        <v>16131</v>
      </c>
      <c r="U123" s="200">
        <v>1</v>
      </c>
      <c r="V123" s="200">
        <v>1</v>
      </c>
      <c r="W123" s="200">
        <v>0</v>
      </c>
      <c r="X123" s="200">
        <v>0</v>
      </c>
      <c r="Y123" s="200">
        <v>1266</v>
      </c>
      <c r="Z123" s="200">
        <v>117</v>
      </c>
      <c r="AA123" s="200">
        <v>0</v>
      </c>
      <c r="AB123" s="200">
        <v>0</v>
      </c>
      <c r="AC123" s="200">
        <v>51</v>
      </c>
      <c r="AD123" s="200">
        <v>2166</v>
      </c>
      <c r="AE123" s="200">
        <v>18298</v>
      </c>
      <c r="AF123" s="200">
        <v>17633</v>
      </c>
      <c r="AG123" s="200">
        <v>18298</v>
      </c>
      <c r="AI123" s="259">
        <v>0.99704464688488637</v>
      </c>
      <c r="AJ123" s="260">
        <f t="shared" si="92"/>
        <v>95.508534127031766</v>
      </c>
      <c r="AK123" s="261">
        <f t="shared" si="69"/>
        <v>8.158485487054945E-2</v>
      </c>
      <c r="AL123" s="262">
        <f t="shared" si="93"/>
        <v>2.2006655060566191E-2</v>
      </c>
      <c r="AN123" s="268">
        <f t="shared" si="94"/>
        <v>0.11448600000000005</v>
      </c>
      <c r="AO123" s="266">
        <f t="shared" si="95"/>
        <v>488.11098000000004</v>
      </c>
      <c r="AP123" s="261">
        <f t="shared" si="70"/>
        <v>0.23692407533249202</v>
      </c>
      <c r="AQ123" s="262">
        <f t="shared" si="96"/>
        <v>-3.7730258577225469E-4</v>
      </c>
      <c r="AT123" s="192">
        <f t="shared" si="71"/>
        <v>0</v>
      </c>
      <c r="AU123" s="192">
        <f t="shared" si="72"/>
        <v>0</v>
      </c>
      <c r="AV123" s="192">
        <f t="shared" si="73"/>
        <v>9.0563122509101038E-3</v>
      </c>
      <c r="AW123" s="192">
        <f t="shared" si="74"/>
        <v>2.8791744150292233E-4</v>
      </c>
      <c r="AX123" s="192">
        <f t="shared" si="75"/>
        <v>0</v>
      </c>
      <c r="AY123" s="192">
        <f t="shared" si="76"/>
        <v>0.10555446020190092</v>
      </c>
      <c r="AZ123" s="192">
        <f t="shared" si="77"/>
        <v>8.2841700214249924E-3</v>
      </c>
      <c r="BA123" s="192">
        <f t="shared" si="78"/>
        <v>0</v>
      </c>
      <c r="BB123" s="192">
        <f t="shared" si="79"/>
        <v>0</v>
      </c>
      <c r="BC123" s="192">
        <f t="shared" si="80"/>
        <v>0.12318285991573893</v>
      </c>
      <c r="BE123" s="72">
        <f t="shared" si="81"/>
        <v>0</v>
      </c>
      <c r="BF123" s="72">
        <f t="shared" si="82"/>
        <v>0</v>
      </c>
      <c r="BG123" s="72">
        <f t="shared" si="83"/>
        <v>2.4150166002426941E-2</v>
      </c>
      <c r="BH123" s="99">
        <f t="shared" si="84"/>
        <v>2.8791744150292233E-4</v>
      </c>
      <c r="BI123" s="72">
        <f t="shared" si="85"/>
        <v>0</v>
      </c>
      <c r="BJ123" s="72">
        <f t="shared" si="86"/>
        <v>0.10555446020190092</v>
      </c>
      <c r="BK123" s="72">
        <f t="shared" si="87"/>
        <v>2.2091120057133314E-2</v>
      </c>
      <c r="BL123" s="72">
        <f t="shared" si="88"/>
        <v>0</v>
      </c>
      <c r="BM123" s="99">
        <f t="shared" si="89"/>
        <v>0</v>
      </c>
      <c r="BN123" s="278">
        <f t="shared" si="66"/>
        <v>1.9230485780382689</v>
      </c>
      <c r="BO123" s="277">
        <f t="shared" si="90"/>
        <v>0.12318285991573893</v>
      </c>
      <c r="BP123" s="375">
        <f t="shared" si="91"/>
        <v>0.15208366370296411</v>
      </c>
      <c r="BQ123" s="375"/>
      <c r="BR123" s="375"/>
      <c r="BS123" s="375"/>
      <c r="BT123" s="281"/>
      <c r="BU123" s="397"/>
      <c r="BV123" s="397"/>
      <c r="BW123" s="281"/>
      <c r="BX123" s="281"/>
    </row>
    <row r="124" spans="1:76" ht="15">
      <c r="A124" s="192">
        <v>63</v>
      </c>
      <c r="B124" s="192">
        <v>54018</v>
      </c>
      <c r="C124" s="200">
        <v>5</v>
      </c>
      <c r="D124" s="202">
        <v>0</v>
      </c>
      <c r="E124" s="202">
        <v>0</v>
      </c>
      <c r="F124" s="200">
        <v>0</v>
      </c>
      <c r="G124" s="192" t="s">
        <v>765</v>
      </c>
      <c r="H124" s="193">
        <v>6.7599999999999995E-4</v>
      </c>
      <c r="I124" s="201">
        <v>30</v>
      </c>
      <c r="J124" s="193">
        <v>2.2252348668280872E-4</v>
      </c>
      <c r="K124" s="200">
        <v>0</v>
      </c>
      <c r="L124" s="200">
        <v>0</v>
      </c>
      <c r="M124" s="200">
        <v>0</v>
      </c>
      <c r="N124" s="200">
        <v>28</v>
      </c>
      <c r="O124" s="200">
        <v>0</v>
      </c>
      <c r="P124" s="200">
        <v>0</v>
      </c>
      <c r="Q124" s="200">
        <v>390</v>
      </c>
      <c r="R124" s="200">
        <v>0</v>
      </c>
      <c r="S124" s="200">
        <v>338</v>
      </c>
      <c r="T124" s="200">
        <v>0</v>
      </c>
      <c r="U124" s="200">
        <v>0</v>
      </c>
      <c r="V124" s="200">
        <v>0</v>
      </c>
      <c r="W124" s="200">
        <v>0</v>
      </c>
      <c r="X124" s="200">
        <v>0</v>
      </c>
      <c r="Y124" s="200">
        <v>0</v>
      </c>
      <c r="Z124" s="200">
        <v>28</v>
      </c>
      <c r="AA124" s="200">
        <v>0</v>
      </c>
      <c r="AB124" s="200">
        <v>0</v>
      </c>
      <c r="AC124" s="200">
        <v>15</v>
      </c>
      <c r="AD124" s="200">
        <v>419</v>
      </c>
      <c r="AE124" s="200">
        <v>419</v>
      </c>
      <c r="AF124" s="200">
        <v>81</v>
      </c>
      <c r="AG124" s="200">
        <v>419</v>
      </c>
      <c r="AI124" s="259">
        <v>0.41677614985073769</v>
      </c>
      <c r="AJ124" s="260">
        <f t="shared" si="92"/>
        <v>95.526558529453069</v>
      </c>
      <c r="AK124" s="261">
        <f t="shared" si="69"/>
        <v>8.1600251591576647E-2</v>
      </c>
      <c r="AL124" s="262">
        <f t="shared" si="93"/>
        <v>-0.72570449233226775</v>
      </c>
      <c r="AN124" s="264">
        <f t="shared" si="94"/>
        <v>0.11516200000000004</v>
      </c>
      <c r="AO124" s="266">
        <f t="shared" si="95"/>
        <v>488.16573600000004</v>
      </c>
      <c r="AP124" s="261">
        <f t="shared" si="70"/>
        <v>0.23695065333462775</v>
      </c>
      <c r="AQ124" s="262">
        <f t="shared" si="96"/>
        <v>-1.6509726857897195E-4</v>
      </c>
      <c r="AT124" s="192">
        <f t="shared" si="71"/>
        <v>0</v>
      </c>
      <c r="AU124" s="192">
        <f t="shared" si="72"/>
        <v>0</v>
      </c>
      <c r="AV124" s="192">
        <f t="shared" si="73"/>
        <v>2.5047243661016954E-5</v>
      </c>
      <c r="AW124" s="192">
        <f t="shared" si="74"/>
        <v>0</v>
      </c>
      <c r="AX124" s="192">
        <f t="shared" si="75"/>
        <v>0</v>
      </c>
      <c r="AY124" s="192">
        <f t="shared" si="76"/>
        <v>0</v>
      </c>
      <c r="AZ124" s="192">
        <f t="shared" si="77"/>
        <v>0</v>
      </c>
      <c r="BA124" s="192">
        <f t="shared" si="78"/>
        <v>0</v>
      </c>
      <c r="BB124" s="192">
        <f t="shared" si="79"/>
        <v>0</v>
      </c>
      <c r="BC124" s="192">
        <f t="shared" si="80"/>
        <v>2.5047243661016954E-5</v>
      </c>
      <c r="BE124" s="72">
        <f t="shared" si="81"/>
        <v>0</v>
      </c>
      <c r="BF124" s="72">
        <f t="shared" si="82"/>
        <v>0</v>
      </c>
      <c r="BG124" s="72">
        <f t="shared" si="83"/>
        <v>6.6792649762711877E-5</v>
      </c>
      <c r="BH124" s="99">
        <f t="shared" si="84"/>
        <v>0</v>
      </c>
      <c r="BI124" s="72">
        <f t="shared" si="85"/>
        <v>0</v>
      </c>
      <c r="BJ124" s="72">
        <f t="shared" si="86"/>
        <v>0</v>
      </c>
      <c r="BK124" s="72">
        <f t="shared" si="87"/>
        <v>0</v>
      </c>
      <c r="BL124" s="72">
        <f t="shared" si="88"/>
        <v>0</v>
      </c>
      <c r="BM124" s="99">
        <f t="shared" si="89"/>
        <v>0</v>
      </c>
      <c r="BN124" s="278">
        <f t="shared" si="66"/>
        <v>1.2076349622276029E-3</v>
      </c>
      <c r="BO124" s="277">
        <f t="shared" si="90"/>
        <v>2.5047243661016954E-5</v>
      </c>
      <c r="BP124" s="378">
        <f t="shared" si="91"/>
        <v>6.6792649762711877E-5</v>
      </c>
      <c r="BQ124" s="378"/>
      <c r="BR124" s="378"/>
      <c r="BS124" s="378"/>
      <c r="BT124" s="281"/>
      <c r="BU124" s="397"/>
      <c r="BV124" s="397"/>
      <c r="BW124" s="281"/>
      <c r="BX124" s="281"/>
    </row>
    <row r="125" spans="1:76" ht="15">
      <c r="A125" s="192">
        <v>168</v>
      </c>
      <c r="B125" s="192">
        <v>55040</v>
      </c>
      <c r="C125" s="200">
        <v>9</v>
      </c>
      <c r="D125" s="200">
        <v>0</v>
      </c>
      <c r="E125" s="200">
        <v>1</v>
      </c>
      <c r="F125" s="200">
        <v>0</v>
      </c>
      <c r="G125" s="192" t="s">
        <v>765</v>
      </c>
      <c r="H125" s="193">
        <v>5.1240000000000001E-3</v>
      </c>
      <c r="I125" s="201">
        <v>30</v>
      </c>
      <c r="J125" s="193">
        <v>5.1421828555524634E-3</v>
      </c>
      <c r="K125" s="200">
        <v>2532</v>
      </c>
      <c r="L125" s="200">
        <v>0</v>
      </c>
      <c r="M125" s="200">
        <v>0</v>
      </c>
      <c r="N125" s="200">
        <v>181</v>
      </c>
      <c r="O125" s="200">
        <v>15</v>
      </c>
      <c r="P125" s="200">
        <v>1125</v>
      </c>
      <c r="Q125" s="200">
        <v>290</v>
      </c>
      <c r="R125" s="200">
        <v>33</v>
      </c>
      <c r="S125" s="200">
        <v>3825</v>
      </c>
      <c r="T125" s="200">
        <v>562</v>
      </c>
      <c r="U125" s="200">
        <v>1</v>
      </c>
      <c r="V125" s="200">
        <v>1</v>
      </c>
      <c r="W125" s="200">
        <v>95</v>
      </c>
      <c r="X125" s="200">
        <v>0</v>
      </c>
      <c r="Y125" s="200">
        <v>150</v>
      </c>
      <c r="Z125" s="200">
        <v>20</v>
      </c>
      <c r="AA125" s="200">
        <v>10</v>
      </c>
      <c r="AB125" s="200">
        <v>0</v>
      </c>
      <c r="AC125" s="200">
        <v>69</v>
      </c>
      <c r="AD125" s="200">
        <v>4179</v>
      </c>
      <c r="AE125" s="200">
        <v>2208</v>
      </c>
      <c r="AF125" s="200">
        <v>916</v>
      </c>
      <c r="AG125" s="200">
        <v>4740</v>
      </c>
      <c r="AI125" s="259">
        <v>0.60136398539578184</v>
      </c>
      <c r="AJ125" s="260">
        <f t="shared" si="92"/>
        <v>100.23679802513912</v>
      </c>
      <c r="AK125" s="261">
        <f t="shared" si="69"/>
        <v>8.5623810419837548E-2</v>
      </c>
      <c r="AL125" s="262">
        <f t="shared" si="93"/>
        <v>0.15706875618895635</v>
      </c>
      <c r="AN125" s="264">
        <f t="shared" si="94"/>
        <v>0.12028600000000005</v>
      </c>
      <c r="AO125" s="266">
        <f t="shared" si="95"/>
        <v>492.85932000000003</v>
      </c>
      <c r="AP125" s="261">
        <f t="shared" si="70"/>
        <v>0.23922887098339971</v>
      </c>
      <c r="AQ125" s="262">
        <f t="shared" si="96"/>
        <v>-1.233508330605573E-3</v>
      </c>
      <c r="AT125" s="192">
        <f t="shared" si="71"/>
        <v>5.2340428100840532E-2</v>
      </c>
      <c r="AU125" s="192">
        <f t="shared" si="72"/>
        <v>0</v>
      </c>
      <c r="AV125" s="192">
        <f t="shared" si="73"/>
        <v>3.7415550893570839E-3</v>
      </c>
      <c r="AW125" s="192">
        <f t="shared" si="74"/>
        <v>3.1007362618981355E-4</v>
      </c>
      <c r="AX125" s="192">
        <f t="shared" si="75"/>
        <v>2.3255521964236019E-2</v>
      </c>
      <c r="AY125" s="192">
        <f t="shared" si="76"/>
        <v>1.1617425194578349E-2</v>
      </c>
      <c r="AZ125" s="192">
        <f t="shared" si="77"/>
        <v>3.1007362618981358E-3</v>
      </c>
      <c r="BA125" s="192">
        <f t="shared" si="78"/>
        <v>2.0671575079320905E-4</v>
      </c>
      <c r="BB125" s="192">
        <f t="shared" si="79"/>
        <v>0</v>
      </c>
      <c r="BC125" s="192">
        <f t="shared" si="80"/>
        <v>9.4572455987893156E-2</v>
      </c>
      <c r="BE125" s="72">
        <f t="shared" si="81"/>
        <v>5.2340428100840532E-2</v>
      </c>
      <c r="BF125" s="72">
        <f t="shared" si="82"/>
        <v>0</v>
      </c>
      <c r="BG125" s="72">
        <f t="shared" si="83"/>
        <v>9.9774802382855549E-3</v>
      </c>
      <c r="BH125" s="99">
        <f t="shared" si="84"/>
        <v>3.1007362618981355E-4</v>
      </c>
      <c r="BI125" s="72">
        <f t="shared" si="85"/>
        <v>2.3255521964236019E-2</v>
      </c>
      <c r="BJ125" s="72">
        <f t="shared" si="86"/>
        <v>1.1617425194578349E-2</v>
      </c>
      <c r="BK125" s="72">
        <f t="shared" si="87"/>
        <v>8.2686300317283603E-3</v>
      </c>
      <c r="BL125" s="72">
        <f t="shared" si="88"/>
        <v>5.5124200211522408E-4</v>
      </c>
      <c r="BM125" s="99">
        <f t="shared" si="89"/>
        <v>0</v>
      </c>
      <c r="BN125" s="278">
        <f t="shared" si="66"/>
        <v>0.31558604621096575</v>
      </c>
      <c r="BO125" s="277">
        <f t="shared" si="90"/>
        <v>9.4572455987893156E-2</v>
      </c>
      <c r="BP125" s="375">
        <f t="shared" si="91"/>
        <v>0.10632080115797383</v>
      </c>
      <c r="BQ125" s="375"/>
      <c r="BR125" s="375"/>
      <c r="BS125" s="375"/>
      <c r="BT125" s="281"/>
      <c r="BU125" s="397"/>
      <c r="BV125" s="397"/>
      <c r="BW125" s="281"/>
      <c r="BX125" s="281"/>
    </row>
    <row r="126" spans="1:76" ht="15">
      <c r="A126" s="192">
        <v>372</v>
      </c>
      <c r="B126" s="192">
        <v>51036</v>
      </c>
      <c r="C126" s="200">
        <v>9</v>
      </c>
      <c r="D126" s="200">
        <v>0</v>
      </c>
      <c r="E126" s="200">
        <v>1</v>
      </c>
      <c r="F126" s="200">
        <v>0</v>
      </c>
      <c r="G126" s="192" t="s">
        <v>742</v>
      </c>
      <c r="H126" s="193">
        <v>7.7899999999999996E-4</v>
      </c>
      <c r="I126" s="201">
        <v>31</v>
      </c>
      <c r="J126" s="193">
        <v>7.8176433342610628E-4</v>
      </c>
      <c r="K126" s="200">
        <v>3745</v>
      </c>
      <c r="L126" s="200">
        <v>0</v>
      </c>
      <c r="M126" s="200">
        <v>0</v>
      </c>
      <c r="N126" s="200">
        <v>348</v>
      </c>
      <c r="O126" s="200">
        <v>44</v>
      </c>
      <c r="P126" s="200">
        <v>0</v>
      </c>
      <c r="Q126" s="200">
        <v>752</v>
      </c>
      <c r="R126" s="200">
        <v>271</v>
      </c>
      <c r="S126" s="200">
        <v>1755</v>
      </c>
      <c r="T126" s="200">
        <v>9228</v>
      </c>
      <c r="U126" s="200">
        <v>1</v>
      </c>
      <c r="V126" s="200">
        <v>1</v>
      </c>
      <c r="W126" s="200">
        <v>100</v>
      </c>
      <c r="X126" s="200">
        <v>0</v>
      </c>
      <c r="Y126" s="200">
        <v>160</v>
      </c>
      <c r="Z126" s="200">
        <v>187</v>
      </c>
      <c r="AA126" s="200">
        <v>0</v>
      </c>
      <c r="AB126" s="200">
        <v>27</v>
      </c>
      <c r="AC126" s="200">
        <v>147</v>
      </c>
      <c r="AD126" s="200">
        <v>5161</v>
      </c>
      <c r="AE126" s="200">
        <v>10644</v>
      </c>
      <c r="AF126" s="200">
        <v>12634</v>
      </c>
      <c r="AG126" s="200">
        <v>14389</v>
      </c>
      <c r="AI126" s="259">
        <v>0.99532182661693325</v>
      </c>
      <c r="AJ126" s="260">
        <f t="shared" si="92"/>
        <v>110.11360861364454</v>
      </c>
      <c r="AK126" s="261">
        <f t="shared" si="69"/>
        <v>9.406073352636711E-2</v>
      </c>
      <c r="AL126" s="262">
        <f t="shared" si="93"/>
        <v>0.55823876057511657</v>
      </c>
      <c r="AN126" s="264">
        <f t="shared" si="94"/>
        <v>0.12106500000000005</v>
      </c>
      <c r="AO126" s="266">
        <f t="shared" si="95"/>
        <v>502.70120600000001</v>
      </c>
      <c r="AP126" s="261">
        <f t="shared" si="70"/>
        <v>0.24400602174546163</v>
      </c>
      <c r="AQ126" s="262">
        <f t="shared" si="96"/>
        <v>-1.8842755243578336E-4</v>
      </c>
      <c r="AT126" s="192">
        <f t="shared" si="71"/>
        <v>1.1769383863296689E-2</v>
      </c>
      <c r="AU126" s="192">
        <f t="shared" si="72"/>
        <v>0</v>
      </c>
      <c r="AV126" s="192">
        <f t="shared" si="73"/>
        <v>1.0936570318897858E-3</v>
      </c>
      <c r="AW126" s="192">
        <f t="shared" si="74"/>
        <v>1.3827847529640969E-4</v>
      </c>
      <c r="AX126" s="192">
        <f t="shared" si="75"/>
        <v>0</v>
      </c>
      <c r="AY126" s="192">
        <f t="shared" si="76"/>
        <v>2.9000767500801557E-2</v>
      </c>
      <c r="AZ126" s="192">
        <f t="shared" si="77"/>
        <v>5.0283081925967161E-4</v>
      </c>
      <c r="BA126" s="192">
        <f t="shared" si="78"/>
        <v>0</v>
      </c>
      <c r="BB126" s="192">
        <f t="shared" si="79"/>
        <v>8.4852700750069577E-5</v>
      </c>
      <c r="BC126" s="192">
        <f t="shared" si="80"/>
        <v>4.2589770391294184E-2</v>
      </c>
      <c r="BE126" s="72">
        <f t="shared" si="81"/>
        <v>1.1769383863296689E-2</v>
      </c>
      <c r="BF126" s="72">
        <f t="shared" si="82"/>
        <v>0</v>
      </c>
      <c r="BG126" s="72">
        <f t="shared" si="83"/>
        <v>2.9164187517060954E-3</v>
      </c>
      <c r="BH126" s="99">
        <f t="shared" si="84"/>
        <v>1.3827847529640969E-4</v>
      </c>
      <c r="BI126" s="72">
        <f t="shared" si="85"/>
        <v>0</v>
      </c>
      <c r="BJ126" s="72">
        <f t="shared" si="86"/>
        <v>2.9000767500801557E-2</v>
      </c>
      <c r="BK126" s="72">
        <f t="shared" si="87"/>
        <v>1.3408821846924578E-3</v>
      </c>
      <c r="BL126" s="72">
        <f t="shared" si="88"/>
        <v>0</v>
      </c>
      <c r="BM126" s="99">
        <f t="shared" si="89"/>
        <v>8.4852700750069577E-5</v>
      </c>
      <c r="BN126" s="278">
        <f t="shared" si="66"/>
        <v>0.66174630942986368</v>
      </c>
      <c r="BO126" s="277">
        <f t="shared" si="90"/>
        <v>4.2589770391294184E-2</v>
      </c>
      <c r="BP126" s="375">
        <f t="shared" si="91"/>
        <v>4.5250583476543281E-2</v>
      </c>
      <c r="BQ126" s="375"/>
      <c r="BR126" s="375"/>
      <c r="BS126" s="375"/>
      <c r="BT126" s="281"/>
      <c r="BU126" s="397"/>
      <c r="BV126" s="397"/>
      <c r="BW126" s="281"/>
      <c r="BX126" s="281"/>
    </row>
    <row r="127" spans="1:76" ht="15">
      <c r="A127" s="192">
        <v>119</v>
      </c>
      <c r="B127" s="192">
        <v>52018</v>
      </c>
      <c r="C127" s="200">
        <v>9</v>
      </c>
      <c r="D127" s="200">
        <v>0</v>
      </c>
      <c r="E127" s="200">
        <v>1</v>
      </c>
      <c r="F127" s="200">
        <v>0</v>
      </c>
      <c r="G127" s="192" t="s">
        <v>570</v>
      </c>
      <c r="H127" s="193">
        <v>2.8240000000000001E-3</v>
      </c>
      <c r="I127" s="201">
        <v>35</v>
      </c>
      <c r="J127" s="193">
        <v>2.834021152240468E-3</v>
      </c>
      <c r="K127" s="200">
        <v>0</v>
      </c>
      <c r="L127" s="200">
        <v>0</v>
      </c>
      <c r="M127" s="200">
        <v>0</v>
      </c>
      <c r="N127" s="200">
        <v>69</v>
      </c>
      <c r="O127" s="200">
        <v>0</v>
      </c>
      <c r="P127" s="200">
        <v>0</v>
      </c>
      <c r="Q127" s="200">
        <v>77</v>
      </c>
      <c r="R127" s="200">
        <v>16</v>
      </c>
      <c r="S127" s="200">
        <v>202</v>
      </c>
      <c r="T127" s="200">
        <v>366</v>
      </c>
      <c r="U127" s="200">
        <v>1</v>
      </c>
      <c r="V127" s="200">
        <v>1</v>
      </c>
      <c r="W127" s="200">
        <v>0</v>
      </c>
      <c r="X127" s="200">
        <v>0</v>
      </c>
      <c r="Y127" s="200">
        <v>29</v>
      </c>
      <c r="Z127" s="200">
        <v>39</v>
      </c>
      <c r="AA127" s="200">
        <v>0</v>
      </c>
      <c r="AB127" s="200">
        <v>0</v>
      </c>
      <c r="AC127" s="200">
        <v>12</v>
      </c>
      <c r="AD127" s="200">
        <v>163</v>
      </c>
      <c r="AE127" s="200">
        <v>530</v>
      </c>
      <c r="AF127" s="200">
        <v>327</v>
      </c>
      <c r="AG127" s="200">
        <v>530</v>
      </c>
      <c r="AI127" s="259">
        <v>0.51411686930072353</v>
      </c>
      <c r="AJ127" s="260">
        <f t="shared" si="92"/>
        <v>111.04033353042718</v>
      </c>
      <c r="AK127" s="261">
        <f t="shared" si="69"/>
        <v>9.4852356165450555E-2</v>
      </c>
      <c r="AL127" s="262">
        <f t="shared" si="93"/>
        <v>-0.63544346797886697</v>
      </c>
      <c r="AN127" s="264">
        <f t="shared" si="94"/>
        <v>0.12388900000000005</v>
      </c>
      <c r="AO127" s="266">
        <f t="shared" si="95"/>
        <v>503.62465400000002</v>
      </c>
      <c r="AP127" s="261">
        <f t="shared" si="70"/>
        <v>0.24445425395592665</v>
      </c>
      <c r="AQ127" s="262">
        <f t="shared" si="96"/>
        <v>-6.8766172258072193E-4</v>
      </c>
      <c r="AT127" s="192">
        <f t="shared" si="71"/>
        <v>0</v>
      </c>
      <c r="AU127" s="192">
        <f t="shared" si="72"/>
        <v>0</v>
      </c>
      <c r="AV127" s="192">
        <f t="shared" si="73"/>
        <v>7.8610078720846104E-4</v>
      </c>
      <c r="AW127" s="192">
        <f t="shared" si="74"/>
        <v>0</v>
      </c>
      <c r="AX127" s="192">
        <f t="shared" si="75"/>
        <v>0</v>
      </c>
      <c r="AY127" s="192">
        <f t="shared" si="76"/>
        <v>4.1697520017144451E-3</v>
      </c>
      <c r="AZ127" s="192">
        <f t="shared" si="77"/>
        <v>3.3039018592819375E-4</v>
      </c>
      <c r="BA127" s="192">
        <f t="shared" si="78"/>
        <v>0</v>
      </c>
      <c r="BB127" s="192">
        <f t="shared" si="79"/>
        <v>0</v>
      </c>
      <c r="BC127" s="192">
        <f t="shared" si="80"/>
        <v>5.2862429748511E-3</v>
      </c>
      <c r="BE127" s="72">
        <f t="shared" si="81"/>
        <v>0</v>
      </c>
      <c r="BF127" s="72">
        <f t="shared" si="82"/>
        <v>0</v>
      </c>
      <c r="BG127" s="72">
        <f t="shared" si="83"/>
        <v>2.0962687658892297E-3</v>
      </c>
      <c r="BH127" s="99">
        <f t="shared" si="84"/>
        <v>0</v>
      </c>
      <c r="BI127" s="72">
        <f t="shared" si="85"/>
        <v>0</v>
      </c>
      <c r="BJ127" s="72">
        <f t="shared" si="86"/>
        <v>4.1697520017144451E-3</v>
      </c>
      <c r="BK127" s="72">
        <f t="shared" si="87"/>
        <v>8.8104049580851678E-4</v>
      </c>
      <c r="BL127" s="72">
        <f t="shared" si="88"/>
        <v>0</v>
      </c>
      <c r="BM127" s="99">
        <f t="shared" si="89"/>
        <v>0</v>
      </c>
      <c r="BN127" s="278">
        <f t="shared" si="66"/>
        <v>6.2090569424436415E-2</v>
      </c>
      <c r="BO127" s="277" t="s">
        <v>20</v>
      </c>
      <c r="BP127" s="375">
        <f t="shared" si="91"/>
        <v>7.1470612634121919E-3</v>
      </c>
      <c r="BQ127" s="375" t="s">
        <v>30</v>
      </c>
      <c r="BR127" s="410">
        <f>SUM($J113:$J127)</f>
        <v>1.9861000000000004E-2</v>
      </c>
      <c r="BS127" s="397">
        <f>SUM(BN113:BN127)/SUM($J113:$J127)</f>
        <v>315.89136398337752</v>
      </c>
      <c r="BT127" s="397">
        <f t="shared" ref="BT127:BU127" si="97">SUM(BO113:BO127)/SUM($J113:$J127)</f>
        <v>24.551479397968826</v>
      </c>
      <c r="BU127" s="397">
        <f t="shared" si="97"/>
        <v>29.874106317753316</v>
      </c>
      <c r="BV127" s="397">
        <f>BU127*4.44</f>
        <v>132.64103205082475</v>
      </c>
      <c r="BW127" s="281">
        <v>15</v>
      </c>
      <c r="BX127" s="281"/>
    </row>
    <row r="128" spans="1:76" ht="15">
      <c r="A128" s="192">
        <v>136</v>
      </c>
      <c r="B128" s="192">
        <v>51010</v>
      </c>
      <c r="C128" s="200">
        <v>3</v>
      </c>
      <c r="D128" s="202">
        <v>0</v>
      </c>
      <c r="E128" s="202">
        <v>0</v>
      </c>
      <c r="F128" s="200">
        <v>0</v>
      </c>
      <c r="G128" s="192" t="s">
        <v>571</v>
      </c>
      <c r="H128" s="193">
        <v>7.7899999999999996E-4</v>
      </c>
      <c r="I128" s="201">
        <v>45</v>
      </c>
      <c r="J128" s="193">
        <v>2.6199516892227255E-4</v>
      </c>
      <c r="K128" s="200">
        <v>0</v>
      </c>
      <c r="L128" s="200">
        <v>0</v>
      </c>
      <c r="M128" s="200">
        <v>0</v>
      </c>
      <c r="N128" s="200">
        <v>50</v>
      </c>
      <c r="O128" s="200">
        <v>0</v>
      </c>
      <c r="P128" s="200">
        <v>0</v>
      </c>
      <c r="Q128" s="200">
        <v>40</v>
      </c>
      <c r="R128" s="200">
        <v>0</v>
      </c>
      <c r="S128" s="200">
        <v>162</v>
      </c>
      <c r="T128" s="200">
        <v>550</v>
      </c>
      <c r="U128" s="200">
        <v>1</v>
      </c>
      <c r="V128" s="200">
        <v>0</v>
      </c>
      <c r="W128" s="200">
        <v>0</v>
      </c>
      <c r="X128" s="200">
        <v>0</v>
      </c>
      <c r="Y128" s="200">
        <v>18</v>
      </c>
      <c r="Z128" s="200">
        <v>32</v>
      </c>
      <c r="AA128" s="200">
        <v>0</v>
      </c>
      <c r="AB128" s="200">
        <v>0</v>
      </c>
      <c r="AC128" s="200">
        <v>0</v>
      </c>
      <c r="AD128" s="200">
        <v>90</v>
      </c>
      <c r="AE128" s="200">
        <v>641</v>
      </c>
      <c r="AF128" s="200">
        <v>478</v>
      </c>
      <c r="AG128" s="200">
        <v>641</v>
      </c>
      <c r="AI128" s="259">
        <v>0.54036449309543344</v>
      </c>
      <c r="AJ128" s="260">
        <f t="shared" si="92"/>
        <v>111.16556722117203</v>
      </c>
      <c r="AK128" s="261">
        <f t="shared" si="69"/>
        <v>9.495933270506253E-2</v>
      </c>
      <c r="AL128" s="262">
        <f t="shared" si="93"/>
        <v>2.2695524297395738E-2</v>
      </c>
      <c r="AN128" s="264">
        <f t="shared" si="94"/>
        <v>0.12466800000000006</v>
      </c>
      <c r="AO128" s="266">
        <f t="shared" si="95"/>
        <v>503.99701600000003</v>
      </c>
      <c r="AP128" s="261">
        <f t="shared" si="70"/>
        <v>0.24463499466071259</v>
      </c>
      <c r="AQ128" s="262">
        <f t="shared" si="96"/>
        <v>-1.8737462167236235E-4</v>
      </c>
      <c r="AT128" s="192">
        <f t="shared" si="71"/>
        <v>0</v>
      </c>
      <c r="AU128" s="192">
        <f t="shared" si="72"/>
        <v>0</v>
      </c>
      <c r="AV128" s="192">
        <f t="shared" si="73"/>
        <v>5.2661028953376781E-5</v>
      </c>
      <c r="AW128" s="192">
        <f t="shared" si="74"/>
        <v>0</v>
      </c>
      <c r="AX128" s="192">
        <f t="shared" si="75"/>
        <v>0</v>
      </c>
      <c r="AY128" s="192">
        <f t="shared" si="76"/>
        <v>5.7927131848714455E-4</v>
      </c>
      <c r="AZ128" s="192">
        <f t="shared" si="77"/>
        <v>1.8957970423215643E-5</v>
      </c>
      <c r="BA128" s="192">
        <f t="shared" si="78"/>
        <v>0</v>
      </c>
      <c r="BB128" s="192">
        <f t="shared" si="79"/>
        <v>0</v>
      </c>
      <c r="BC128" s="192">
        <f t="shared" si="80"/>
        <v>6.5089031786373696E-4</v>
      </c>
      <c r="BE128" s="72">
        <f t="shared" si="81"/>
        <v>0</v>
      </c>
      <c r="BF128" s="72">
        <f t="shared" si="82"/>
        <v>0</v>
      </c>
      <c r="BG128" s="72">
        <f t="shared" si="83"/>
        <v>1.404294105423381E-4</v>
      </c>
      <c r="BH128" s="99">
        <f t="shared" si="84"/>
        <v>0</v>
      </c>
      <c r="BI128" s="72">
        <f t="shared" si="85"/>
        <v>0</v>
      </c>
      <c r="BJ128" s="72">
        <f t="shared" si="86"/>
        <v>5.7927131848714455E-4</v>
      </c>
      <c r="BK128" s="72">
        <f t="shared" si="87"/>
        <v>5.055458779524171E-5</v>
      </c>
      <c r="BL128" s="72">
        <f t="shared" si="88"/>
        <v>0</v>
      </c>
      <c r="BM128" s="99">
        <f t="shared" si="89"/>
        <v>0</v>
      </c>
      <c r="BN128" s="278">
        <f t="shared" si="66"/>
        <v>8.3906572799047011E-3</v>
      </c>
      <c r="BO128" s="277">
        <f t="shared" si="90"/>
        <v>6.5089031786373696E-4</v>
      </c>
      <c r="BP128" s="375">
        <f t="shared" si="91"/>
        <v>7.702553168247243E-4</v>
      </c>
      <c r="BQ128" s="375"/>
      <c r="BR128" s="375"/>
      <c r="BS128" s="375"/>
      <c r="BT128" s="281"/>
      <c r="BU128" s="397"/>
      <c r="BV128" s="397"/>
      <c r="BW128" s="281"/>
      <c r="BX128" s="281"/>
    </row>
    <row r="129" spans="1:76" ht="15">
      <c r="A129" s="192">
        <v>57</v>
      </c>
      <c r="B129" s="192">
        <v>54027</v>
      </c>
      <c r="C129" s="200">
        <v>9</v>
      </c>
      <c r="D129" s="200">
        <v>0</v>
      </c>
      <c r="E129" s="200">
        <v>1</v>
      </c>
      <c r="F129" s="200">
        <v>0</v>
      </c>
      <c r="G129" s="192" t="s">
        <v>571</v>
      </c>
      <c r="H129" s="193">
        <v>6.7599999999999995E-4</v>
      </c>
      <c r="I129" s="201">
        <v>45</v>
      </c>
      <c r="J129" s="193">
        <v>6.9362047022973725E-4</v>
      </c>
      <c r="K129" s="200">
        <v>0</v>
      </c>
      <c r="L129" s="200">
        <v>0</v>
      </c>
      <c r="M129" s="200">
        <v>0</v>
      </c>
      <c r="N129" s="200">
        <v>89</v>
      </c>
      <c r="O129" s="200">
        <v>29</v>
      </c>
      <c r="P129" s="200">
        <v>0</v>
      </c>
      <c r="Q129" s="200">
        <v>85</v>
      </c>
      <c r="R129" s="200">
        <v>0</v>
      </c>
      <c r="S129" s="200">
        <v>147</v>
      </c>
      <c r="T129" s="200">
        <v>0</v>
      </c>
      <c r="U129" s="200">
        <v>0</v>
      </c>
      <c r="V129" s="200">
        <v>0</v>
      </c>
      <c r="W129" s="200">
        <v>0</v>
      </c>
      <c r="X129" s="200">
        <v>0</v>
      </c>
      <c r="Y129" s="200">
        <v>33</v>
      </c>
      <c r="Z129" s="200">
        <v>55</v>
      </c>
      <c r="AA129" s="200">
        <v>0</v>
      </c>
      <c r="AB129" s="200">
        <v>0</v>
      </c>
      <c r="AC129" s="200">
        <v>16</v>
      </c>
      <c r="AD129" s="200">
        <v>204</v>
      </c>
      <c r="AE129" s="200">
        <v>204</v>
      </c>
      <c r="AF129" s="200">
        <v>57</v>
      </c>
      <c r="AG129" s="200">
        <v>204</v>
      </c>
      <c r="AI129" s="259">
        <v>0.40795457403361823</v>
      </c>
      <c r="AJ129" s="260">
        <f t="shared" si="92"/>
        <v>111.20510358797512</v>
      </c>
      <c r="AK129" s="261">
        <f t="shared" si="69"/>
        <v>9.4993105276039796E-2</v>
      </c>
      <c r="AL129" s="262">
        <f t="shared" si="93"/>
        <v>-0.10041526398466161</v>
      </c>
      <c r="AN129" s="264">
        <f t="shared" si="94"/>
        <v>0.12534400000000007</v>
      </c>
      <c r="AO129" s="266">
        <f t="shared" si="95"/>
        <v>504.03554800000001</v>
      </c>
      <c r="AP129" s="261">
        <f t="shared" si="70"/>
        <v>0.24465369769925252</v>
      </c>
      <c r="AQ129" s="262">
        <f t="shared" si="96"/>
        <v>-1.6175104403533871E-4</v>
      </c>
      <c r="AT129" s="192">
        <f t="shared" si="71"/>
        <v>0</v>
      </c>
      <c r="AU129" s="192">
        <f t="shared" si="72"/>
        <v>0</v>
      </c>
      <c r="AV129" s="192">
        <f t="shared" si="73"/>
        <v>2.4816353183879536E-4</v>
      </c>
      <c r="AW129" s="192">
        <f t="shared" si="74"/>
        <v>8.0862274419382765E-5</v>
      </c>
      <c r="AX129" s="192">
        <f t="shared" si="75"/>
        <v>0</v>
      </c>
      <c r="AY129" s="192">
        <f t="shared" si="76"/>
        <v>0</v>
      </c>
      <c r="AZ129" s="192">
        <f t="shared" si="77"/>
        <v>9.2015691580676955E-5</v>
      </c>
      <c r="BA129" s="192">
        <f t="shared" si="78"/>
        <v>0</v>
      </c>
      <c r="BB129" s="192">
        <f t="shared" si="79"/>
        <v>0</v>
      </c>
      <c r="BC129" s="192">
        <f t="shared" si="80"/>
        <v>4.2104149783885503E-4</v>
      </c>
      <c r="BE129" s="72">
        <f t="shared" si="81"/>
        <v>0</v>
      </c>
      <c r="BF129" s="72">
        <f t="shared" si="82"/>
        <v>0</v>
      </c>
      <c r="BG129" s="72">
        <f t="shared" si="83"/>
        <v>6.6176941823678774E-4</v>
      </c>
      <c r="BH129" s="99">
        <f t="shared" si="84"/>
        <v>8.0862274419382765E-5</v>
      </c>
      <c r="BI129" s="72">
        <f t="shared" si="85"/>
        <v>0</v>
      </c>
      <c r="BJ129" s="72">
        <f t="shared" si="86"/>
        <v>0</v>
      </c>
      <c r="BK129" s="72">
        <f t="shared" si="87"/>
        <v>2.4537517754847184E-4</v>
      </c>
      <c r="BL129" s="72">
        <f t="shared" si="88"/>
        <v>0</v>
      </c>
      <c r="BM129" s="99">
        <f t="shared" si="89"/>
        <v>0</v>
      </c>
      <c r="BN129" s="278">
        <f t="shared" si="66"/>
        <v>2.6489365758073668E-3</v>
      </c>
      <c r="BO129" s="277">
        <f t="shared" si="90"/>
        <v>4.2104149783885503E-4</v>
      </c>
      <c r="BP129" s="375">
        <f t="shared" si="91"/>
        <v>9.8800687020464233E-4</v>
      </c>
      <c r="BQ129" s="375"/>
      <c r="BR129" s="375"/>
      <c r="BS129" s="375"/>
      <c r="BT129" s="281"/>
      <c r="BU129" s="397"/>
      <c r="BV129" s="397"/>
      <c r="BW129" s="281"/>
      <c r="BX129" s="281"/>
    </row>
    <row r="130" spans="1:76" ht="15">
      <c r="A130" s="192">
        <v>89</v>
      </c>
      <c r="B130" s="192">
        <v>54005</v>
      </c>
      <c r="C130" s="200">
        <v>9</v>
      </c>
      <c r="D130" s="200">
        <v>0</v>
      </c>
      <c r="E130" s="200">
        <v>1</v>
      </c>
      <c r="F130" s="200">
        <v>0</v>
      </c>
      <c r="G130" s="192" t="s">
        <v>571</v>
      </c>
      <c r="H130" s="193">
        <v>3.2669999999999999E-3</v>
      </c>
      <c r="I130" s="201">
        <v>45</v>
      </c>
      <c r="J130" s="193">
        <v>3.3521569175156097E-3</v>
      </c>
      <c r="K130" s="200">
        <v>0</v>
      </c>
      <c r="L130" s="200">
        <v>0</v>
      </c>
      <c r="M130" s="200">
        <v>0</v>
      </c>
      <c r="N130" s="200">
        <v>293</v>
      </c>
      <c r="O130" s="200">
        <v>14</v>
      </c>
      <c r="P130" s="200">
        <v>15</v>
      </c>
      <c r="Q130" s="200">
        <v>258</v>
      </c>
      <c r="R130" s="200">
        <v>36</v>
      </c>
      <c r="S130" s="200">
        <v>522</v>
      </c>
      <c r="T130" s="200">
        <v>50</v>
      </c>
      <c r="U130" s="200">
        <v>1</v>
      </c>
      <c r="V130" s="200">
        <v>1</v>
      </c>
      <c r="W130" s="200">
        <v>0</v>
      </c>
      <c r="X130" s="200">
        <v>0</v>
      </c>
      <c r="Y130" s="200">
        <v>173</v>
      </c>
      <c r="Z130" s="200">
        <v>54</v>
      </c>
      <c r="AA130" s="200">
        <v>66</v>
      </c>
      <c r="AB130" s="200">
        <v>0</v>
      </c>
      <c r="AC130" s="200">
        <v>36</v>
      </c>
      <c r="AD130" s="200">
        <v>617</v>
      </c>
      <c r="AE130" s="200">
        <v>667</v>
      </c>
      <c r="AF130" s="200">
        <v>144</v>
      </c>
      <c r="AG130" s="200">
        <v>667</v>
      </c>
      <c r="AI130" s="259">
        <v>0.44812423975600119</v>
      </c>
      <c r="AJ130" s="260">
        <f t="shared" si="92"/>
        <v>111.68781418409736</v>
      </c>
      <c r="AK130" s="261">
        <f t="shared" si="69"/>
        <v>9.5405444071615164E-2</v>
      </c>
      <c r="AL130" s="262">
        <f t="shared" si="93"/>
        <v>2.6740153700621199E-2</v>
      </c>
      <c r="AN130" s="264">
        <f t="shared" si="94"/>
        <v>0.12861100000000006</v>
      </c>
      <c r="AO130" s="266">
        <f t="shared" si="95"/>
        <v>504.50599599999998</v>
      </c>
      <c r="AP130" s="261">
        <f t="shared" si="70"/>
        <v>0.24488204834482091</v>
      </c>
      <c r="AQ130" s="262">
        <f t="shared" si="96"/>
        <v>-7.6964229732598562E-4</v>
      </c>
      <c r="AT130" s="192">
        <f t="shared" si="71"/>
        <v>0</v>
      </c>
      <c r="AU130" s="192">
        <f t="shared" si="72"/>
        <v>0</v>
      </c>
      <c r="AV130" s="192">
        <f t="shared" si="73"/>
        <v>3.9483715468649361E-3</v>
      </c>
      <c r="AW130" s="192">
        <f t="shared" si="74"/>
        <v>1.8865939131777854E-4</v>
      </c>
      <c r="AX130" s="192">
        <f t="shared" si="75"/>
        <v>2.0213506212619125E-4</v>
      </c>
      <c r="AY130" s="192">
        <f t="shared" si="76"/>
        <v>6.7378354042063756E-4</v>
      </c>
      <c r="AZ130" s="192">
        <f t="shared" si="77"/>
        <v>2.3312910498554059E-3</v>
      </c>
      <c r="BA130" s="192">
        <f t="shared" si="78"/>
        <v>8.8939427335524171E-4</v>
      </c>
      <c r="BB130" s="192">
        <f t="shared" si="79"/>
        <v>0</v>
      </c>
      <c r="BC130" s="192">
        <f t="shared" si="80"/>
        <v>8.2336348639401903E-3</v>
      </c>
      <c r="BE130" s="72">
        <f t="shared" si="81"/>
        <v>0</v>
      </c>
      <c r="BF130" s="72">
        <f t="shared" si="82"/>
        <v>0</v>
      </c>
      <c r="BG130" s="72">
        <f t="shared" si="83"/>
        <v>1.0528990791639829E-2</v>
      </c>
      <c r="BH130" s="99">
        <f t="shared" si="84"/>
        <v>1.8865939131777854E-4</v>
      </c>
      <c r="BI130" s="72">
        <f t="shared" si="85"/>
        <v>2.0213506212619125E-4</v>
      </c>
      <c r="BJ130" s="72">
        <f t="shared" si="86"/>
        <v>6.7378354042063756E-4</v>
      </c>
      <c r="BK130" s="72">
        <f t="shared" si="87"/>
        <v>6.2167761329477494E-3</v>
      </c>
      <c r="BL130" s="72">
        <f t="shared" si="88"/>
        <v>2.3717180622806443E-3</v>
      </c>
      <c r="BM130" s="99">
        <f t="shared" si="89"/>
        <v>0</v>
      </c>
      <c r="BN130" s="278">
        <f t="shared" si="66"/>
        <v>3.2341609940190606E-2</v>
      </c>
      <c r="BO130" s="277">
        <f t="shared" si="90"/>
        <v>8.2336348639401903E-3</v>
      </c>
      <c r="BP130" s="375">
        <f t="shared" si="91"/>
        <v>2.0182062980732829E-2</v>
      </c>
      <c r="BQ130" s="375"/>
      <c r="BR130" s="375"/>
      <c r="BS130" s="375"/>
      <c r="BT130" s="281"/>
      <c r="BU130" s="397"/>
      <c r="BV130" s="397"/>
      <c r="BW130" s="281"/>
      <c r="BX130" s="281"/>
    </row>
    <row r="131" spans="1:76" ht="15">
      <c r="A131" s="192">
        <v>94</v>
      </c>
      <c r="B131" s="192">
        <v>55026</v>
      </c>
      <c r="C131" s="200">
        <v>9</v>
      </c>
      <c r="D131" s="200">
        <v>0</v>
      </c>
      <c r="E131" s="200">
        <v>1</v>
      </c>
      <c r="F131" s="200">
        <v>0</v>
      </c>
      <c r="G131" s="192" t="s">
        <v>571</v>
      </c>
      <c r="H131" s="193">
        <v>5.1240000000000001E-3</v>
      </c>
      <c r="I131" s="201">
        <v>45</v>
      </c>
      <c r="J131" s="193">
        <v>5.2575610790786603E-3</v>
      </c>
      <c r="K131" s="200">
        <v>0</v>
      </c>
      <c r="L131" s="200">
        <v>0</v>
      </c>
      <c r="M131" s="200">
        <v>0</v>
      </c>
      <c r="N131" s="200">
        <v>169</v>
      </c>
      <c r="O131" s="200">
        <v>0</v>
      </c>
      <c r="P131" s="200">
        <v>0</v>
      </c>
      <c r="Q131" s="200">
        <v>70</v>
      </c>
      <c r="R131" s="200">
        <v>13</v>
      </c>
      <c r="S131" s="200">
        <v>115</v>
      </c>
      <c r="T131" s="200">
        <v>22</v>
      </c>
      <c r="U131" s="200">
        <v>1</v>
      </c>
      <c r="V131" s="200">
        <v>1</v>
      </c>
      <c r="W131" s="200">
        <v>0</v>
      </c>
      <c r="X131" s="200">
        <v>0</v>
      </c>
      <c r="Y131" s="200">
        <v>24</v>
      </c>
      <c r="Z131" s="200">
        <v>117</v>
      </c>
      <c r="AA131" s="200">
        <v>27</v>
      </c>
      <c r="AB131" s="200">
        <v>0</v>
      </c>
      <c r="AC131" s="200">
        <v>33</v>
      </c>
      <c r="AD131" s="200">
        <v>253</v>
      </c>
      <c r="AE131" s="200">
        <v>276</v>
      </c>
      <c r="AF131" s="200">
        <v>160</v>
      </c>
      <c r="AG131" s="200">
        <v>276</v>
      </c>
      <c r="AI131" s="259">
        <v>0.46057178260647896</v>
      </c>
      <c r="AJ131" s="260">
        <f t="shared" si="92"/>
        <v>112.52902395674995</v>
      </c>
      <c r="AK131" s="261">
        <f t="shared" si="69"/>
        <v>9.6124018362853558E-2</v>
      </c>
      <c r="AL131" s="262">
        <f t="shared" si="93"/>
        <v>8.9269614856336624E-3</v>
      </c>
      <c r="AN131" s="264">
        <f t="shared" si="94"/>
        <v>0.13373500000000005</v>
      </c>
      <c r="AO131" s="266">
        <f t="shared" si="95"/>
        <v>505.32583599999998</v>
      </c>
      <c r="AP131" s="261">
        <f t="shared" si="70"/>
        <v>0.24527999029220465</v>
      </c>
      <c r="AQ131" s="262">
        <f t="shared" si="96"/>
        <v>-1.167329381976116E-3</v>
      </c>
      <c r="AT131" s="192">
        <f t="shared" si="71"/>
        <v>0</v>
      </c>
      <c r="AU131" s="192">
        <f t="shared" si="72"/>
        <v>0</v>
      </c>
      <c r="AV131" s="192">
        <f t="shared" si="73"/>
        <v>3.57188184590446E-3</v>
      </c>
      <c r="AW131" s="192">
        <f t="shared" si="74"/>
        <v>0</v>
      </c>
      <c r="AX131" s="192">
        <f t="shared" si="75"/>
        <v>0</v>
      </c>
      <c r="AY131" s="192">
        <f t="shared" si="76"/>
        <v>4.6497870183371675E-4</v>
      </c>
      <c r="AZ131" s="192">
        <f t="shared" si="77"/>
        <v>5.0724949290950909E-4</v>
      </c>
      <c r="BA131" s="192">
        <f t="shared" si="78"/>
        <v>5.7065567952319779E-4</v>
      </c>
      <c r="BB131" s="192">
        <f t="shared" si="79"/>
        <v>0</v>
      </c>
      <c r="BC131" s="192">
        <f t="shared" si="80"/>
        <v>5.1147657201708833E-3</v>
      </c>
      <c r="BE131" s="72">
        <f t="shared" si="81"/>
        <v>0</v>
      </c>
      <c r="BF131" s="72">
        <f t="shared" si="82"/>
        <v>0</v>
      </c>
      <c r="BG131" s="72">
        <f t="shared" si="83"/>
        <v>9.5250182557452285E-3</v>
      </c>
      <c r="BH131" s="99">
        <f t="shared" si="84"/>
        <v>0</v>
      </c>
      <c r="BI131" s="72">
        <f t="shared" si="85"/>
        <v>0</v>
      </c>
      <c r="BJ131" s="72">
        <f t="shared" si="86"/>
        <v>4.6497870183371675E-4</v>
      </c>
      <c r="BK131" s="72">
        <f t="shared" si="87"/>
        <v>1.3526653144253578E-3</v>
      </c>
      <c r="BL131" s="72">
        <f t="shared" si="88"/>
        <v>1.5217484787285276E-3</v>
      </c>
      <c r="BM131" s="99">
        <f t="shared" si="89"/>
        <v>0</v>
      </c>
      <c r="BN131" s="278">
        <f t="shared" si="66"/>
        <v>5.636105476772324E-2</v>
      </c>
      <c r="BO131" s="277">
        <f t="shared" si="90"/>
        <v>5.1147657201708833E-3</v>
      </c>
      <c r="BP131" s="375">
        <f t="shared" si="91"/>
        <v>1.2864410750732832E-2</v>
      </c>
      <c r="BQ131" s="375"/>
      <c r="BR131" s="375"/>
      <c r="BS131" s="375"/>
      <c r="BT131" s="281"/>
      <c r="BU131" s="397"/>
      <c r="BV131" s="397"/>
      <c r="BW131" s="281"/>
      <c r="BX131" s="281"/>
    </row>
    <row r="132" spans="1:76" ht="15">
      <c r="A132" s="192">
        <v>109</v>
      </c>
      <c r="B132" s="192">
        <v>54020</v>
      </c>
      <c r="C132" s="200">
        <v>9</v>
      </c>
      <c r="D132" s="200">
        <v>0</v>
      </c>
      <c r="E132" s="200">
        <v>1</v>
      </c>
      <c r="F132" s="200">
        <v>0</v>
      </c>
      <c r="G132" s="192" t="s">
        <v>571</v>
      </c>
      <c r="H132" s="193">
        <v>6.7599999999999995E-4</v>
      </c>
      <c r="I132" s="201">
        <v>45</v>
      </c>
      <c r="J132" s="193">
        <v>6.9362047022973725E-4</v>
      </c>
      <c r="K132" s="200">
        <v>0</v>
      </c>
      <c r="L132" s="200">
        <v>0</v>
      </c>
      <c r="M132" s="200">
        <v>0</v>
      </c>
      <c r="N132" s="200">
        <v>18</v>
      </c>
      <c r="O132" s="200">
        <v>0</v>
      </c>
      <c r="P132" s="200">
        <v>0</v>
      </c>
      <c r="Q132" s="200">
        <v>7</v>
      </c>
      <c r="R132" s="200">
        <v>0</v>
      </c>
      <c r="S132" s="200">
        <v>39</v>
      </c>
      <c r="T132" s="200">
        <v>244</v>
      </c>
      <c r="U132" s="200">
        <v>1</v>
      </c>
      <c r="V132" s="200">
        <v>1</v>
      </c>
      <c r="W132" s="200">
        <v>0</v>
      </c>
      <c r="X132" s="200">
        <v>0</v>
      </c>
      <c r="Y132" s="200">
        <v>0</v>
      </c>
      <c r="Z132" s="200">
        <v>18</v>
      </c>
      <c r="AA132" s="200">
        <v>0</v>
      </c>
      <c r="AB132" s="200">
        <v>0</v>
      </c>
      <c r="AC132" s="200">
        <v>1</v>
      </c>
      <c r="AD132" s="200">
        <v>26</v>
      </c>
      <c r="AE132" s="200">
        <v>270</v>
      </c>
      <c r="AF132" s="200">
        <v>231</v>
      </c>
      <c r="AG132" s="200">
        <v>270</v>
      </c>
      <c r="AI132" s="259">
        <v>0.49617742756496641</v>
      </c>
      <c r="AJ132" s="260">
        <f t="shared" si="92"/>
        <v>112.68925028537302</v>
      </c>
      <c r="AK132" s="261">
        <f t="shared" si="69"/>
        <v>9.6260886150498243E-2</v>
      </c>
      <c r="AL132" s="262">
        <f t="shared" si="93"/>
        <v>2.7215684086202858E-2</v>
      </c>
      <c r="AN132" s="264">
        <f t="shared" si="94"/>
        <v>0.13441100000000006</v>
      </c>
      <c r="AO132" s="266">
        <f t="shared" si="95"/>
        <v>505.48199199999999</v>
      </c>
      <c r="AP132" s="261">
        <f t="shared" si="70"/>
        <v>0.24535578681681391</v>
      </c>
      <c r="AQ132" s="262">
        <f t="shared" si="96"/>
        <v>-1.5040308932569868E-4</v>
      </c>
      <c r="AT132" s="192">
        <f t="shared" si="71"/>
        <v>0</v>
      </c>
      <c r="AU132" s="192">
        <f t="shared" si="72"/>
        <v>0</v>
      </c>
      <c r="AV132" s="192">
        <f t="shared" si="73"/>
        <v>5.0190377225823785E-5</v>
      </c>
      <c r="AW132" s="192">
        <f t="shared" si="74"/>
        <v>0</v>
      </c>
      <c r="AX132" s="192">
        <f t="shared" si="75"/>
        <v>0</v>
      </c>
      <c r="AY132" s="192">
        <f t="shared" si="76"/>
        <v>6.8035844683894469E-4</v>
      </c>
      <c r="AZ132" s="192">
        <f t="shared" si="77"/>
        <v>0</v>
      </c>
      <c r="BA132" s="192">
        <f t="shared" si="78"/>
        <v>0</v>
      </c>
      <c r="BB132" s="192">
        <f t="shared" si="79"/>
        <v>0</v>
      </c>
      <c r="BC132" s="192">
        <f t="shared" si="80"/>
        <v>7.3054882406476849E-4</v>
      </c>
      <c r="BE132" s="72">
        <f t="shared" si="81"/>
        <v>0</v>
      </c>
      <c r="BF132" s="72">
        <f t="shared" si="82"/>
        <v>0</v>
      </c>
      <c r="BG132" s="72">
        <f t="shared" si="83"/>
        <v>1.3384100593553011E-4</v>
      </c>
      <c r="BH132" s="99">
        <f t="shared" si="84"/>
        <v>0</v>
      </c>
      <c r="BI132" s="72">
        <f t="shared" si="85"/>
        <v>0</v>
      </c>
      <c r="BJ132" s="72">
        <f t="shared" si="86"/>
        <v>6.8035844683894469E-4</v>
      </c>
      <c r="BK132" s="72">
        <f t="shared" si="87"/>
        <v>0</v>
      </c>
      <c r="BL132" s="72">
        <f t="shared" si="88"/>
        <v>0</v>
      </c>
      <c r="BM132" s="99">
        <f t="shared" si="89"/>
        <v>0</v>
      </c>
      <c r="BN132" s="278">
        <f t="shared" si="66"/>
        <v>1.0735164017745644E-2</v>
      </c>
      <c r="BO132" s="277">
        <f t="shared" si="90"/>
        <v>7.3054882406476849E-4</v>
      </c>
      <c r="BP132" s="375">
        <f t="shared" si="91"/>
        <v>8.1419945277447486E-4</v>
      </c>
      <c r="BQ132" s="375"/>
      <c r="BR132" s="375"/>
      <c r="BS132" s="375"/>
      <c r="BT132" s="281"/>
      <c r="BU132" s="397"/>
      <c r="BV132" s="397"/>
      <c r="BW132" s="281"/>
      <c r="BX132" s="281"/>
    </row>
    <row r="133" spans="1:76" ht="15">
      <c r="A133" s="192">
        <v>121</v>
      </c>
      <c r="B133" s="192">
        <v>53014</v>
      </c>
      <c r="C133" s="200">
        <v>9</v>
      </c>
      <c r="D133" s="200">
        <v>0</v>
      </c>
      <c r="E133" s="200">
        <v>1</v>
      </c>
      <c r="F133" s="200">
        <v>0</v>
      </c>
      <c r="G133" s="192" t="s">
        <v>571</v>
      </c>
      <c r="H133" s="193">
        <v>4.0819999999999997E-3</v>
      </c>
      <c r="I133" s="201">
        <v>45</v>
      </c>
      <c r="J133" s="193">
        <v>4.1884005317718749E-3</v>
      </c>
      <c r="K133" s="200">
        <v>172</v>
      </c>
      <c r="L133" s="200">
        <v>0</v>
      </c>
      <c r="M133" s="200">
        <v>0</v>
      </c>
      <c r="N133" s="200">
        <v>12</v>
      </c>
      <c r="O133" s="200">
        <v>0</v>
      </c>
      <c r="P133" s="200">
        <v>0</v>
      </c>
      <c r="Q133" s="200">
        <v>0</v>
      </c>
      <c r="R133" s="200">
        <v>0</v>
      </c>
      <c r="S133" s="200">
        <v>24</v>
      </c>
      <c r="T133" s="200">
        <v>170</v>
      </c>
      <c r="U133" s="200">
        <v>1</v>
      </c>
      <c r="V133" s="200">
        <v>1</v>
      </c>
      <c r="W133" s="200">
        <v>0</v>
      </c>
      <c r="X133" s="200">
        <v>0</v>
      </c>
      <c r="Y133" s="200">
        <v>0</v>
      </c>
      <c r="Z133" s="200">
        <v>11</v>
      </c>
      <c r="AA133" s="200">
        <v>0</v>
      </c>
      <c r="AB133" s="200">
        <v>0</v>
      </c>
      <c r="AC133" s="200">
        <v>4</v>
      </c>
      <c r="AD133" s="200">
        <v>184</v>
      </c>
      <c r="AE133" s="200">
        <v>182</v>
      </c>
      <c r="AF133" s="200">
        <v>330</v>
      </c>
      <c r="AG133" s="200">
        <v>354</v>
      </c>
      <c r="AI133" s="259">
        <v>0.51839929375118288</v>
      </c>
      <c r="AJ133" s="260">
        <f t="shared" si="92"/>
        <v>114.07142246085773</v>
      </c>
      <c r="AK133" s="261">
        <f t="shared" si="69"/>
        <v>9.7441558824136479E-2</v>
      </c>
      <c r="AL133" s="262">
        <f t="shared" si="93"/>
        <v>1.8241358324568413E-2</v>
      </c>
      <c r="AN133" s="264">
        <f t="shared" si="94"/>
        <v>0.13849300000000006</v>
      </c>
      <c r="AO133" s="266">
        <f t="shared" si="95"/>
        <v>506.82905199999999</v>
      </c>
      <c r="AP133" s="261">
        <f t="shared" si="70"/>
        <v>0.24600963595767403</v>
      </c>
      <c r="AQ133" s="262">
        <f t="shared" si="96"/>
        <v>-8.917595277654598E-4</v>
      </c>
      <c r="AT133" s="192">
        <f t="shared" si="71"/>
        <v>2.8960276636883454E-3</v>
      </c>
      <c r="AU133" s="192">
        <f t="shared" si="72"/>
        <v>0</v>
      </c>
      <c r="AV133" s="192">
        <f t="shared" si="73"/>
        <v>2.0204844165267526E-4</v>
      </c>
      <c r="AW133" s="192">
        <f t="shared" si="74"/>
        <v>0</v>
      </c>
      <c r="AX133" s="192">
        <f t="shared" si="75"/>
        <v>0</v>
      </c>
      <c r="AY133" s="192">
        <f t="shared" si="76"/>
        <v>2.8623529234128994E-3</v>
      </c>
      <c r="AZ133" s="192">
        <f t="shared" si="77"/>
        <v>0</v>
      </c>
      <c r="BA133" s="192">
        <f t="shared" si="78"/>
        <v>0</v>
      </c>
      <c r="BB133" s="192">
        <f t="shared" si="79"/>
        <v>0</v>
      </c>
      <c r="BC133" s="192">
        <f t="shared" si="80"/>
        <v>5.96042902875392E-3</v>
      </c>
      <c r="BE133" s="72">
        <f t="shared" si="81"/>
        <v>2.8960276636883454E-3</v>
      </c>
      <c r="BF133" s="72">
        <f t="shared" si="82"/>
        <v>0</v>
      </c>
      <c r="BG133" s="72">
        <f t="shared" si="83"/>
        <v>5.3879584440713407E-4</v>
      </c>
      <c r="BH133" s="99">
        <f t="shared" si="84"/>
        <v>0</v>
      </c>
      <c r="BI133" s="72">
        <f t="shared" si="85"/>
        <v>0</v>
      </c>
      <c r="BJ133" s="72">
        <f t="shared" si="86"/>
        <v>2.8623529234128994E-3</v>
      </c>
      <c r="BK133" s="72">
        <f t="shared" si="87"/>
        <v>0</v>
      </c>
      <c r="BL133" s="72">
        <f t="shared" si="88"/>
        <v>0</v>
      </c>
      <c r="BM133" s="99">
        <f t="shared" si="89"/>
        <v>0</v>
      </c>
      <c r="BN133" s="278">
        <f t="shared" si="66"/>
        <v>9.2605535757476154E-2</v>
      </c>
      <c r="BO133" s="277">
        <f t="shared" si="90"/>
        <v>5.96042902875392E-3</v>
      </c>
      <c r="BP133" s="375">
        <f t="shared" si="91"/>
        <v>6.2971764315083792E-3</v>
      </c>
      <c r="BQ133" s="375"/>
      <c r="BR133" s="375"/>
      <c r="BS133" s="375"/>
      <c r="BT133" s="281"/>
      <c r="BU133" s="397"/>
      <c r="BV133" s="397"/>
      <c r="BW133" s="281"/>
      <c r="BX133" s="281"/>
    </row>
    <row r="134" spans="1:76" ht="15">
      <c r="A134" s="192">
        <v>159</v>
      </c>
      <c r="B134" s="192">
        <v>53018</v>
      </c>
      <c r="C134" s="200">
        <v>9</v>
      </c>
      <c r="D134" s="200">
        <v>0</v>
      </c>
      <c r="E134" s="200">
        <v>1</v>
      </c>
      <c r="F134" s="200">
        <v>0</v>
      </c>
      <c r="G134" s="192" t="s">
        <v>571</v>
      </c>
      <c r="H134" s="193">
        <v>4.0819999999999997E-3</v>
      </c>
      <c r="I134" s="201">
        <v>45</v>
      </c>
      <c r="J134" s="193">
        <v>4.1884005317718749E-3</v>
      </c>
      <c r="K134" s="200">
        <v>126</v>
      </c>
      <c r="L134" s="200">
        <v>0</v>
      </c>
      <c r="M134" s="200">
        <v>0</v>
      </c>
      <c r="N134" s="200">
        <v>0</v>
      </c>
      <c r="O134" s="200">
        <v>0</v>
      </c>
      <c r="P134" s="200">
        <v>0</v>
      </c>
      <c r="Q134" s="200">
        <v>0</v>
      </c>
      <c r="R134" s="200">
        <v>0</v>
      </c>
      <c r="S134" s="200">
        <v>327</v>
      </c>
      <c r="T134" s="200">
        <v>800</v>
      </c>
      <c r="U134" s="200">
        <v>1</v>
      </c>
      <c r="V134" s="200">
        <v>1</v>
      </c>
      <c r="W134" s="200">
        <v>0</v>
      </c>
      <c r="X134" s="200">
        <v>0</v>
      </c>
      <c r="Y134" s="200">
        <v>0</v>
      </c>
      <c r="Z134" s="200">
        <v>0</v>
      </c>
      <c r="AA134" s="200">
        <v>0</v>
      </c>
      <c r="AB134" s="200">
        <v>0</v>
      </c>
      <c r="AC134" s="200">
        <v>0</v>
      </c>
      <c r="AD134" s="200">
        <v>333</v>
      </c>
      <c r="AE134" s="200">
        <v>1007</v>
      </c>
      <c r="AF134" s="200">
        <v>806</v>
      </c>
      <c r="AG134" s="200">
        <v>1133</v>
      </c>
      <c r="AI134" s="259">
        <v>0.57667840267023718</v>
      </c>
      <c r="AJ134" s="260">
        <f t="shared" si="92"/>
        <v>117.44727328946587</v>
      </c>
      <c r="AK134" s="261">
        <f t="shared" si="69"/>
        <v>0.10032526238459839</v>
      </c>
      <c r="AL134" s="262">
        <f t="shared" si="93"/>
        <v>5.2294478230772018E-2</v>
      </c>
      <c r="AN134" s="264">
        <f t="shared" si="94"/>
        <v>0.14257500000000006</v>
      </c>
      <c r="AO134" s="266">
        <f t="shared" si="95"/>
        <v>510.11914400000001</v>
      </c>
      <c r="AP134" s="261">
        <f t="shared" si="70"/>
        <v>0.24760661295019903</v>
      </c>
      <c r="AQ134" s="262">
        <f t="shared" si="96"/>
        <v>-8.6762195204193786E-4</v>
      </c>
      <c r="AT134" s="192">
        <f t="shared" si="71"/>
        <v>2.1215086373530903E-3</v>
      </c>
      <c r="AU134" s="192">
        <f t="shared" si="72"/>
        <v>0</v>
      </c>
      <c r="AV134" s="192">
        <f t="shared" si="73"/>
        <v>0</v>
      </c>
      <c r="AW134" s="192">
        <f t="shared" si="74"/>
        <v>0</v>
      </c>
      <c r="AX134" s="192">
        <f t="shared" si="75"/>
        <v>0</v>
      </c>
      <c r="AY134" s="192">
        <f t="shared" si="76"/>
        <v>1.3469896110178351E-2</v>
      </c>
      <c r="AZ134" s="192">
        <f t="shared" si="77"/>
        <v>0</v>
      </c>
      <c r="BA134" s="192">
        <f t="shared" si="78"/>
        <v>0</v>
      </c>
      <c r="BB134" s="192">
        <f t="shared" si="79"/>
        <v>0</v>
      </c>
      <c r="BC134" s="192">
        <f t="shared" si="80"/>
        <v>1.5591404747531441E-2</v>
      </c>
      <c r="BE134" s="72">
        <f t="shared" si="81"/>
        <v>2.1215086373530903E-3</v>
      </c>
      <c r="BF134" s="72">
        <f t="shared" si="82"/>
        <v>0</v>
      </c>
      <c r="BG134" s="72">
        <f t="shared" si="83"/>
        <v>0</v>
      </c>
      <c r="BH134" s="99">
        <f t="shared" si="84"/>
        <v>0</v>
      </c>
      <c r="BI134" s="72">
        <f t="shared" si="85"/>
        <v>0</v>
      </c>
      <c r="BJ134" s="72">
        <f t="shared" si="86"/>
        <v>1.3469896110178351E-2</v>
      </c>
      <c r="BK134" s="72">
        <f t="shared" si="87"/>
        <v>0</v>
      </c>
      <c r="BL134" s="72">
        <f t="shared" si="88"/>
        <v>0</v>
      </c>
      <c r="BM134" s="99">
        <f t="shared" si="89"/>
        <v>0</v>
      </c>
      <c r="BN134" s="278">
        <f t="shared" si="66"/>
        <v>0.22618200551674481</v>
      </c>
      <c r="BO134" s="277">
        <f t="shared" si="90"/>
        <v>1.5591404747531441E-2</v>
      </c>
      <c r="BP134" s="375">
        <f t="shared" si="91"/>
        <v>1.5591404747531441E-2</v>
      </c>
      <c r="BQ134" s="375"/>
      <c r="BR134" s="375"/>
      <c r="BS134" s="375"/>
      <c r="BT134" s="281"/>
      <c r="BU134" s="397"/>
      <c r="BV134" s="397"/>
      <c r="BW134" s="281"/>
      <c r="BX134" s="281"/>
    </row>
    <row r="135" spans="1:76" ht="15">
      <c r="A135" s="192">
        <v>227</v>
      </c>
      <c r="B135" s="192">
        <v>54006</v>
      </c>
      <c r="C135" s="200">
        <v>9</v>
      </c>
      <c r="D135" s="200">
        <v>0</v>
      </c>
      <c r="E135" s="200">
        <v>1</v>
      </c>
      <c r="F135" s="200">
        <v>0</v>
      </c>
      <c r="G135" s="192" t="s">
        <v>571</v>
      </c>
      <c r="H135" s="193">
        <v>6.7599999999999995E-4</v>
      </c>
      <c r="I135" s="201">
        <v>45</v>
      </c>
      <c r="J135" s="193">
        <v>6.9362047022973725E-4</v>
      </c>
      <c r="K135" s="200">
        <v>0</v>
      </c>
      <c r="L135" s="200">
        <v>0</v>
      </c>
      <c r="M135" s="200">
        <v>0</v>
      </c>
      <c r="N135" s="200">
        <v>240</v>
      </c>
      <c r="O135" s="200">
        <v>0</v>
      </c>
      <c r="P135" s="200">
        <v>0</v>
      </c>
      <c r="Q135" s="200">
        <v>276</v>
      </c>
      <c r="R135" s="200">
        <v>0</v>
      </c>
      <c r="S135" s="200">
        <v>810</v>
      </c>
      <c r="T135" s="200">
        <v>2073</v>
      </c>
      <c r="U135" s="200">
        <v>1</v>
      </c>
      <c r="V135" s="200">
        <v>1</v>
      </c>
      <c r="W135" s="200">
        <v>0</v>
      </c>
      <c r="X135" s="200">
        <v>0</v>
      </c>
      <c r="Y135" s="200">
        <v>195</v>
      </c>
      <c r="Z135" s="200">
        <v>45</v>
      </c>
      <c r="AA135" s="200">
        <v>0</v>
      </c>
      <c r="AB135" s="200">
        <v>0</v>
      </c>
      <c r="AC135" s="200">
        <v>91</v>
      </c>
      <c r="AD135" s="200">
        <v>517</v>
      </c>
      <c r="AE135" s="200">
        <v>2590</v>
      </c>
      <c r="AF135" s="200">
        <v>1780</v>
      </c>
      <c r="AG135" s="200">
        <v>2590</v>
      </c>
      <c r="AI135" s="268">
        <v>0.80052576008531273</v>
      </c>
      <c r="AJ135" s="260">
        <f t="shared" si="92"/>
        <v>118.68191772647481</v>
      </c>
      <c r="AK135" s="261">
        <f t="shared" si="69"/>
        <v>0.10137991460108127</v>
      </c>
      <c r="AL135" s="262">
        <f t="shared" si="93"/>
        <v>0.26313234160868693</v>
      </c>
      <c r="AN135" s="264">
        <f t="shared" si="94"/>
        <v>0.14325100000000007</v>
      </c>
      <c r="AO135" s="266">
        <f t="shared" si="95"/>
        <v>511.32242400000001</v>
      </c>
      <c r="AP135" s="261">
        <f t="shared" si="70"/>
        <v>0.24819067275021844</v>
      </c>
      <c r="AQ135" s="262">
        <f t="shared" si="96"/>
        <v>-1.419405891334842E-4</v>
      </c>
      <c r="AT135" s="192">
        <f t="shared" si="71"/>
        <v>0</v>
      </c>
      <c r="AU135" s="192">
        <f t="shared" si="72"/>
        <v>0</v>
      </c>
      <c r="AV135" s="192">
        <f t="shared" si="73"/>
        <v>6.692050296776505E-4</v>
      </c>
      <c r="AW135" s="192">
        <f t="shared" si="74"/>
        <v>0</v>
      </c>
      <c r="AX135" s="192">
        <f t="shared" si="75"/>
        <v>0</v>
      </c>
      <c r="AY135" s="192">
        <f t="shared" si="76"/>
        <v>5.7802584438407063E-3</v>
      </c>
      <c r="AZ135" s="192">
        <f t="shared" si="77"/>
        <v>5.4372908661309101E-4</v>
      </c>
      <c r="BA135" s="192">
        <f t="shared" si="78"/>
        <v>0</v>
      </c>
      <c r="BB135" s="192">
        <f t="shared" si="79"/>
        <v>0</v>
      </c>
      <c r="BC135" s="192">
        <f t="shared" si="80"/>
        <v>6.9931925601314487E-3</v>
      </c>
      <c r="BE135" s="72">
        <f t="shared" si="81"/>
        <v>0</v>
      </c>
      <c r="BF135" s="72">
        <f t="shared" si="82"/>
        <v>0</v>
      </c>
      <c r="BG135" s="72">
        <f t="shared" si="83"/>
        <v>1.7845467458070679E-3</v>
      </c>
      <c r="BH135" s="99">
        <f t="shared" si="84"/>
        <v>0</v>
      </c>
      <c r="BI135" s="72">
        <f t="shared" si="85"/>
        <v>0</v>
      </c>
      <c r="BJ135" s="72">
        <f t="shared" si="86"/>
        <v>5.7802584438407063E-3</v>
      </c>
      <c r="BK135" s="72">
        <f t="shared" si="87"/>
        <v>1.4499442309682427E-3</v>
      </c>
      <c r="BL135" s="72">
        <f t="shared" si="88"/>
        <v>0</v>
      </c>
      <c r="BM135" s="99">
        <f t="shared" si="89"/>
        <v>0</v>
      </c>
      <c r="BN135" s="278">
        <f t="shared" si="66"/>
        <v>8.2721177279598462E-2</v>
      </c>
      <c r="BO135" s="277">
        <f t="shared" si="90"/>
        <v>6.9931925601314487E-3</v>
      </c>
      <c r="BP135" s="375">
        <f t="shared" si="91"/>
        <v>9.0147494206160167E-3</v>
      </c>
      <c r="BQ135" s="375"/>
      <c r="BR135" s="375"/>
      <c r="BS135" s="375"/>
      <c r="BT135" s="281"/>
      <c r="BU135" s="397"/>
      <c r="BV135" s="397"/>
      <c r="BW135" s="281"/>
      <c r="BX135" s="281"/>
    </row>
    <row r="136" spans="1:76" ht="15">
      <c r="A136" s="192">
        <v>274</v>
      </c>
      <c r="B136" s="192">
        <v>55012</v>
      </c>
      <c r="C136" s="200">
        <v>9</v>
      </c>
      <c r="D136" s="200">
        <v>0</v>
      </c>
      <c r="E136" s="200">
        <v>1</v>
      </c>
      <c r="F136" s="200">
        <v>0</v>
      </c>
      <c r="G136" s="192" t="s">
        <v>571</v>
      </c>
      <c r="H136" s="193">
        <v>5.1240000000000001E-3</v>
      </c>
      <c r="I136" s="201">
        <v>45</v>
      </c>
      <c r="J136" s="193">
        <v>5.2575610790786603E-3</v>
      </c>
      <c r="K136" s="200">
        <v>252</v>
      </c>
      <c r="L136" s="200">
        <v>0</v>
      </c>
      <c r="M136" s="200">
        <v>0</v>
      </c>
      <c r="N136" s="200">
        <v>1136</v>
      </c>
      <c r="O136" s="200">
        <v>0</v>
      </c>
      <c r="P136" s="200">
        <v>0</v>
      </c>
      <c r="Q136" s="200">
        <v>166</v>
      </c>
      <c r="R136" s="200">
        <v>0</v>
      </c>
      <c r="S136" s="200">
        <v>2312</v>
      </c>
      <c r="T136" s="200">
        <v>3621</v>
      </c>
      <c r="U136" s="200">
        <v>1</v>
      </c>
      <c r="V136" s="200">
        <v>1</v>
      </c>
      <c r="W136" s="200">
        <v>0</v>
      </c>
      <c r="X136" s="200">
        <v>0</v>
      </c>
      <c r="Y136" s="200">
        <v>972</v>
      </c>
      <c r="Z136" s="200">
        <v>59</v>
      </c>
      <c r="AA136" s="200">
        <v>104</v>
      </c>
      <c r="AB136" s="200">
        <v>0</v>
      </c>
      <c r="AC136" s="200">
        <v>19</v>
      </c>
      <c r="AD136" s="200">
        <v>1555</v>
      </c>
      <c r="AE136" s="200">
        <v>4923</v>
      </c>
      <c r="AF136" s="200">
        <v>2864</v>
      </c>
      <c r="AG136" s="200">
        <v>5175</v>
      </c>
      <c r="AI136" s="259">
        <v>0.87953702278939405</v>
      </c>
      <c r="AJ136" s="260">
        <f t="shared" si="92"/>
        <v>133.73957265695608</v>
      </c>
      <c r="AK136" s="261">
        <f t="shared" si="69"/>
        <v>0.11424239441424838</v>
      </c>
      <c r="AL136" s="262">
        <f t="shared" si="93"/>
        <v>0.11570729099459259</v>
      </c>
      <c r="AM136" s="192">
        <f>(0.8-AN136)/(AN137-AN136)</f>
        <v>277.52342419080196</v>
      </c>
      <c r="AN136" s="264">
        <f t="shared" si="94"/>
        <v>0.14837500000000006</v>
      </c>
      <c r="AO136" s="266">
        <f t="shared" si="95"/>
        <v>525.99756000000002</v>
      </c>
      <c r="AP136" s="261">
        <f t="shared" si="70"/>
        <v>0.25531383360838755</v>
      </c>
      <c r="AQ136" s="262">
        <f t="shared" si="96"/>
        <v>-1.0856654665814943E-3</v>
      </c>
      <c r="AT136" s="192">
        <f t="shared" si="71"/>
        <v>5.3261196755498468E-3</v>
      </c>
      <c r="AU136" s="192">
        <f t="shared" si="72"/>
        <v>0</v>
      </c>
      <c r="AV136" s="192">
        <f t="shared" si="73"/>
        <v>2.4009809331050104E-2</v>
      </c>
      <c r="AW136" s="192">
        <f t="shared" si="74"/>
        <v>0</v>
      </c>
      <c r="AX136" s="192">
        <f t="shared" si="75"/>
        <v>0</v>
      </c>
      <c r="AY136" s="192">
        <f t="shared" si="76"/>
        <v>7.653126724272219E-2</v>
      </c>
      <c r="AZ136" s="192">
        <f t="shared" si="77"/>
        <v>2.0543604462835121E-2</v>
      </c>
      <c r="BA136" s="192">
        <f t="shared" si="78"/>
        <v>2.1980811359412064E-3</v>
      </c>
      <c r="BB136" s="192">
        <f t="shared" si="79"/>
        <v>0</v>
      </c>
      <c r="BC136" s="192">
        <f t="shared" si="80"/>
        <v>0.12860888184809846</v>
      </c>
      <c r="BE136" s="72">
        <f t="shared" si="81"/>
        <v>5.3261196755498468E-3</v>
      </c>
      <c r="BF136" s="72">
        <f t="shared" si="82"/>
        <v>0</v>
      </c>
      <c r="BG136" s="72">
        <f t="shared" si="83"/>
        <v>6.4026158216133597E-2</v>
      </c>
      <c r="BH136" s="99">
        <f t="shared" si="84"/>
        <v>0</v>
      </c>
      <c r="BI136" s="72">
        <f t="shared" si="85"/>
        <v>0</v>
      </c>
      <c r="BJ136" s="72">
        <f t="shared" si="86"/>
        <v>7.653126724272219E-2</v>
      </c>
      <c r="BK136" s="72">
        <f t="shared" si="87"/>
        <v>5.4782945234226985E-2</v>
      </c>
      <c r="BL136" s="72">
        <f t="shared" si="88"/>
        <v>5.8615496958432179E-3</v>
      </c>
      <c r="BM136" s="99">
        <f t="shared" si="89"/>
        <v>0</v>
      </c>
      <c r="BN136" s="278">
        <f t="shared" si="66"/>
        <v>1.0088628803422459</v>
      </c>
      <c r="BO136" s="277">
        <f t="shared" si="90"/>
        <v>0.12860888184809846</v>
      </c>
      <c r="BP136" s="375">
        <f t="shared" si="91"/>
        <v>0.20652804006447581</v>
      </c>
      <c r="BQ136" s="375"/>
      <c r="BR136" s="375"/>
      <c r="BS136" s="375"/>
      <c r="BT136" s="281"/>
      <c r="BU136" s="397"/>
      <c r="BV136" s="397"/>
      <c r="BW136" s="281"/>
      <c r="BX136" s="281"/>
    </row>
    <row r="137" spans="1:76" ht="15">
      <c r="A137" s="192">
        <v>256</v>
      </c>
      <c r="B137" s="192">
        <v>51094</v>
      </c>
      <c r="C137" s="200">
        <v>9</v>
      </c>
      <c r="D137" s="200">
        <v>0</v>
      </c>
      <c r="E137" s="200">
        <v>1</v>
      </c>
      <c r="F137" s="200">
        <v>0</v>
      </c>
      <c r="G137" s="192" t="s">
        <v>357</v>
      </c>
      <c r="H137" s="193">
        <v>2.3479999999999998E-3</v>
      </c>
      <c r="I137" s="201">
        <v>48</v>
      </c>
      <c r="J137" s="193">
        <v>2.4092024616855371E-3</v>
      </c>
      <c r="K137" s="200">
        <v>97</v>
      </c>
      <c r="L137" s="200">
        <v>0</v>
      </c>
      <c r="M137" s="200">
        <v>0</v>
      </c>
      <c r="N137" s="200">
        <v>259</v>
      </c>
      <c r="O137" s="200">
        <v>93</v>
      </c>
      <c r="P137" s="200">
        <v>9</v>
      </c>
      <c r="Q137" s="200">
        <v>321</v>
      </c>
      <c r="R137" s="200">
        <v>30</v>
      </c>
      <c r="S137" s="200">
        <v>1074</v>
      </c>
      <c r="T137" s="200">
        <v>2712</v>
      </c>
      <c r="U137" s="200">
        <v>1</v>
      </c>
      <c r="V137" s="200">
        <v>1</v>
      </c>
      <c r="W137" s="200">
        <v>24</v>
      </c>
      <c r="X137" s="200">
        <v>0</v>
      </c>
      <c r="Y137" s="200">
        <v>204</v>
      </c>
      <c r="Z137" s="200">
        <v>48</v>
      </c>
      <c r="AA137" s="200">
        <v>7</v>
      </c>
      <c r="AB137" s="200">
        <v>92</v>
      </c>
      <c r="AC137" s="200">
        <v>69</v>
      </c>
      <c r="AD137" s="200">
        <v>810</v>
      </c>
      <c r="AE137" s="200">
        <v>3426</v>
      </c>
      <c r="AF137" s="200">
        <v>2448</v>
      </c>
      <c r="AG137" s="200">
        <v>3523</v>
      </c>
      <c r="AI137" s="259">
        <v>0.84780134358006354</v>
      </c>
      <c r="AJ137" s="260">
        <f t="shared" si="92"/>
        <v>139.63730028316229</v>
      </c>
      <c r="AK137" s="261">
        <f t="shared" si="69"/>
        <v>0.11928032381865204</v>
      </c>
      <c r="AL137" s="262">
        <f t="shared" si="93"/>
        <v>-4.7407254207139926E-2</v>
      </c>
      <c r="AN137" s="264">
        <f t="shared" si="94"/>
        <v>0.15072300000000005</v>
      </c>
      <c r="AO137" s="266">
        <f t="shared" si="95"/>
        <v>531.74546399999997</v>
      </c>
      <c r="AP137" s="261">
        <f t="shared" si="70"/>
        <v>0.25810380739734007</v>
      </c>
      <c r="AQ137" s="262">
        <f t="shared" si="96"/>
        <v>-5.032225170814458E-4</v>
      </c>
      <c r="AT137" s="192">
        <f t="shared" si="71"/>
        <v>9.3944440790965831E-4</v>
      </c>
      <c r="AU137" s="192">
        <f t="shared" si="72"/>
        <v>0</v>
      </c>
      <c r="AV137" s="192">
        <f t="shared" si="73"/>
        <v>2.5084134190577474E-3</v>
      </c>
      <c r="AW137" s="192">
        <f t="shared" si="74"/>
        <v>9.0070443232575495E-4</v>
      </c>
      <c r="AX137" s="192">
        <f t="shared" si="75"/>
        <v>8.7164945063782732E-5</v>
      </c>
      <c r="AY137" s="192">
        <f t="shared" si="76"/>
        <v>2.626570344588653E-2</v>
      </c>
      <c r="AZ137" s="192">
        <f t="shared" si="77"/>
        <v>1.9757387547790751E-3</v>
      </c>
      <c r="BA137" s="192">
        <f t="shared" si="78"/>
        <v>6.7794957271831012E-5</v>
      </c>
      <c r="BB137" s="192">
        <f t="shared" si="79"/>
        <v>8.9101943842977897E-4</v>
      </c>
      <c r="BC137" s="192">
        <f t="shared" si="80"/>
        <v>3.3635983800724162E-2</v>
      </c>
      <c r="BE137" s="72">
        <f t="shared" si="81"/>
        <v>9.3944440790965831E-4</v>
      </c>
      <c r="BF137" s="72">
        <f t="shared" si="82"/>
        <v>0</v>
      </c>
      <c r="BG137" s="72">
        <f t="shared" si="83"/>
        <v>6.6891024508206592E-3</v>
      </c>
      <c r="BH137" s="99">
        <f t="shared" si="84"/>
        <v>9.0070443232575495E-4</v>
      </c>
      <c r="BI137" s="72">
        <f t="shared" si="85"/>
        <v>8.7164945063782732E-5</v>
      </c>
      <c r="BJ137" s="72">
        <f t="shared" si="86"/>
        <v>2.626570344588653E-2</v>
      </c>
      <c r="BK137" s="72">
        <f t="shared" si="87"/>
        <v>5.2686366794108671E-3</v>
      </c>
      <c r="BL137" s="72">
        <f t="shared" si="88"/>
        <v>1.8078655272488271E-4</v>
      </c>
      <c r="BM137" s="99">
        <f t="shared" si="89"/>
        <v>8.9101943842977897E-4</v>
      </c>
      <c r="BN137" s="278">
        <f t="shared" ref="BN137:BN200" si="98">J137*AF137*0.67/10</f>
        <v>0.39514775095581511</v>
      </c>
      <c r="BO137" s="277">
        <f t="shared" si="90"/>
        <v>3.3635983800724162E-2</v>
      </c>
      <c r="BP137" s="375">
        <f t="shared" si="91"/>
        <v>4.1222562352571913E-2</v>
      </c>
      <c r="BQ137" s="375"/>
      <c r="BR137" s="375"/>
      <c r="BS137" s="375"/>
      <c r="BT137" s="281"/>
      <c r="BU137" s="397"/>
      <c r="BV137" s="397"/>
      <c r="BW137" s="281"/>
      <c r="BX137" s="281"/>
    </row>
    <row r="138" spans="1:76" ht="15">
      <c r="A138" s="192">
        <v>369</v>
      </c>
      <c r="B138" s="192">
        <v>51080</v>
      </c>
      <c r="C138" s="200">
        <v>3</v>
      </c>
      <c r="D138" s="202">
        <v>0</v>
      </c>
      <c r="E138" s="202">
        <v>0</v>
      </c>
      <c r="F138" s="200">
        <v>0</v>
      </c>
      <c r="G138" s="192" t="s">
        <v>363</v>
      </c>
      <c r="H138" s="193">
        <v>7.7899999999999996E-4</v>
      </c>
      <c r="I138" s="201">
        <v>52</v>
      </c>
      <c r="J138" s="193">
        <v>2.6199516892227255E-4</v>
      </c>
      <c r="K138" s="200">
        <v>8403</v>
      </c>
      <c r="L138" s="200">
        <v>300</v>
      </c>
      <c r="M138" s="200">
        <v>1</v>
      </c>
      <c r="N138" s="200">
        <v>296</v>
      </c>
      <c r="O138" s="200">
        <v>0</v>
      </c>
      <c r="P138" s="200">
        <v>0</v>
      </c>
      <c r="Q138" s="200">
        <v>782</v>
      </c>
      <c r="R138" s="200">
        <v>18</v>
      </c>
      <c r="S138" s="200">
        <v>1212</v>
      </c>
      <c r="T138" s="200">
        <v>2370</v>
      </c>
      <c r="U138" s="200">
        <v>1</v>
      </c>
      <c r="V138" s="200">
        <v>0</v>
      </c>
      <c r="W138" s="200">
        <v>0</v>
      </c>
      <c r="X138" s="200">
        <v>0</v>
      </c>
      <c r="Y138" s="200">
        <v>57</v>
      </c>
      <c r="Z138" s="200">
        <v>239</v>
      </c>
      <c r="AA138" s="200">
        <v>0</v>
      </c>
      <c r="AB138" s="200">
        <v>0</v>
      </c>
      <c r="AC138" s="200">
        <v>75</v>
      </c>
      <c r="AD138" s="200">
        <v>9799</v>
      </c>
      <c r="AE138" s="200">
        <v>3766</v>
      </c>
      <c r="AF138" s="200">
        <v>10957</v>
      </c>
      <c r="AG138" s="200">
        <v>12169</v>
      </c>
      <c r="AI138" s="259">
        <v>0.99263786821035349</v>
      </c>
      <c r="AJ138" s="260">
        <f t="shared" si="92"/>
        <v>142.50798134904363</v>
      </c>
      <c r="AK138" s="261">
        <f t="shared" si="69"/>
        <v>0.12173250361892056</v>
      </c>
      <c r="AL138" s="262">
        <f t="shared" si="93"/>
        <v>0.23165535891165639</v>
      </c>
      <c r="AN138" s="264">
        <f t="shared" si="94"/>
        <v>0.15150200000000005</v>
      </c>
      <c r="AO138" s="266">
        <f t="shared" si="95"/>
        <v>540.28096699999992</v>
      </c>
      <c r="AP138" s="261">
        <f t="shared" si="70"/>
        <v>0.26224685321813412</v>
      </c>
      <c r="AQ138" s="262">
        <f t="shared" si="96"/>
        <v>-1.6991988961945472E-4</v>
      </c>
      <c r="AT138" s="192">
        <f t="shared" si="71"/>
        <v>8.8502125259045019E-3</v>
      </c>
      <c r="AU138" s="192">
        <f t="shared" si="72"/>
        <v>3.1596617372026066E-4</v>
      </c>
      <c r="AV138" s="192">
        <f t="shared" si="73"/>
        <v>3.1175329140399057E-4</v>
      </c>
      <c r="AW138" s="192">
        <f t="shared" si="74"/>
        <v>0</v>
      </c>
      <c r="AX138" s="192">
        <f t="shared" si="75"/>
        <v>0</v>
      </c>
      <c r="AY138" s="192">
        <f t="shared" si="76"/>
        <v>2.4961327723900589E-3</v>
      </c>
      <c r="AZ138" s="192">
        <f t="shared" si="77"/>
        <v>6.0033573006849535E-5</v>
      </c>
      <c r="BA138" s="192">
        <f t="shared" si="78"/>
        <v>0</v>
      </c>
      <c r="BB138" s="192">
        <f t="shared" si="79"/>
        <v>0</v>
      </c>
      <c r="BC138" s="192">
        <f t="shared" si="80"/>
        <v>1.2034098336425663E-2</v>
      </c>
      <c r="BE138" s="72">
        <f t="shared" si="81"/>
        <v>8.8502125259045019E-3</v>
      </c>
      <c r="BF138" s="72">
        <f t="shared" si="82"/>
        <v>5.7927131848714466E-4</v>
      </c>
      <c r="BG138" s="72">
        <f t="shared" si="83"/>
        <v>8.3134211041064156E-4</v>
      </c>
      <c r="BH138" s="99">
        <f t="shared" si="84"/>
        <v>0</v>
      </c>
      <c r="BI138" s="72">
        <f t="shared" si="85"/>
        <v>0</v>
      </c>
      <c r="BJ138" s="72">
        <f t="shared" si="86"/>
        <v>2.4961327723900589E-3</v>
      </c>
      <c r="BK138" s="72">
        <f t="shared" si="87"/>
        <v>1.6008952801826543E-4</v>
      </c>
      <c r="BL138" s="72">
        <f t="shared" si="88"/>
        <v>0</v>
      </c>
      <c r="BM138" s="99">
        <f t="shared" si="89"/>
        <v>0</v>
      </c>
      <c r="BN138" s="278">
        <f t="shared" si="98"/>
        <v>0.1923356314140498</v>
      </c>
      <c r="BO138" s="277">
        <f t="shared" si="90"/>
        <v>1.2034098336425663E-2</v>
      </c>
      <c r="BP138" s="375">
        <f t="shared" si="91"/>
        <v>1.2917048255210612E-2</v>
      </c>
      <c r="BQ138" s="375"/>
      <c r="BR138" s="375"/>
      <c r="BS138" s="375"/>
      <c r="BT138" s="281"/>
      <c r="BU138" s="397"/>
      <c r="BV138" s="397"/>
      <c r="BW138" s="281"/>
      <c r="BX138" s="281"/>
    </row>
    <row r="139" spans="1:76" ht="15">
      <c r="A139" s="192">
        <v>84</v>
      </c>
      <c r="B139" s="192">
        <v>52027</v>
      </c>
      <c r="C139" s="200">
        <v>9</v>
      </c>
      <c r="D139" s="200">
        <v>0</v>
      </c>
      <c r="E139" s="200">
        <v>1</v>
      </c>
      <c r="F139" s="200">
        <v>0</v>
      </c>
      <c r="G139" s="192" t="s">
        <v>309</v>
      </c>
      <c r="H139" s="193">
        <v>2.8240000000000001E-3</v>
      </c>
      <c r="I139" s="201">
        <v>54</v>
      </c>
      <c r="J139" s="193">
        <v>2.8976097750425716E-3</v>
      </c>
      <c r="K139" s="200">
        <v>234</v>
      </c>
      <c r="L139" s="200">
        <v>0</v>
      </c>
      <c r="M139" s="200">
        <v>0</v>
      </c>
      <c r="N139" s="200">
        <v>116</v>
      </c>
      <c r="O139" s="200">
        <v>0</v>
      </c>
      <c r="P139" s="200">
        <v>0</v>
      </c>
      <c r="Q139" s="200">
        <v>67</v>
      </c>
      <c r="R139" s="200">
        <v>0</v>
      </c>
      <c r="S139" s="200">
        <v>363</v>
      </c>
      <c r="T139" s="200">
        <v>75</v>
      </c>
      <c r="U139" s="200">
        <v>1</v>
      </c>
      <c r="V139" s="200">
        <v>1</v>
      </c>
      <c r="W139" s="200">
        <v>0</v>
      </c>
      <c r="X139" s="200">
        <v>0</v>
      </c>
      <c r="Y139" s="200">
        <v>75</v>
      </c>
      <c r="Z139" s="200">
        <v>0</v>
      </c>
      <c r="AA139" s="200">
        <v>41</v>
      </c>
      <c r="AB139" s="200">
        <v>0</v>
      </c>
      <c r="AC139" s="200">
        <v>62</v>
      </c>
      <c r="AD139" s="200">
        <v>417</v>
      </c>
      <c r="AE139" s="200">
        <v>258</v>
      </c>
      <c r="AF139" s="200">
        <v>129</v>
      </c>
      <c r="AG139" s="200">
        <v>492</v>
      </c>
      <c r="AI139" s="259">
        <v>0.43856442144185781</v>
      </c>
      <c r="AJ139" s="260">
        <f t="shared" si="92"/>
        <v>142.88177301002412</v>
      </c>
      <c r="AK139" s="261">
        <f t="shared" si="69"/>
        <v>0.12205180218937452</v>
      </c>
      <c r="AL139" s="262">
        <f t="shared" si="93"/>
        <v>-0.6579167750632966</v>
      </c>
      <c r="AN139" s="264">
        <f t="shared" si="94"/>
        <v>0.15432600000000005</v>
      </c>
      <c r="AO139" s="266">
        <f t="shared" si="95"/>
        <v>540.64526299999989</v>
      </c>
      <c r="AP139" s="261">
        <f t="shared" si="70"/>
        <v>0.26242367876905154</v>
      </c>
      <c r="AQ139" s="262">
        <f t="shared" si="96"/>
        <v>-6.180113103318105E-4</v>
      </c>
      <c r="AT139" s="192">
        <f t="shared" si="71"/>
        <v>2.7257235631870467E-3</v>
      </c>
      <c r="AU139" s="192">
        <f t="shared" si="72"/>
        <v>0</v>
      </c>
      <c r="AV139" s="192">
        <f t="shared" si="73"/>
        <v>1.3512133902978522E-3</v>
      </c>
      <c r="AW139" s="192">
        <f t="shared" si="74"/>
        <v>0</v>
      </c>
      <c r="AX139" s="192">
        <f t="shared" si="75"/>
        <v>0</v>
      </c>
      <c r="AY139" s="192">
        <f t="shared" si="76"/>
        <v>8.7362934717533547E-4</v>
      </c>
      <c r="AZ139" s="192">
        <f t="shared" si="77"/>
        <v>8.7362934717533547E-4</v>
      </c>
      <c r="BA139" s="192">
        <f t="shared" si="78"/>
        <v>4.7758404312251665E-4</v>
      </c>
      <c r="BB139" s="192">
        <f t="shared" si="79"/>
        <v>0</v>
      </c>
      <c r="BC139" s="192">
        <f t="shared" si="80"/>
        <v>6.3017796909580854E-3</v>
      </c>
      <c r="BE139" s="72">
        <f t="shared" si="81"/>
        <v>2.7257235631870467E-3</v>
      </c>
      <c r="BF139" s="72">
        <f t="shared" si="82"/>
        <v>0</v>
      </c>
      <c r="BG139" s="72">
        <f t="shared" si="83"/>
        <v>3.603235707460939E-3</v>
      </c>
      <c r="BH139" s="99">
        <f t="shared" si="84"/>
        <v>0</v>
      </c>
      <c r="BI139" s="72">
        <f t="shared" si="85"/>
        <v>0</v>
      </c>
      <c r="BJ139" s="72">
        <f t="shared" si="86"/>
        <v>8.7362934717533547E-4</v>
      </c>
      <c r="BK139" s="72">
        <f t="shared" si="87"/>
        <v>2.3296782591342279E-3</v>
      </c>
      <c r="BL139" s="72">
        <f t="shared" si="88"/>
        <v>1.2735574483267111E-3</v>
      </c>
      <c r="BM139" s="99">
        <f t="shared" si="89"/>
        <v>0</v>
      </c>
      <c r="BN139" s="278">
        <f t="shared" si="98"/>
        <v>2.5044041285692948E-2</v>
      </c>
      <c r="BO139" s="277">
        <f t="shared" si="90"/>
        <v>6.3017796909580854E-3</v>
      </c>
      <c r="BP139" s="375">
        <f t="shared" si="91"/>
        <v>1.080582432528426E-2</v>
      </c>
      <c r="BQ139" s="375"/>
      <c r="BR139" s="375"/>
      <c r="BS139" s="375"/>
      <c r="BT139" s="281"/>
      <c r="BU139" s="397"/>
      <c r="BV139" s="397"/>
      <c r="BW139" s="281"/>
      <c r="BX139" s="281"/>
    </row>
    <row r="140" spans="1:76" ht="15">
      <c r="A140" s="192">
        <v>158</v>
      </c>
      <c r="B140" s="192">
        <v>51060</v>
      </c>
      <c r="C140" s="200">
        <v>3</v>
      </c>
      <c r="D140" s="202">
        <v>0</v>
      </c>
      <c r="E140" s="202">
        <v>0</v>
      </c>
      <c r="F140" s="200">
        <v>0</v>
      </c>
      <c r="G140" s="192" t="s">
        <v>308</v>
      </c>
      <c r="H140" s="193">
        <v>2.3479999999999998E-3</v>
      </c>
      <c r="I140" s="201">
        <v>58</v>
      </c>
      <c r="J140" s="193">
        <v>7.8968505343966105E-4</v>
      </c>
      <c r="K140" s="200">
        <v>8</v>
      </c>
      <c r="L140" s="200">
        <v>0</v>
      </c>
      <c r="M140" s="200">
        <v>0</v>
      </c>
      <c r="N140" s="200">
        <v>8</v>
      </c>
      <c r="O140" s="200">
        <v>0</v>
      </c>
      <c r="P140" s="200">
        <v>0</v>
      </c>
      <c r="Q140" s="200">
        <v>79</v>
      </c>
      <c r="R140" s="200">
        <v>0</v>
      </c>
      <c r="S140" s="200">
        <v>447</v>
      </c>
      <c r="T140" s="200">
        <v>1150</v>
      </c>
      <c r="U140" s="200">
        <v>1</v>
      </c>
      <c r="V140" s="200">
        <v>0</v>
      </c>
      <c r="W140" s="200">
        <v>0</v>
      </c>
      <c r="X140" s="200">
        <v>0</v>
      </c>
      <c r="Y140" s="200">
        <v>0</v>
      </c>
      <c r="Z140" s="200">
        <v>8</v>
      </c>
      <c r="AA140" s="200">
        <v>0</v>
      </c>
      <c r="AB140" s="200">
        <v>0</v>
      </c>
      <c r="AC140" s="200">
        <v>0</v>
      </c>
      <c r="AD140" s="200">
        <v>96</v>
      </c>
      <c r="AE140" s="200">
        <v>1238</v>
      </c>
      <c r="AF140" s="200">
        <v>798</v>
      </c>
      <c r="AG140" s="200">
        <v>1246</v>
      </c>
      <c r="AI140" s="259">
        <v>0.57249000213846535</v>
      </c>
      <c r="AJ140" s="260">
        <f t="shared" si="92"/>
        <v>143.51194168266898</v>
      </c>
      <c r="AK140" s="261">
        <f t="shared" ref="AK140:AK203" si="99">AJ140/1170.665</f>
        <v>0.12259010193579631</v>
      </c>
      <c r="AL140" s="262">
        <f t="shared" si="93"/>
        <v>0.10264224172118129</v>
      </c>
      <c r="AN140" s="264">
        <f t="shared" si="94"/>
        <v>0.15667400000000004</v>
      </c>
      <c r="AO140" s="266">
        <f t="shared" si="95"/>
        <v>542.51896699999986</v>
      </c>
      <c r="AP140" s="261">
        <f t="shared" ref="AP140:AP203" si="100">AO140/2060.2</f>
        <v>0.26333315551888165</v>
      </c>
      <c r="AQ140" s="262">
        <f t="shared" si="96"/>
        <v>-5.0424904690806458E-4</v>
      </c>
      <c r="AT140" s="192">
        <f t="shared" ref="AT140:AT203" si="101">0.06*$J140*K140*0.67/10</f>
        <v>2.53962713186195E-5</v>
      </c>
      <c r="AU140" s="192">
        <f t="shared" ref="AU140:AU203" si="102">0.06*$J140*L140*0.67/10</f>
        <v>0</v>
      </c>
      <c r="AV140" s="192">
        <f t="shared" ref="AV140:AV203" si="103">0.06*$J140*N140*0.67/10</f>
        <v>2.53962713186195E-5</v>
      </c>
      <c r="AW140" s="192">
        <f t="shared" ref="AW140:AW203" si="104">0.06*$J140*O140*0.67/10</f>
        <v>0</v>
      </c>
      <c r="AX140" s="192">
        <f t="shared" ref="AX140:AX203" si="105">0.06*$J140*P140*0.67/10</f>
        <v>0</v>
      </c>
      <c r="AY140" s="192">
        <f t="shared" ref="AY140:AY203" si="106">0.06*$J140*T140*0.67/10</f>
        <v>3.6507140020515536E-3</v>
      </c>
      <c r="AZ140" s="192">
        <f t="shared" ref="AZ140:AZ203" si="107">0.06*$J140*Y140*0.67/10</f>
        <v>0</v>
      </c>
      <c r="BA140" s="192">
        <f t="shared" ref="BA140:BA203" si="108">0.06*$J140*AA140*0.67/10</f>
        <v>0</v>
      </c>
      <c r="BB140" s="192">
        <f t="shared" ref="BB140:BB203" si="109">0.06*$J140*AB140*0.67/10</f>
        <v>0</v>
      </c>
      <c r="BC140" s="192">
        <f t="shared" ref="BC140:BC203" si="110">SUM(AT140:BB140)</f>
        <v>3.7015065446887926E-3</v>
      </c>
      <c r="BE140" s="72">
        <f t="shared" ref="BE140:BE203" si="111">0.06*$J140*K140*0.67/10</f>
        <v>2.53962713186195E-5</v>
      </c>
      <c r="BF140" s="72">
        <f t="shared" ref="BF140:BF203" si="112">0.11*$J140*L140*0.67/10</f>
        <v>0</v>
      </c>
      <c r="BG140" s="72">
        <f t="shared" ref="BG140:BG203" si="113">0.16*$J140*N140*0.67/10</f>
        <v>6.7723390182985343E-5</v>
      </c>
      <c r="BH140" s="99">
        <f t="shared" ref="BH140:BH203" si="114">AW140</f>
        <v>0</v>
      </c>
      <c r="BI140" s="72">
        <f t="shared" ref="BI140:BI203" si="115">0.06*$J140*P140*0.67/10</f>
        <v>0</v>
      </c>
      <c r="BJ140" s="72">
        <f t="shared" ref="BJ140:BJ203" si="116">0.06*$J140*T140*0.67/10</f>
        <v>3.6507140020515536E-3</v>
      </c>
      <c r="BK140" s="72">
        <f t="shared" ref="BK140:BK203" si="117">0.16*$J140*Y140*0.67/10</f>
        <v>0</v>
      </c>
      <c r="BL140" s="72">
        <f t="shared" ref="BL140:BL203" si="118">0.16*$J140*AA140*0.67/10</f>
        <v>0</v>
      </c>
      <c r="BM140" s="99">
        <f t="shared" ref="BM140:BM203" si="119">BB140</f>
        <v>0</v>
      </c>
      <c r="BN140" s="278">
        <f t="shared" si="98"/>
        <v>4.2221301067204925E-2</v>
      </c>
      <c r="BO140" s="277">
        <f t="shared" ref="BO140:BO203" si="120">BC140</f>
        <v>3.7015065446887926E-3</v>
      </c>
      <c r="BP140" s="375">
        <f t="shared" ref="BP140:BP203" si="121">SUM(BE140:BM140)</f>
        <v>3.7438336635531584E-3</v>
      </c>
      <c r="BQ140" s="375"/>
      <c r="BR140" s="375"/>
      <c r="BS140" s="375"/>
      <c r="BT140" s="281"/>
      <c r="BU140" s="397"/>
      <c r="BV140" s="397"/>
      <c r="BW140" s="281"/>
      <c r="BX140" s="281"/>
    </row>
    <row r="141" spans="1:76" ht="15">
      <c r="A141" s="192">
        <v>61</v>
      </c>
      <c r="B141" s="192">
        <v>41002</v>
      </c>
      <c r="C141" s="200">
        <v>9</v>
      </c>
      <c r="D141" s="200">
        <v>0</v>
      </c>
      <c r="E141" s="200">
        <v>1</v>
      </c>
      <c r="F141" s="200">
        <v>0</v>
      </c>
      <c r="G141" s="192" t="s">
        <v>308</v>
      </c>
      <c r="H141" s="193">
        <v>4.6080000000000001E-3</v>
      </c>
      <c r="I141" s="201">
        <v>58</v>
      </c>
      <c r="J141" s="193">
        <v>4.7281111343470857E-3</v>
      </c>
      <c r="K141" s="200">
        <v>0</v>
      </c>
      <c r="L141" s="200">
        <v>0</v>
      </c>
      <c r="M141" s="200">
        <v>0</v>
      </c>
      <c r="N141" s="200">
        <v>35</v>
      </c>
      <c r="O141" s="200">
        <v>0</v>
      </c>
      <c r="P141" s="200">
        <v>0</v>
      </c>
      <c r="Q141" s="200">
        <v>43</v>
      </c>
      <c r="R141" s="200">
        <v>0</v>
      </c>
      <c r="S141" s="200">
        <v>16</v>
      </c>
      <c r="T141" s="200">
        <v>0</v>
      </c>
      <c r="U141" s="200">
        <v>0</v>
      </c>
      <c r="V141" s="200">
        <v>0</v>
      </c>
      <c r="W141" s="200">
        <v>0</v>
      </c>
      <c r="X141" s="200">
        <v>0</v>
      </c>
      <c r="Y141" s="200">
        <v>0</v>
      </c>
      <c r="Z141" s="200">
        <v>35</v>
      </c>
      <c r="AA141" s="200">
        <v>0</v>
      </c>
      <c r="AB141" s="200">
        <v>0</v>
      </c>
      <c r="AC141" s="200">
        <v>18</v>
      </c>
      <c r="AD141" s="200">
        <v>78</v>
      </c>
      <c r="AE141" s="200">
        <v>78</v>
      </c>
      <c r="AF141" s="200">
        <v>62</v>
      </c>
      <c r="AG141" s="200">
        <v>78</v>
      </c>
      <c r="AI141" s="259">
        <v>0.41528779519561593</v>
      </c>
      <c r="AJ141" s="260">
        <f t="shared" si="92"/>
        <v>143.80508457299848</v>
      </c>
      <c r="AK141" s="261">
        <f t="shared" si="99"/>
        <v>0.12284050908927702</v>
      </c>
      <c r="AL141" s="262">
        <f t="shared" si="93"/>
        <v>-0.11669861600559067</v>
      </c>
      <c r="AN141" s="264">
        <f t="shared" si="94"/>
        <v>0.16128200000000004</v>
      </c>
      <c r="AO141" s="266">
        <f t="shared" si="95"/>
        <v>542.80466299999989</v>
      </c>
      <c r="AP141" s="261">
        <f t="shared" si="100"/>
        <v>0.26347182943403552</v>
      </c>
      <c r="AQ141" s="262">
        <f t="shared" si="96"/>
        <v>-9.6237612266304219E-4</v>
      </c>
      <c r="AT141" s="192">
        <f t="shared" si="101"/>
        <v>0</v>
      </c>
      <c r="AU141" s="192">
        <f t="shared" si="102"/>
        <v>0</v>
      </c>
      <c r="AV141" s="192">
        <f t="shared" si="103"/>
        <v>6.6524523660263502E-4</v>
      </c>
      <c r="AW141" s="192">
        <f t="shared" si="104"/>
        <v>0</v>
      </c>
      <c r="AX141" s="192">
        <f t="shared" si="105"/>
        <v>0</v>
      </c>
      <c r="AY141" s="192">
        <f t="shared" si="106"/>
        <v>0</v>
      </c>
      <c r="AZ141" s="192">
        <f t="shared" si="107"/>
        <v>0</v>
      </c>
      <c r="BA141" s="192">
        <f t="shared" si="108"/>
        <v>0</v>
      </c>
      <c r="BB141" s="192">
        <f t="shared" si="109"/>
        <v>0</v>
      </c>
      <c r="BC141" s="192">
        <f t="shared" si="110"/>
        <v>6.6524523660263502E-4</v>
      </c>
      <c r="BE141" s="72">
        <f t="shared" si="111"/>
        <v>0</v>
      </c>
      <c r="BF141" s="72">
        <f t="shared" si="112"/>
        <v>0</v>
      </c>
      <c r="BG141" s="72">
        <f t="shared" si="113"/>
        <v>1.7739872976070266E-3</v>
      </c>
      <c r="BH141" s="99">
        <f t="shared" si="114"/>
        <v>0</v>
      </c>
      <c r="BI141" s="72">
        <f t="shared" si="115"/>
        <v>0</v>
      </c>
      <c r="BJ141" s="72">
        <f t="shared" si="116"/>
        <v>0</v>
      </c>
      <c r="BK141" s="72">
        <f t="shared" si="117"/>
        <v>0</v>
      </c>
      <c r="BL141" s="72">
        <f t="shared" si="118"/>
        <v>0</v>
      </c>
      <c r="BM141" s="99">
        <f t="shared" si="119"/>
        <v>0</v>
      </c>
      <c r="BN141" s="278">
        <f t="shared" si="98"/>
        <v>1.9640573652077796E-2</v>
      </c>
      <c r="BO141" s="277">
        <f t="shared" si="120"/>
        <v>6.6524523660263502E-4</v>
      </c>
      <c r="BP141" s="375">
        <f t="shared" si="121"/>
        <v>1.7739872976070266E-3</v>
      </c>
      <c r="BQ141" s="375"/>
      <c r="BR141" s="375"/>
      <c r="BS141" s="375"/>
      <c r="BT141" s="281"/>
      <c r="BU141" s="397"/>
      <c r="BV141" s="397"/>
      <c r="BW141" s="281"/>
      <c r="BX141" s="281"/>
    </row>
    <row r="142" spans="1:76" ht="15">
      <c r="A142" s="192">
        <v>182</v>
      </c>
      <c r="B142" s="192">
        <v>51067</v>
      </c>
      <c r="C142" s="200">
        <v>3</v>
      </c>
      <c r="D142" s="202">
        <v>0</v>
      </c>
      <c r="E142" s="202">
        <v>0</v>
      </c>
      <c r="F142" s="200">
        <v>0</v>
      </c>
      <c r="G142" s="192" t="s">
        <v>361</v>
      </c>
      <c r="H142" s="193">
        <v>7.7899999999999996E-4</v>
      </c>
      <c r="I142" s="201">
        <v>62</v>
      </c>
      <c r="J142" s="193">
        <v>2.6199516892227255E-4</v>
      </c>
      <c r="K142" s="200">
        <v>0</v>
      </c>
      <c r="L142" s="200">
        <v>0</v>
      </c>
      <c r="M142" s="200">
        <v>0</v>
      </c>
      <c r="N142" s="200">
        <v>246</v>
      </c>
      <c r="O142" s="200">
        <v>0</v>
      </c>
      <c r="P142" s="200">
        <v>0</v>
      </c>
      <c r="Q142" s="200">
        <v>243</v>
      </c>
      <c r="R142" s="200">
        <v>0</v>
      </c>
      <c r="S142" s="200">
        <v>933</v>
      </c>
      <c r="T142" s="200">
        <v>1505</v>
      </c>
      <c r="U142" s="200">
        <v>1</v>
      </c>
      <c r="V142" s="200">
        <v>0</v>
      </c>
      <c r="W142" s="200">
        <v>0</v>
      </c>
      <c r="X142" s="200">
        <v>0</v>
      </c>
      <c r="Y142" s="200">
        <v>170</v>
      </c>
      <c r="Z142" s="200">
        <v>77</v>
      </c>
      <c r="AA142" s="200">
        <v>0</v>
      </c>
      <c r="AB142" s="200">
        <v>0</v>
      </c>
      <c r="AC142" s="200">
        <v>15</v>
      </c>
      <c r="AD142" s="200">
        <v>489</v>
      </c>
      <c r="AE142" s="200">
        <v>1995</v>
      </c>
      <c r="AF142" s="200">
        <v>1062</v>
      </c>
      <c r="AG142" s="200">
        <v>1995</v>
      </c>
      <c r="AI142" s="259">
        <v>0.63275730381805451</v>
      </c>
      <c r="AJ142" s="260">
        <f t="shared" si="92"/>
        <v>144.08332344239395</v>
      </c>
      <c r="AK142" s="261">
        <f t="shared" si="99"/>
        <v>0.12307818499946095</v>
      </c>
      <c r="AL142" s="262">
        <f t="shared" si="93"/>
        <v>0.17443803513210823</v>
      </c>
      <c r="AN142" s="264">
        <f t="shared" si="94"/>
        <v>0.16206100000000004</v>
      </c>
      <c r="AO142" s="266">
        <f t="shared" si="95"/>
        <v>543.63196099999993</v>
      </c>
      <c r="AP142" s="261">
        <f t="shared" si="100"/>
        <v>0.2638733914183089</v>
      </c>
      <c r="AQ142" s="262">
        <f t="shared" si="96"/>
        <v>-1.5891773004397664E-4</v>
      </c>
      <c r="AT142" s="192">
        <f t="shared" si="101"/>
        <v>0</v>
      </c>
      <c r="AU142" s="192">
        <f t="shared" si="102"/>
        <v>0</v>
      </c>
      <c r="AV142" s="192">
        <f t="shared" si="103"/>
        <v>2.5909226245061375E-4</v>
      </c>
      <c r="AW142" s="192">
        <f t="shared" si="104"/>
        <v>0</v>
      </c>
      <c r="AX142" s="192">
        <f t="shared" si="105"/>
        <v>0</v>
      </c>
      <c r="AY142" s="192">
        <f t="shared" si="106"/>
        <v>1.5850969714966408E-3</v>
      </c>
      <c r="AZ142" s="192">
        <f t="shared" si="107"/>
        <v>1.7904749844148106E-4</v>
      </c>
      <c r="BA142" s="192">
        <f t="shared" si="108"/>
        <v>0</v>
      </c>
      <c r="BB142" s="192">
        <f t="shared" si="109"/>
        <v>0</v>
      </c>
      <c r="BC142" s="192">
        <f t="shared" si="110"/>
        <v>2.0232367323887355E-3</v>
      </c>
      <c r="BE142" s="72">
        <f t="shared" si="111"/>
        <v>0</v>
      </c>
      <c r="BF142" s="72">
        <f t="shared" si="112"/>
        <v>0</v>
      </c>
      <c r="BG142" s="72">
        <f t="shared" si="113"/>
        <v>6.9091269986830341E-4</v>
      </c>
      <c r="BH142" s="99">
        <f t="shared" si="114"/>
        <v>0</v>
      </c>
      <c r="BI142" s="72">
        <f t="shared" si="115"/>
        <v>0</v>
      </c>
      <c r="BJ142" s="72">
        <f t="shared" si="116"/>
        <v>1.5850969714966408E-3</v>
      </c>
      <c r="BK142" s="72">
        <f t="shared" si="117"/>
        <v>4.7745999584394952E-4</v>
      </c>
      <c r="BL142" s="72">
        <f t="shared" si="118"/>
        <v>0</v>
      </c>
      <c r="BM142" s="99">
        <f t="shared" si="119"/>
        <v>0</v>
      </c>
      <c r="BN142" s="278">
        <f t="shared" si="98"/>
        <v>1.8642004249495379E-2</v>
      </c>
      <c r="BO142" s="277">
        <f t="shared" si="120"/>
        <v>2.0232367323887355E-3</v>
      </c>
      <c r="BP142" s="376">
        <f t="shared" si="121"/>
        <v>2.7534696672088937E-3</v>
      </c>
      <c r="BQ142" s="379"/>
      <c r="BR142" s="379"/>
      <c r="BS142" s="379"/>
      <c r="BT142" s="281"/>
      <c r="BU142" s="397"/>
      <c r="BV142" s="397"/>
      <c r="BW142" s="281"/>
      <c r="BX142" s="281"/>
    </row>
    <row r="143" spans="1:76" ht="15">
      <c r="A143" s="192">
        <v>265</v>
      </c>
      <c r="B143" s="192">
        <v>53032</v>
      </c>
      <c r="C143" s="200">
        <v>3</v>
      </c>
      <c r="D143" s="202">
        <v>0</v>
      </c>
      <c r="E143" s="202">
        <v>0</v>
      </c>
      <c r="F143" s="200">
        <v>0</v>
      </c>
      <c r="G143" s="192" t="s">
        <v>288</v>
      </c>
      <c r="H143" s="193">
        <v>6.463E-3</v>
      </c>
      <c r="I143" s="201">
        <v>62</v>
      </c>
      <c r="J143" s="193">
        <v>2.1736518315078916E-3</v>
      </c>
      <c r="K143" s="200">
        <v>225</v>
      </c>
      <c r="L143" s="200">
        <v>0</v>
      </c>
      <c r="M143" s="200">
        <v>0</v>
      </c>
      <c r="N143" s="200">
        <v>426</v>
      </c>
      <c r="O143" s="200">
        <v>113</v>
      </c>
      <c r="P143" s="200">
        <v>7</v>
      </c>
      <c r="Q143" s="200">
        <v>314</v>
      </c>
      <c r="R143" s="200">
        <v>17</v>
      </c>
      <c r="S143" s="200">
        <v>359</v>
      </c>
      <c r="T143" s="200">
        <v>1998</v>
      </c>
      <c r="U143" s="200">
        <v>1</v>
      </c>
      <c r="V143" s="200">
        <v>0</v>
      </c>
      <c r="W143" s="200">
        <v>0</v>
      </c>
      <c r="X143" s="200">
        <v>0</v>
      </c>
      <c r="Y143" s="200">
        <v>259</v>
      </c>
      <c r="Z143" s="200">
        <v>91</v>
      </c>
      <c r="AA143" s="200">
        <v>0</v>
      </c>
      <c r="AB143" s="200">
        <v>90</v>
      </c>
      <c r="AC143" s="200">
        <v>119</v>
      </c>
      <c r="AD143" s="200">
        <v>1104</v>
      </c>
      <c r="AE143" s="200">
        <v>2877</v>
      </c>
      <c r="AF143" s="200">
        <v>2743</v>
      </c>
      <c r="AG143" s="200">
        <v>3102</v>
      </c>
      <c r="AI143" s="259">
        <v>0.86248051611447973</v>
      </c>
      <c r="AJ143" s="260">
        <f t="shared" si="92"/>
        <v>150.0456504162201</v>
      </c>
      <c r="AK143" s="261">
        <f t="shared" si="99"/>
        <v>0.12817129615750031</v>
      </c>
      <c r="AL143" s="262">
        <f t="shared" si="93"/>
        <v>0.28577299724281829</v>
      </c>
      <c r="AN143" s="264">
        <f t="shared" si="94"/>
        <v>0.16852400000000003</v>
      </c>
      <c r="AO143" s="266">
        <f t="shared" si="95"/>
        <v>561.35996999999998</v>
      </c>
      <c r="AP143" s="261">
        <f t="shared" si="100"/>
        <v>0.27247838559363169</v>
      </c>
      <c r="AQ143" s="262">
        <f t="shared" si="96"/>
        <v>-1.3298706798281709E-3</v>
      </c>
      <c r="AT143" s="192">
        <f t="shared" si="101"/>
        <v>1.9660680815988879E-3</v>
      </c>
      <c r="AU143" s="192">
        <f t="shared" si="102"/>
        <v>0</v>
      </c>
      <c r="AV143" s="192">
        <f t="shared" si="103"/>
        <v>3.7224222344938948E-3</v>
      </c>
      <c r="AW143" s="192">
        <f t="shared" si="104"/>
        <v>9.874030809807748E-4</v>
      </c>
      <c r="AX143" s="192">
        <f t="shared" si="105"/>
        <v>6.1166562538632067E-5</v>
      </c>
      <c r="AY143" s="192">
        <f t="shared" si="106"/>
        <v>1.7458684564598124E-2</v>
      </c>
      <c r="AZ143" s="192">
        <f t="shared" si="107"/>
        <v>2.2631628139293865E-3</v>
      </c>
      <c r="BA143" s="192">
        <f t="shared" si="108"/>
        <v>0</v>
      </c>
      <c r="BB143" s="192">
        <f t="shared" si="109"/>
        <v>7.8642723263955511E-4</v>
      </c>
      <c r="BC143" s="192">
        <f t="shared" si="110"/>
        <v>2.7245334570779257E-2</v>
      </c>
      <c r="BE143" s="72">
        <f t="shared" si="111"/>
        <v>1.9660680815988879E-3</v>
      </c>
      <c r="BF143" s="72">
        <f t="shared" si="112"/>
        <v>0</v>
      </c>
      <c r="BG143" s="72">
        <f t="shared" si="113"/>
        <v>9.9264592919837188E-3</v>
      </c>
      <c r="BH143" s="99">
        <f t="shared" si="114"/>
        <v>9.874030809807748E-4</v>
      </c>
      <c r="BI143" s="72">
        <f t="shared" si="115"/>
        <v>6.1166562538632067E-5</v>
      </c>
      <c r="BJ143" s="72">
        <f t="shared" si="116"/>
        <v>1.7458684564598124E-2</v>
      </c>
      <c r="BK143" s="72">
        <f t="shared" si="117"/>
        <v>6.0351008371450311E-3</v>
      </c>
      <c r="BL143" s="72">
        <f t="shared" si="118"/>
        <v>0</v>
      </c>
      <c r="BM143" s="99">
        <f t="shared" si="119"/>
        <v>7.8642723263955511E-4</v>
      </c>
      <c r="BN143" s="278">
        <f t="shared" si="98"/>
        <v>0.39947590724635185</v>
      </c>
      <c r="BO143" s="277">
        <f t="shared" si="120"/>
        <v>2.7245334570779257E-2</v>
      </c>
      <c r="BP143" s="375">
        <f t="shared" si="121"/>
        <v>3.7221309651484721E-2</v>
      </c>
      <c r="BQ143" s="375"/>
      <c r="BR143" s="375"/>
      <c r="BS143" s="375"/>
      <c r="BT143" s="281"/>
      <c r="BU143" s="397"/>
      <c r="BV143" s="397"/>
      <c r="BW143" s="281"/>
      <c r="BX143" s="281"/>
    </row>
    <row r="144" spans="1:76" ht="15">
      <c r="A144" s="192">
        <v>16</v>
      </c>
      <c r="B144" s="192">
        <v>51086</v>
      </c>
      <c r="C144" s="200">
        <v>9</v>
      </c>
      <c r="D144" s="200">
        <v>0</v>
      </c>
      <c r="E144" s="200">
        <v>1</v>
      </c>
      <c r="F144" s="200">
        <v>0</v>
      </c>
      <c r="G144" s="192" t="s">
        <v>361</v>
      </c>
      <c r="H144" s="193">
        <v>2.3479999999999998E-3</v>
      </c>
      <c r="I144" s="201">
        <v>62</v>
      </c>
      <c r="J144" s="193">
        <v>2.4092024616855371E-3</v>
      </c>
      <c r="K144" s="200">
        <v>81</v>
      </c>
      <c r="L144" s="200">
        <v>0</v>
      </c>
      <c r="M144" s="200">
        <v>0</v>
      </c>
      <c r="N144" s="200">
        <v>64</v>
      </c>
      <c r="O144" s="200">
        <v>57</v>
      </c>
      <c r="P144" s="200">
        <v>6</v>
      </c>
      <c r="Q144" s="200">
        <v>210</v>
      </c>
      <c r="R144" s="200">
        <v>0</v>
      </c>
      <c r="S144" s="200">
        <v>1164</v>
      </c>
      <c r="T144" s="200">
        <v>610</v>
      </c>
      <c r="U144" s="200">
        <v>1</v>
      </c>
      <c r="V144" s="200">
        <v>1</v>
      </c>
      <c r="W144" s="200">
        <v>81</v>
      </c>
      <c r="X144" s="200">
        <v>0</v>
      </c>
      <c r="Y144" s="200">
        <v>14</v>
      </c>
      <c r="Z144" s="200">
        <v>33</v>
      </c>
      <c r="AA144" s="200">
        <v>17</v>
      </c>
      <c r="AB144" s="200">
        <v>57</v>
      </c>
      <c r="AC144" s="200">
        <v>83</v>
      </c>
      <c r="AD144" s="200">
        <v>419</v>
      </c>
      <c r="AE144" s="200">
        <v>948</v>
      </c>
      <c r="AF144" s="200">
        <v>-135</v>
      </c>
      <c r="AG144" s="200">
        <v>1029</v>
      </c>
      <c r="AI144" s="259">
        <v>8.5116147661459279E-2</v>
      </c>
      <c r="AJ144" s="260">
        <f t="shared" ref="AJ144:AJ207" si="122">(AF144*J144)+AJ143</f>
        <v>149.72040808389255</v>
      </c>
      <c r="AK144" s="261">
        <f t="shared" si="99"/>
        <v>0.12789346916828687</v>
      </c>
      <c r="AL144" s="262">
        <f t="shared" ref="AL144:AL207" si="123">(AI144-AI143)*(AI144-AK144+AI143-AK143)</f>
        <v>-0.53757225750382054</v>
      </c>
      <c r="AN144" s="264">
        <f t="shared" ref="AN144:AN207" si="124">H144+AN143</f>
        <v>0.17087200000000002</v>
      </c>
      <c r="AO144" s="266">
        <f t="shared" ref="AO144:AO207" si="125">(AF144*H144)+AO143</f>
        <v>561.04299000000003</v>
      </c>
      <c r="AP144" s="261">
        <f t="shared" si="100"/>
        <v>0.27232452674497626</v>
      </c>
      <c r="AQ144" s="262">
        <f t="shared" ref="AQ144:AQ207" si="126">(AN144-AN143)*(AN144-AP144+AN143-AP143)</f>
        <v>-4.8229543017104905E-4</v>
      </c>
      <c r="AT144" s="192">
        <f t="shared" si="101"/>
        <v>7.8448450557404466E-4</v>
      </c>
      <c r="AU144" s="192">
        <f t="shared" si="102"/>
        <v>0</v>
      </c>
      <c r="AV144" s="192">
        <f t="shared" si="103"/>
        <v>6.1983960934245492E-4</v>
      </c>
      <c r="AW144" s="192">
        <f t="shared" si="104"/>
        <v>5.5204465207062397E-4</v>
      </c>
      <c r="AX144" s="192">
        <f t="shared" si="105"/>
        <v>5.8109963375855159E-5</v>
      </c>
      <c r="AY144" s="192">
        <f t="shared" si="106"/>
        <v>5.9078462765452741E-3</v>
      </c>
      <c r="AZ144" s="192">
        <f t="shared" si="107"/>
        <v>1.3558991454366202E-4</v>
      </c>
      <c r="BA144" s="192">
        <f t="shared" si="108"/>
        <v>1.646448962315896E-4</v>
      </c>
      <c r="BB144" s="192">
        <f t="shared" si="109"/>
        <v>5.5204465207062397E-4</v>
      </c>
      <c r="BC144" s="192">
        <f t="shared" si="110"/>
        <v>8.774604469754128E-3</v>
      </c>
      <c r="BE144" s="72">
        <f t="shared" si="111"/>
        <v>7.8448450557404466E-4</v>
      </c>
      <c r="BF144" s="72">
        <f t="shared" si="112"/>
        <v>0</v>
      </c>
      <c r="BG144" s="72">
        <f t="shared" si="113"/>
        <v>1.6529056249132133E-3</v>
      </c>
      <c r="BH144" s="99">
        <f t="shared" si="114"/>
        <v>5.5204465207062397E-4</v>
      </c>
      <c r="BI144" s="72">
        <f t="shared" si="115"/>
        <v>5.8109963375855159E-5</v>
      </c>
      <c r="BJ144" s="72">
        <f t="shared" si="116"/>
        <v>5.9078462765452741E-3</v>
      </c>
      <c r="BK144" s="72">
        <f t="shared" si="117"/>
        <v>3.6157310544976542E-4</v>
      </c>
      <c r="BL144" s="72">
        <f t="shared" si="118"/>
        <v>4.390530566175723E-4</v>
      </c>
      <c r="BM144" s="99">
        <f t="shared" si="119"/>
        <v>5.5204465207062397E-4</v>
      </c>
      <c r="BN144" s="278">
        <f t="shared" si="98"/>
        <v>-2.1791236265945684E-2</v>
      </c>
      <c r="BO144" s="277">
        <f t="shared" si="120"/>
        <v>8.774604469754128E-3</v>
      </c>
      <c r="BP144" s="375">
        <f t="shared" si="121"/>
        <v>1.0308061836616974E-2</v>
      </c>
      <c r="BQ144" s="375"/>
      <c r="BR144" s="375"/>
      <c r="BS144" s="375"/>
      <c r="BT144" s="281"/>
      <c r="BU144" s="397"/>
      <c r="BV144" s="397"/>
      <c r="BW144" s="281"/>
      <c r="BX144" s="281"/>
    </row>
    <row r="145" spans="1:76" ht="15">
      <c r="A145" s="192">
        <v>58</v>
      </c>
      <c r="B145" s="192">
        <v>54078</v>
      </c>
      <c r="C145" s="200">
        <v>9</v>
      </c>
      <c r="D145" s="200">
        <v>0</v>
      </c>
      <c r="E145" s="200">
        <v>1</v>
      </c>
      <c r="F145" s="200">
        <v>0</v>
      </c>
      <c r="G145" s="192" t="s">
        <v>361</v>
      </c>
      <c r="H145" s="193">
        <v>6.7599999999999995E-4</v>
      </c>
      <c r="I145" s="201">
        <v>62</v>
      </c>
      <c r="J145" s="193">
        <v>6.9362047022973725E-4</v>
      </c>
      <c r="K145" s="200">
        <v>13</v>
      </c>
      <c r="L145" s="200">
        <v>0</v>
      </c>
      <c r="M145" s="200">
        <v>0</v>
      </c>
      <c r="N145" s="200">
        <v>0</v>
      </c>
      <c r="O145" s="200">
        <v>0</v>
      </c>
      <c r="P145" s="200">
        <v>0</v>
      </c>
      <c r="Q145" s="200">
        <v>94</v>
      </c>
      <c r="R145" s="200">
        <v>0</v>
      </c>
      <c r="S145" s="200">
        <v>49</v>
      </c>
      <c r="T145" s="200">
        <v>0</v>
      </c>
      <c r="U145" s="200">
        <v>0</v>
      </c>
      <c r="V145" s="200">
        <v>0</v>
      </c>
      <c r="W145" s="200">
        <v>0</v>
      </c>
      <c r="X145" s="200">
        <v>0</v>
      </c>
      <c r="Y145" s="200">
        <v>0</v>
      </c>
      <c r="Z145" s="200">
        <v>0</v>
      </c>
      <c r="AA145" s="200">
        <v>0</v>
      </c>
      <c r="AB145" s="200">
        <v>0</v>
      </c>
      <c r="AC145" s="200">
        <v>7</v>
      </c>
      <c r="AD145" s="200">
        <v>108</v>
      </c>
      <c r="AE145" s="200">
        <v>94</v>
      </c>
      <c r="AF145" s="200">
        <v>58</v>
      </c>
      <c r="AG145" s="200">
        <v>107</v>
      </c>
      <c r="AI145" s="259">
        <v>0.40864819450384798</v>
      </c>
      <c r="AJ145" s="260">
        <f t="shared" si="122"/>
        <v>149.76063807116589</v>
      </c>
      <c r="AK145" s="261">
        <f t="shared" si="99"/>
        <v>0.12792783424050935</v>
      </c>
      <c r="AL145" s="262">
        <f t="shared" si="123"/>
        <v>7.6982198360791843E-2</v>
      </c>
      <c r="AN145" s="264">
        <f t="shared" si="124"/>
        <v>0.17154800000000003</v>
      </c>
      <c r="AO145" s="266">
        <f t="shared" si="125"/>
        <v>561.08219800000006</v>
      </c>
      <c r="AP145" s="261">
        <f t="shared" si="100"/>
        <v>0.27234355790699938</v>
      </c>
      <c r="AQ145" s="262">
        <f t="shared" si="126"/>
        <v>-1.3671970522473751E-4</v>
      </c>
      <c r="AT145" s="192">
        <f t="shared" si="101"/>
        <v>3.6248605774206075E-5</v>
      </c>
      <c r="AU145" s="192">
        <f t="shared" si="102"/>
        <v>0</v>
      </c>
      <c r="AV145" s="192">
        <f t="shared" si="103"/>
        <v>0</v>
      </c>
      <c r="AW145" s="192">
        <f t="shared" si="104"/>
        <v>0</v>
      </c>
      <c r="AX145" s="192">
        <f t="shared" si="105"/>
        <v>0</v>
      </c>
      <c r="AY145" s="192">
        <f t="shared" si="106"/>
        <v>0</v>
      </c>
      <c r="AZ145" s="192">
        <f t="shared" si="107"/>
        <v>0</v>
      </c>
      <c r="BA145" s="192">
        <f t="shared" si="108"/>
        <v>0</v>
      </c>
      <c r="BB145" s="192">
        <f t="shared" si="109"/>
        <v>0</v>
      </c>
      <c r="BC145" s="192">
        <f t="shared" si="110"/>
        <v>3.6248605774206075E-5</v>
      </c>
      <c r="BE145" s="72">
        <f t="shared" si="111"/>
        <v>3.6248605774206075E-5</v>
      </c>
      <c r="BF145" s="72">
        <f t="shared" si="112"/>
        <v>0</v>
      </c>
      <c r="BG145" s="72">
        <f t="shared" si="113"/>
        <v>0</v>
      </c>
      <c r="BH145" s="99">
        <f t="shared" si="114"/>
        <v>0</v>
      </c>
      <c r="BI145" s="72">
        <f t="shared" si="115"/>
        <v>0</v>
      </c>
      <c r="BJ145" s="72">
        <f t="shared" si="116"/>
        <v>0</v>
      </c>
      <c r="BK145" s="72">
        <f t="shared" si="117"/>
        <v>0</v>
      </c>
      <c r="BL145" s="72">
        <f t="shared" si="118"/>
        <v>0</v>
      </c>
      <c r="BM145" s="99">
        <f t="shared" si="119"/>
        <v>0</v>
      </c>
      <c r="BN145" s="278">
        <f t="shared" si="98"/>
        <v>2.6954091473127594E-3</v>
      </c>
      <c r="BO145" s="277">
        <f t="shared" si="120"/>
        <v>3.6248605774206075E-5</v>
      </c>
      <c r="BP145" s="375">
        <f t="shared" si="121"/>
        <v>3.6248605774206075E-5</v>
      </c>
      <c r="BQ145" s="375"/>
      <c r="BR145" s="375"/>
      <c r="BS145" s="375"/>
      <c r="BT145" s="281"/>
      <c r="BU145" s="397"/>
      <c r="BV145" s="397"/>
      <c r="BW145" s="281"/>
      <c r="BX145" s="281"/>
    </row>
    <row r="146" spans="1:76" ht="15">
      <c r="A146" s="192">
        <v>83</v>
      </c>
      <c r="B146" s="192">
        <v>42019</v>
      </c>
      <c r="C146" s="200">
        <v>9</v>
      </c>
      <c r="D146" s="200">
        <v>0</v>
      </c>
      <c r="E146" s="200">
        <v>1</v>
      </c>
      <c r="F146" s="200">
        <v>0</v>
      </c>
      <c r="G146" s="192" t="s">
        <v>288</v>
      </c>
      <c r="H146" s="193">
        <v>1.622E-3</v>
      </c>
      <c r="I146" s="201">
        <v>62</v>
      </c>
      <c r="J146" s="193">
        <v>1.6642787022376241E-3</v>
      </c>
      <c r="K146" s="200">
        <v>0</v>
      </c>
      <c r="L146" s="200">
        <v>0</v>
      </c>
      <c r="M146" s="200">
        <v>0</v>
      </c>
      <c r="N146" s="200">
        <v>59</v>
      </c>
      <c r="O146" s="200">
        <v>6</v>
      </c>
      <c r="P146" s="200">
        <v>0</v>
      </c>
      <c r="Q146" s="200">
        <v>93</v>
      </c>
      <c r="R146" s="200">
        <v>0</v>
      </c>
      <c r="S146" s="200">
        <v>33</v>
      </c>
      <c r="T146" s="200">
        <v>0</v>
      </c>
      <c r="U146" s="200">
        <v>0</v>
      </c>
      <c r="V146" s="200">
        <v>0</v>
      </c>
      <c r="W146" s="200">
        <v>0</v>
      </c>
      <c r="X146" s="200">
        <v>0</v>
      </c>
      <c r="Y146" s="200">
        <v>6</v>
      </c>
      <c r="Z146" s="200">
        <v>52</v>
      </c>
      <c r="AA146" s="200">
        <v>0</v>
      </c>
      <c r="AB146" s="200">
        <v>0</v>
      </c>
      <c r="AC146" s="200">
        <v>39</v>
      </c>
      <c r="AD146" s="200">
        <v>159</v>
      </c>
      <c r="AE146" s="200">
        <v>159</v>
      </c>
      <c r="AF146" s="200">
        <v>125</v>
      </c>
      <c r="AG146" s="200">
        <v>159</v>
      </c>
      <c r="AI146" s="264">
        <v>0.43566681166681526</v>
      </c>
      <c r="AJ146" s="260">
        <f t="shared" si="122"/>
        <v>149.96867290894559</v>
      </c>
      <c r="AK146" s="261">
        <f t="shared" si="99"/>
        <v>0.12810554079001729</v>
      </c>
      <c r="AL146" s="262">
        <f t="shared" si="123"/>
        <v>1.5894556175781276E-2</v>
      </c>
      <c r="AN146" s="264">
        <f t="shared" si="124"/>
        <v>0.17317000000000005</v>
      </c>
      <c r="AO146" s="266">
        <f t="shared" si="125"/>
        <v>561.2849480000001</v>
      </c>
      <c r="AP146" s="261">
        <f t="shared" si="100"/>
        <v>0.27244197068245807</v>
      </c>
      <c r="AQ146" s="262">
        <f t="shared" si="126"/>
        <v>-3.245095313721023E-4</v>
      </c>
      <c r="AT146" s="192">
        <f t="shared" si="101"/>
        <v>0</v>
      </c>
      <c r="AU146" s="192">
        <f t="shared" si="102"/>
        <v>0</v>
      </c>
      <c r="AV146" s="192">
        <f t="shared" si="103"/>
        <v>3.9473362259671971E-4</v>
      </c>
      <c r="AW146" s="192">
        <f t="shared" si="104"/>
        <v>4.0142402297971496E-5</v>
      </c>
      <c r="AX146" s="192">
        <f t="shared" si="105"/>
        <v>0</v>
      </c>
      <c r="AY146" s="192">
        <f t="shared" si="106"/>
        <v>0</v>
      </c>
      <c r="AZ146" s="192">
        <f t="shared" si="107"/>
        <v>4.0142402297971496E-5</v>
      </c>
      <c r="BA146" s="192">
        <f t="shared" si="108"/>
        <v>0</v>
      </c>
      <c r="BB146" s="192">
        <f t="shared" si="109"/>
        <v>0</v>
      </c>
      <c r="BC146" s="192">
        <f t="shared" si="110"/>
        <v>4.7501842719266266E-4</v>
      </c>
      <c r="BE146" s="72">
        <f t="shared" si="111"/>
        <v>0</v>
      </c>
      <c r="BF146" s="72">
        <f t="shared" si="112"/>
        <v>0</v>
      </c>
      <c r="BG146" s="72">
        <f t="shared" si="113"/>
        <v>1.0526229935912527E-3</v>
      </c>
      <c r="BH146" s="99">
        <f t="shared" si="114"/>
        <v>4.0142402297971496E-5</v>
      </c>
      <c r="BI146" s="72">
        <f t="shared" si="115"/>
        <v>0</v>
      </c>
      <c r="BJ146" s="72">
        <f t="shared" si="116"/>
        <v>0</v>
      </c>
      <c r="BK146" s="72">
        <f t="shared" si="117"/>
        <v>1.0704640612792398E-4</v>
      </c>
      <c r="BL146" s="72">
        <f t="shared" si="118"/>
        <v>0</v>
      </c>
      <c r="BM146" s="99">
        <f t="shared" si="119"/>
        <v>0</v>
      </c>
      <c r="BN146" s="278">
        <f t="shared" si="98"/>
        <v>1.3938334131240104E-2</v>
      </c>
      <c r="BO146" s="277">
        <f t="shared" si="120"/>
        <v>4.7501842719266266E-4</v>
      </c>
      <c r="BP146" s="375">
        <f t="shared" si="121"/>
        <v>1.1998118020171483E-3</v>
      </c>
      <c r="BQ146" s="375"/>
      <c r="BR146" s="375"/>
      <c r="BS146" s="375"/>
      <c r="BT146" s="281"/>
      <c r="BU146" s="397"/>
      <c r="BV146" s="397"/>
      <c r="BW146" s="281"/>
      <c r="BX146" s="281"/>
    </row>
    <row r="147" spans="1:76" ht="15">
      <c r="A147" s="192">
        <v>108</v>
      </c>
      <c r="B147" s="192">
        <v>53016</v>
      </c>
      <c r="C147" s="200">
        <v>9</v>
      </c>
      <c r="D147" s="200">
        <v>0</v>
      </c>
      <c r="E147" s="200">
        <v>1</v>
      </c>
      <c r="F147" s="200">
        <v>0</v>
      </c>
      <c r="G147" s="192" t="s">
        <v>410</v>
      </c>
      <c r="H147" s="193">
        <v>4.0819999999999997E-3</v>
      </c>
      <c r="I147" s="201">
        <v>63</v>
      </c>
      <c r="J147" s="193">
        <v>4.1884005317718749E-3</v>
      </c>
      <c r="K147" s="200">
        <v>42</v>
      </c>
      <c r="L147" s="200">
        <v>0</v>
      </c>
      <c r="M147" s="200">
        <v>0</v>
      </c>
      <c r="N147" s="200">
        <v>3</v>
      </c>
      <c r="O147" s="200">
        <v>0</v>
      </c>
      <c r="P147" s="200">
        <v>24</v>
      </c>
      <c r="Q147" s="200">
        <v>51</v>
      </c>
      <c r="R147" s="200">
        <v>108</v>
      </c>
      <c r="S147" s="200">
        <v>0</v>
      </c>
      <c r="T147" s="200">
        <v>0</v>
      </c>
      <c r="U147" s="200">
        <v>0</v>
      </c>
      <c r="V147" s="200">
        <v>0</v>
      </c>
      <c r="W147" s="200">
        <v>42</v>
      </c>
      <c r="X147" s="200">
        <v>0</v>
      </c>
      <c r="Y147" s="200">
        <v>0</v>
      </c>
      <c r="Z147" s="200">
        <v>0</v>
      </c>
      <c r="AA147" s="200">
        <v>3</v>
      </c>
      <c r="AB147" s="200">
        <v>0</v>
      </c>
      <c r="AC147" s="200">
        <v>45</v>
      </c>
      <c r="AD147" s="200">
        <v>228</v>
      </c>
      <c r="AE147" s="200">
        <v>186</v>
      </c>
      <c r="AF147" s="200">
        <v>228</v>
      </c>
      <c r="AG147" s="200">
        <v>228</v>
      </c>
      <c r="AI147" s="259">
        <v>0.49548380709473666</v>
      </c>
      <c r="AJ147" s="260">
        <f t="shared" si="122"/>
        <v>150.92362823018959</v>
      </c>
      <c r="AK147" s="261">
        <f t="shared" si="99"/>
        <v>0.1289212782736219</v>
      </c>
      <c r="AL147" s="262">
        <f t="shared" si="123"/>
        <v>4.0324060244383043E-2</v>
      </c>
      <c r="AN147" s="264">
        <f t="shared" si="124"/>
        <v>0.17725200000000005</v>
      </c>
      <c r="AO147" s="266">
        <f t="shared" si="125"/>
        <v>562.21564400000011</v>
      </c>
      <c r="AP147" s="261">
        <f t="shared" si="100"/>
        <v>0.27289372099796144</v>
      </c>
      <c r="AQ147" s="262">
        <f t="shared" si="126"/>
        <v>-7.956376894394725E-4</v>
      </c>
      <c r="AT147" s="192">
        <f t="shared" si="101"/>
        <v>7.0716954578436335E-4</v>
      </c>
      <c r="AU147" s="192">
        <f t="shared" si="102"/>
        <v>0</v>
      </c>
      <c r="AV147" s="192">
        <f t="shared" si="103"/>
        <v>5.0512110413168815E-5</v>
      </c>
      <c r="AW147" s="192">
        <f t="shared" si="104"/>
        <v>0</v>
      </c>
      <c r="AX147" s="192">
        <f t="shared" si="105"/>
        <v>4.0409688330535052E-4</v>
      </c>
      <c r="AY147" s="192">
        <f t="shared" si="106"/>
        <v>0</v>
      </c>
      <c r="AZ147" s="192">
        <f t="shared" si="107"/>
        <v>0</v>
      </c>
      <c r="BA147" s="192">
        <f t="shared" si="108"/>
        <v>5.0512110413168815E-5</v>
      </c>
      <c r="BB147" s="192">
        <f t="shared" si="109"/>
        <v>0</v>
      </c>
      <c r="BC147" s="192">
        <f t="shared" si="110"/>
        <v>1.2122906499160515E-3</v>
      </c>
      <c r="BE147" s="72">
        <f t="shared" si="111"/>
        <v>7.0716954578436335E-4</v>
      </c>
      <c r="BF147" s="72">
        <f t="shared" si="112"/>
        <v>0</v>
      </c>
      <c r="BG147" s="72">
        <f t="shared" si="113"/>
        <v>1.3469896110178352E-4</v>
      </c>
      <c r="BH147" s="99">
        <f t="shared" si="114"/>
        <v>0</v>
      </c>
      <c r="BI147" s="72">
        <f t="shared" si="115"/>
        <v>4.0409688330535052E-4</v>
      </c>
      <c r="BJ147" s="72">
        <f t="shared" si="116"/>
        <v>0</v>
      </c>
      <c r="BK147" s="72">
        <f t="shared" si="117"/>
        <v>0</v>
      </c>
      <c r="BL147" s="72">
        <f t="shared" si="118"/>
        <v>1.3469896110178352E-4</v>
      </c>
      <c r="BM147" s="99">
        <f t="shared" si="119"/>
        <v>0</v>
      </c>
      <c r="BN147" s="278">
        <f t="shared" si="98"/>
        <v>6.3982006523347165E-2</v>
      </c>
      <c r="BO147" s="277">
        <f t="shared" si="120"/>
        <v>1.2122906499160515E-3</v>
      </c>
      <c r="BP147" s="375">
        <f t="shared" si="121"/>
        <v>1.3806643512932809E-3</v>
      </c>
      <c r="BQ147" s="375"/>
      <c r="BR147" s="375"/>
      <c r="BS147" s="375"/>
      <c r="BT147" s="281"/>
      <c r="BU147" s="397"/>
      <c r="BV147" s="397"/>
      <c r="BW147" s="281"/>
      <c r="BX147" s="281"/>
    </row>
    <row r="148" spans="1:76" ht="15">
      <c r="A148" s="192">
        <v>218</v>
      </c>
      <c r="B148" s="192">
        <v>51037</v>
      </c>
      <c r="C148" s="200">
        <v>3</v>
      </c>
      <c r="D148" s="202">
        <v>0</v>
      </c>
      <c r="E148" s="202">
        <v>0</v>
      </c>
      <c r="F148" s="200">
        <v>0</v>
      </c>
      <c r="G148" s="192" t="s">
        <v>126</v>
      </c>
      <c r="H148" s="193">
        <v>2.3479999999999998E-3</v>
      </c>
      <c r="I148" s="201">
        <v>64</v>
      </c>
      <c r="J148" s="193">
        <v>7.8968505343966105E-4</v>
      </c>
      <c r="K148" s="200">
        <v>162</v>
      </c>
      <c r="L148" s="200">
        <v>0</v>
      </c>
      <c r="M148" s="200">
        <v>0</v>
      </c>
      <c r="N148" s="200">
        <v>255</v>
      </c>
      <c r="O148" s="200">
        <v>80</v>
      </c>
      <c r="P148" s="200">
        <v>248</v>
      </c>
      <c r="Q148" s="200">
        <v>314</v>
      </c>
      <c r="R148" s="200">
        <v>0</v>
      </c>
      <c r="S148" s="200">
        <v>1314</v>
      </c>
      <c r="T148" s="200">
        <v>1897</v>
      </c>
      <c r="U148" s="200">
        <v>1</v>
      </c>
      <c r="V148" s="200">
        <v>0</v>
      </c>
      <c r="W148" s="200">
        <v>0</v>
      </c>
      <c r="X148" s="200">
        <v>0</v>
      </c>
      <c r="Y148" s="200">
        <v>81</v>
      </c>
      <c r="Z148" s="200">
        <v>59</v>
      </c>
      <c r="AA148" s="200">
        <v>114</v>
      </c>
      <c r="AB148" s="200">
        <v>80</v>
      </c>
      <c r="AC148" s="200">
        <v>55</v>
      </c>
      <c r="AD148" s="200">
        <v>1061</v>
      </c>
      <c r="AE148" s="200">
        <v>2796</v>
      </c>
      <c r="AF148" s="200">
        <v>1644</v>
      </c>
      <c r="AG148" s="200">
        <v>2958</v>
      </c>
      <c r="AI148" s="259">
        <v>0.78347812114447246</v>
      </c>
      <c r="AJ148" s="260">
        <f t="shared" si="122"/>
        <v>152.22187045804441</v>
      </c>
      <c r="AK148" s="261">
        <f t="shared" si="99"/>
        <v>0.13003025669858106</v>
      </c>
      <c r="AL148" s="262">
        <f t="shared" si="123"/>
        <v>0.29375719353253271</v>
      </c>
      <c r="AN148" s="264">
        <f t="shared" si="124"/>
        <v>0.17960000000000004</v>
      </c>
      <c r="AO148" s="266">
        <f t="shared" si="125"/>
        <v>566.07575600000007</v>
      </c>
      <c r="AP148" s="261">
        <f t="shared" si="100"/>
        <v>0.2747673798660325</v>
      </c>
      <c r="AQ148" s="262">
        <f t="shared" si="126"/>
        <v>-4.4801976882865549E-4</v>
      </c>
      <c r="AT148" s="192">
        <f t="shared" si="101"/>
        <v>5.1427449420204485E-4</v>
      </c>
      <c r="AU148" s="192">
        <f t="shared" si="102"/>
        <v>0</v>
      </c>
      <c r="AV148" s="192">
        <f t="shared" si="103"/>
        <v>8.0950614828099641E-4</v>
      </c>
      <c r="AW148" s="192">
        <f t="shared" si="104"/>
        <v>2.5396271318619499E-4</v>
      </c>
      <c r="AX148" s="192">
        <f t="shared" si="105"/>
        <v>7.8728441087720451E-4</v>
      </c>
      <c r="AY148" s="192">
        <f t="shared" si="106"/>
        <v>6.0220908364276484E-3</v>
      </c>
      <c r="AZ148" s="192">
        <f t="shared" si="107"/>
        <v>2.5713724710102243E-4</v>
      </c>
      <c r="BA148" s="192">
        <f t="shared" si="108"/>
        <v>3.6189686629032784E-4</v>
      </c>
      <c r="BB148" s="192">
        <f t="shared" si="109"/>
        <v>2.5396271318619499E-4</v>
      </c>
      <c r="BC148" s="192">
        <f t="shared" si="110"/>
        <v>9.2601154295516366E-3</v>
      </c>
      <c r="BE148" s="72">
        <f t="shared" si="111"/>
        <v>5.1427449420204485E-4</v>
      </c>
      <c r="BF148" s="72">
        <f t="shared" si="112"/>
        <v>0</v>
      </c>
      <c r="BG148" s="72">
        <f t="shared" si="113"/>
        <v>2.1586830620826574E-3</v>
      </c>
      <c r="BH148" s="99">
        <f t="shared" si="114"/>
        <v>2.5396271318619499E-4</v>
      </c>
      <c r="BI148" s="72">
        <f t="shared" si="115"/>
        <v>7.8728441087720451E-4</v>
      </c>
      <c r="BJ148" s="72">
        <f t="shared" si="116"/>
        <v>6.0220908364276484E-3</v>
      </c>
      <c r="BK148" s="72">
        <f t="shared" si="117"/>
        <v>6.8569932560272654E-4</v>
      </c>
      <c r="BL148" s="72">
        <f t="shared" si="118"/>
        <v>9.6505831010754107E-4</v>
      </c>
      <c r="BM148" s="99">
        <f t="shared" si="119"/>
        <v>2.5396271318619499E-4</v>
      </c>
      <c r="BN148" s="278">
        <f t="shared" si="98"/>
        <v>8.6982229266271777E-2</v>
      </c>
      <c r="BO148" s="277">
        <f t="shared" si="120"/>
        <v>9.2601154295516366E-3</v>
      </c>
      <c r="BP148" s="375">
        <f t="shared" si="121"/>
        <v>1.1641015865672214E-2</v>
      </c>
      <c r="BQ148" s="375"/>
      <c r="BR148" s="375"/>
      <c r="BS148" s="375"/>
      <c r="BT148" s="281"/>
      <c r="BU148" s="397"/>
      <c r="BV148" s="397"/>
      <c r="BW148" s="281"/>
      <c r="BX148" s="281"/>
    </row>
    <row r="149" spans="1:76" ht="15">
      <c r="A149" s="192">
        <v>223</v>
      </c>
      <c r="B149" s="192">
        <v>54094</v>
      </c>
      <c r="C149" s="200">
        <v>9</v>
      </c>
      <c r="D149" s="200">
        <v>0</v>
      </c>
      <c r="E149" s="200">
        <v>1</v>
      </c>
      <c r="F149" s="200">
        <v>0</v>
      </c>
      <c r="G149" s="192" t="s">
        <v>126</v>
      </c>
      <c r="H149" s="193">
        <v>6.7599999999999995E-4</v>
      </c>
      <c r="I149" s="201">
        <v>64</v>
      </c>
      <c r="J149" s="193">
        <v>6.9362047022973725E-4</v>
      </c>
      <c r="K149" s="200">
        <v>0</v>
      </c>
      <c r="L149" s="200">
        <v>0</v>
      </c>
      <c r="M149" s="200">
        <v>0</v>
      </c>
      <c r="N149" s="200">
        <v>324</v>
      </c>
      <c r="O149" s="200">
        <v>1</v>
      </c>
      <c r="P149" s="200">
        <v>0</v>
      </c>
      <c r="Q149" s="200">
        <v>159</v>
      </c>
      <c r="R149" s="200">
        <v>0</v>
      </c>
      <c r="S149" s="200">
        <v>774</v>
      </c>
      <c r="T149" s="200">
        <v>2030</v>
      </c>
      <c r="U149" s="200">
        <v>1</v>
      </c>
      <c r="V149" s="200">
        <v>1</v>
      </c>
      <c r="W149" s="200">
        <v>0</v>
      </c>
      <c r="X149" s="200">
        <v>0</v>
      </c>
      <c r="Y149" s="200">
        <v>231</v>
      </c>
      <c r="Z149" s="200">
        <v>92</v>
      </c>
      <c r="AA149" s="200">
        <v>0</v>
      </c>
      <c r="AB149" s="200">
        <v>0</v>
      </c>
      <c r="AC149" s="200">
        <v>30</v>
      </c>
      <c r="AD149" s="200">
        <v>484</v>
      </c>
      <c r="AE149" s="200">
        <v>2514</v>
      </c>
      <c r="AF149" s="200">
        <v>1740</v>
      </c>
      <c r="AG149" s="200">
        <v>2514</v>
      </c>
      <c r="AI149" s="259">
        <v>0.78778145888961704</v>
      </c>
      <c r="AJ149" s="260">
        <f t="shared" si="122"/>
        <v>153.42877007624415</v>
      </c>
      <c r="AK149" s="261">
        <f t="shared" si="99"/>
        <v>0.13106120886525535</v>
      </c>
      <c r="AL149" s="262">
        <f t="shared" si="123"/>
        <v>5.6380958994847376E-3</v>
      </c>
      <c r="AN149" s="264">
        <f t="shared" si="124"/>
        <v>0.18027600000000005</v>
      </c>
      <c r="AO149" s="266">
        <f t="shared" si="125"/>
        <v>567.25199600000008</v>
      </c>
      <c r="AP149" s="261">
        <f t="shared" si="100"/>
        <v>0.2753383147267256</v>
      </c>
      <c r="AQ149" s="262">
        <f t="shared" si="126"/>
        <v>-1.2859527354470629E-4</v>
      </c>
      <c r="AT149" s="192">
        <f t="shared" si="101"/>
        <v>0</v>
      </c>
      <c r="AU149" s="192">
        <f t="shared" si="102"/>
        <v>0</v>
      </c>
      <c r="AV149" s="192">
        <f t="shared" si="103"/>
        <v>9.0342679006482816E-4</v>
      </c>
      <c r="AW149" s="192">
        <f t="shared" si="104"/>
        <v>2.7883542903235436E-6</v>
      </c>
      <c r="AX149" s="192">
        <f t="shared" si="105"/>
        <v>0</v>
      </c>
      <c r="AY149" s="192">
        <f t="shared" si="106"/>
        <v>5.6603592093567943E-3</v>
      </c>
      <c r="AZ149" s="192">
        <f t="shared" si="107"/>
        <v>6.441098410647386E-4</v>
      </c>
      <c r="BA149" s="192">
        <f t="shared" si="108"/>
        <v>0</v>
      </c>
      <c r="BB149" s="192">
        <f t="shared" si="109"/>
        <v>0</v>
      </c>
      <c r="BC149" s="192">
        <f t="shared" si="110"/>
        <v>7.2106841947766846E-3</v>
      </c>
      <c r="BE149" s="72">
        <f t="shared" si="111"/>
        <v>0</v>
      </c>
      <c r="BF149" s="72">
        <f t="shared" si="112"/>
        <v>0</v>
      </c>
      <c r="BG149" s="72">
        <f t="shared" si="113"/>
        <v>2.4091381068395415E-3</v>
      </c>
      <c r="BH149" s="99">
        <f t="shared" si="114"/>
        <v>2.7883542903235436E-6</v>
      </c>
      <c r="BI149" s="72">
        <f t="shared" si="115"/>
        <v>0</v>
      </c>
      <c r="BJ149" s="72">
        <f t="shared" si="116"/>
        <v>5.6603592093567943E-3</v>
      </c>
      <c r="BK149" s="72">
        <f t="shared" si="117"/>
        <v>1.717626242839303E-3</v>
      </c>
      <c r="BL149" s="72">
        <f t="shared" si="118"/>
        <v>0</v>
      </c>
      <c r="BM149" s="99">
        <f t="shared" si="119"/>
        <v>0</v>
      </c>
      <c r="BN149" s="278">
        <f t="shared" si="98"/>
        <v>8.0862274419382776E-2</v>
      </c>
      <c r="BO149" s="277">
        <f t="shared" si="120"/>
        <v>7.2106841947766846E-3</v>
      </c>
      <c r="BP149" s="375">
        <f t="shared" si="121"/>
        <v>9.7899119133259618E-3</v>
      </c>
      <c r="BQ149" s="375"/>
      <c r="BR149" s="375"/>
      <c r="BS149" s="375"/>
      <c r="BT149" s="281"/>
      <c r="BU149" s="397"/>
      <c r="BV149" s="397"/>
      <c r="BW149" s="281"/>
      <c r="BX149" s="281"/>
    </row>
    <row r="150" spans="1:76" ht="15">
      <c r="A150" s="192">
        <v>296</v>
      </c>
      <c r="B150" s="192">
        <v>53013</v>
      </c>
      <c r="C150" s="200">
        <v>9</v>
      </c>
      <c r="D150" s="200">
        <v>0</v>
      </c>
      <c r="E150" s="200">
        <v>1</v>
      </c>
      <c r="F150" s="200">
        <v>0</v>
      </c>
      <c r="G150" s="192" t="s">
        <v>126</v>
      </c>
      <c r="H150" s="193">
        <v>2.362E-3</v>
      </c>
      <c r="I150" s="201">
        <v>64</v>
      </c>
      <c r="J150" s="193">
        <v>2.4235673826666269E-3</v>
      </c>
      <c r="K150" s="200">
        <v>905</v>
      </c>
      <c r="L150" s="200">
        <v>0</v>
      </c>
      <c r="M150" s="200">
        <v>0</v>
      </c>
      <c r="N150" s="200">
        <v>264</v>
      </c>
      <c r="O150" s="200">
        <v>30</v>
      </c>
      <c r="P150" s="200">
        <v>0</v>
      </c>
      <c r="Q150" s="200">
        <v>648</v>
      </c>
      <c r="R150" s="200">
        <v>17</v>
      </c>
      <c r="S150" s="200">
        <v>1401</v>
      </c>
      <c r="T150" s="200">
        <v>3172</v>
      </c>
      <c r="U150" s="200">
        <v>1</v>
      </c>
      <c r="V150" s="200">
        <v>1</v>
      </c>
      <c r="W150" s="200">
        <v>0</v>
      </c>
      <c r="X150" s="200">
        <v>0</v>
      </c>
      <c r="Y150" s="200">
        <v>104</v>
      </c>
      <c r="Z150" s="200">
        <v>159</v>
      </c>
      <c r="AA150" s="200">
        <v>0</v>
      </c>
      <c r="AB150" s="200">
        <v>21</v>
      </c>
      <c r="AC150" s="200">
        <v>65</v>
      </c>
      <c r="AD150" s="200">
        <v>1864</v>
      </c>
      <c r="AE150" s="200">
        <v>4131</v>
      </c>
      <c r="AF150" s="200">
        <v>3636</v>
      </c>
      <c r="AG150" s="200">
        <v>5036</v>
      </c>
      <c r="AI150" s="259">
        <v>0.92266778338152311</v>
      </c>
      <c r="AJ150" s="260">
        <f t="shared" si="122"/>
        <v>162.24086107962</v>
      </c>
      <c r="AK150" s="261">
        <f t="shared" si="99"/>
        <v>0.13858863217027928</v>
      </c>
      <c r="AL150" s="262">
        <f t="shared" si="123"/>
        <v>0.19434413556280986</v>
      </c>
      <c r="AN150" s="264">
        <f t="shared" si="124"/>
        <v>0.18263800000000005</v>
      </c>
      <c r="AO150" s="266">
        <f t="shared" si="125"/>
        <v>575.84022800000002</v>
      </c>
      <c r="AP150" s="261">
        <f t="shared" si="100"/>
        <v>0.27950695466459569</v>
      </c>
      <c r="AQ150" s="262">
        <f t="shared" si="126"/>
        <v>-4.5334165830230119E-4</v>
      </c>
      <c r="AT150" s="192">
        <f t="shared" si="101"/>
        <v>8.8171804948794542E-3</v>
      </c>
      <c r="AU150" s="192">
        <f t="shared" si="102"/>
        <v>0</v>
      </c>
      <c r="AV150" s="192">
        <f t="shared" si="103"/>
        <v>2.5720835918764378E-3</v>
      </c>
      <c r="AW150" s="192">
        <f t="shared" si="104"/>
        <v>2.9228222634959525E-4</v>
      </c>
      <c r="AX150" s="192">
        <f t="shared" si="105"/>
        <v>0</v>
      </c>
      <c r="AY150" s="192">
        <f t="shared" si="106"/>
        <v>3.0903974066030532E-2</v>
      </c>
      <c r="AZ150" s="192">
        <f t="shared" si="107"/>
        <v>1.0132450513452634E-3</v>
      </c>
      <c r="BA150" s="192">
        <f t="shared" si="108"/>
        <v>0</v>
      </c>
      <c r="BB150" s="192">
        <f t="shared" si="109"/>
        <v>2.0459755844471662E-4</v>
      </c>
      <c r="BC150" s="192">
        <f t="shared" si="110"/>
        <v>4.3803362988925995E-2</v>
      </c>
      <c r="BE150" s="72">
        <f t="shared" si="111"/>
        <v>8.8171804948794542E-3</v>
      </c>
      <c r="BF150" s="72">
        <f t="shared" si="112"/>
        <v>0</v>
      </c>
      <c r="BG150" s="72">
        <f t="shared" si="113"/>
        <v>6.858889578337168E-3</v>
      </c>
      <c r="BH150" s="99">
        <f t="shared" si="114"/>
        <v>2.9228222634959525E-4</v>
      </c>
      <c r="BI150" s="72">
        <f t="shared" si="115"/>
        <v>0</v>
      </c>
      <c r="BJ150" s="72">
        <f t="shared" si="116"/>
        <v>3.0903974066030532E-2</v>
      </c>
      <c r="BK150" s="72">
        <f t="shared" si="117"/>
        <v>2.7019868035873694E-3</v>
      </c>
      <c r="BL150" s="72">
        <f t="shared" si="118"/>
        <v>0</v>
      </c>
      <c r="BM150" s="99">
        <f t="shared" si="119"/>
        <v>2.0459755844471662E-4</v>
      </c>
      <c r="BN150" s="278">
        <f t="shared" si="98"/>
        <v>0.59041009722618232</v>
      </c>
      <c r="BO150" s="277">
        <f t="shared" si="120"/>
        <v>4.3803362988925995E-2</v>
      </c>
      <c r="BP150" s="375">
        <f t="shared" si="121"/>
        <v>4.9778910727628835E-2</v>
      </c>
      <c r="BQ150" s="375"/>
      <c r="BR150" s="375"/>
      <c r="BS150" s="375"/>
      <c r="BT150" s="281"/>
      <c r="BU150" s="397"/>
      <c r="BV150" s="397"/>
      <c r="BW150" s="281"/>
      <c r="BX150" s="281"/>
    </row>
    <row r="151" spans="1:76" ht="15">
      <c r="A151" s="192">
        <v>50</v>
      </c>
      <c r="B151" s="192">
        <v>51009</v>
      </c>
      <c r="C151" s="200">
        <v>3</v>
      </c>
      <c r="D151" s="202">
        <v>0</v>
      </c>
      <c r="E151" s="202">
        <v>0</v>
      </c>
      <c r="F151" s="200">
        <v>0</v>
      </c>
      <c r="G151" s="192" t="s">
        <v>127</v>
      </c>
      <c r="H151" s="193">
        <v>7.7899999999999996E-4</v>
      </c>
      <c r="I151" s="201">
        <v>65</v>
      </c>
      <c r="J151" s="193">
        <v>2.6199516892227255E-4</v>
      </c>
      <c r="K151" s="200">
        <v>0</v>
      </c>
      <c r="L151" s="200">
        <v>0</v>
      </c>
      <c r="M151" s="200">
        <v>0</v>
      </c>
      <c r="N151" s="200">
        <v>1</v>
      </c>
      <c r="O151" s="200">
        <v>0</v>
      </c>
      <c r="P151" s="200">
        <v>0</v>
      </c>
      <c r="Q151" s="200">
        <v>158</v>
      </c>
      <c r="R151" s="200">
        <v>0</v>
      </c>
      <c r="S151" s="200">
        <v>107</v>
      </c>
      <c r="T151" s="200">
        <v>0</v>
      </c>
      <c r="U151" s="200">
        <v>0</v>
      </c>
      <c r="V151" s="200">
        <v>0</v>
      </c>
      <c r="W151" s="200">
        <v>0</v>
      </c>
      <c r="X151" s="200">
        <v>0</v>
      </c>
      <c r="Y151" s="200">
        <v>0</v>
      </c>
      <c r="Z151" s="200">
        <v>1</v>
      </c>
      <c r="AA151" s="200">
        <v>0</v>
      </c>
      <c r="AB151" s="200">
        <v>0</v>
      </c>
      <c r="AC151" s="200">
        <v>0</v>
      </c>
      <c r="AD151" s="200">
        <v>159</v>
      </c>
      <c r="AE151" s="200">
        <v>159</v>
      </c>
      <c r="AF151" s="200">
        <v>52</v>
      </c>
      <c r="AG151" s="200">
        <v>159</v>
      </c>
      <c r="AI151" s="259">
        <v>0.40103228459363932</v>
      </c>
      <c r="AJ151" s="260">
        <f t="shared" si="122"/>
        <v>162.25448482840397</v>
      </c>
      <c r="AK151" s="261">
        <f t="shared" si="99"/>
        <v>0.13860026978546722</v>
      </c>
      <c r="AL151" s="262">
        <f t="shared" si="123"/>
        <v>-0.54589737407362793</v>
      </c>
      <c r="AN151" s="264">
        <f t="shared" si="124"/>
        <v>0.18341700000000005</v>
      </c>
      <c r="AO151" s="266">
        <f t="shared" si="125"/>
        <v>575.88073600000007</v>
      </c>
      <c r="AP151" s="261">
        <f t="shared" si="100"/>
        <v>0.2795266168333172</v>
      </c>
      <c r="AQ151" s="262">
        <f t="shared" si="126"/>
        <v>-1.5033030719687442E-4</v>
      </c>
      <c r="AT151" s="192">
        <f t="shared" si="101"/>
        <v>0</v>
      </c>
      <c r="AU151" s="192">
        <f t="shared" si="102"/>
        <v>0</v>
      </c>
      <c r="AV151" s="192">
        <f t="shared" si="103"/>
        <v>1.0532205790675356E-6</v>
      </c>
      <c r="AW151" s="192">
        <f t="shared" si="104"/>
        <v>0</v>
      </c>
      <c r="AX151" s="192">
        <f t="shared" si="105"/>
        <v>0</v>
      </c>
      <c r="AY151" s="192">
        <f t="shared" si="106"/>
        <v>0</v>
      </c>
      <c r="AZ151" s="192">
        <f t="shared" si="107"/>
        <v>0</v>
      </c>
      <c r="BA151" s="192">
        <f t="shared" si="108"/>
        <v>0</v>
      </c>
      <c r="BB151" s="192">
        <f t="shared" si="109"/>
        <v>0</v>
      </c>
      <c r="BC151" s="192">
        <f t="shared" si="110"/>
        <v>1.0532205790675356E-6</v>
      </c>
      <c r="BE151" s="72">
        <f t="shared" si="111"/>
        <v>0</v>
      </c>
      <c r="BF151" s="72">
        <f t="shared" si="112"/>
        <v>0</v>
      </c>
      <c r="BG151" s="72">
        <f t="shared" si="113"/>
        <v>2.8085882108467618E-6</v>
      </c>
      <c r="BH151" s="99">
        <f t="shared" si="114"/>
        <v>0</v>
      </c>
      <c r="BI151" s="72">
        <f t="shared" si="115"/>
        <v>0</v>
      </c>
      <c r="BJ151" s="72">
        <f t="shared" si="116"/>
        <v>0</v>
      </c>
      <c r="BK151" s="72">
        <f t="shared" si="117"/>
        <v>0</v>
      </c>
      <c r="BL151" s="72">
        <f t="shared" si="118"/>
        <v>0</v>
      </c>
      <c r="BM151" s="99">
        <f t="shared" si="119"/>
        <v>0</v>
      </c>
      <c r="BN151" s="278">
        <f t="shared" si="98"/>
        <v>9.1279116852519752E-4</v>
      </c>
      <c r="BO151" s="277">
        <f t="shared" si="120"/>
        <v>1.0532205790675356E-6</v>
      </c>
      <c r="BP151" s="375">
        <f t="shared" si="121"/>
        <v>2.8085882108467618E-6</v>
      </c>
      <c r="BQ151" s="375"/>
      <c r="BR151" s="375"/>
      <c r="BS151" s="375"/>
      <c r="BT151" s="281"/>
      <c r="BU151" s="397"/>
      <c r="BV151" s="397"/>
      <c r="BW151" s="281"/>
      <c r="BX151" s="281"/>
    </row>
    <row r="152" spans="1:76" ht="15">
      <c r="A152" s="192">
        <v>48</v>
      </c>
      <c r="B152" s="192">
        <v>41008</v>
      </c>
      <c r="C152" s="200">
        <v>9</v>
      </c>
      <c r="D152" s="200">
        <v>0</v>
      </c>
      <c r="E152" s="200">
        <v>1</v>
      </c>
      <c r="F152" s="200">
        <v>0</v>
      </c>
      <c r="G152" s="192" t="s">
        <v>128</v>
      </c>
      <c r="H152" s="193">
        <v>4.6080000000000001E-3</v>
      </c>
      <c r="I152" s="201">
        <v>66</v>
      </c>
      <c r="J152" s="193">
        <v>4.7281111343470857E-3</v>
      </c>
      <c r="K152" s="200">
        <v>0</v>
      </c>
      <c r="L152" s="200">
        <v>0</v>
      </c>
      <c r="M152" s="200">
        <v>0</v>
      </c>
      <c r="N152" s="200">
        <v>60</v>
      </c>
      <c r="O152" s="200">
        <v>0</v>
      </c>
      <c r="P152" s="200">
        <v>0</v>
      </c>
      <c r="Q152" s="200">
        <v>145</v>
      </c>
      <c r="R152" s="200">
        <v>0</v>
      </c>
      <c r="S152" s="200">
        <v>185</v>
      </c>
      <c r="T152" s="200">
        <v>30</v>
      </c>
      <c r="U152" s="200">
        <v>1</v>
      </c>
      <c r="V152" s="200">
        <v>1</v>
      </c>
      <c r="W152" s="200">
        <v>0</v>
      </c>
      <c r="X152" s="200">
        <v>0</v>
      </c>
      <c r="Y152" s="200">
        <v>5</v>
      </c>
      <c r="Z152" s="200">
        <v>55</v>
      </c>
      <c r="AA152" s="200">
        <v>0</v>
      </c>
      <c r="AB152" s="200">
        <v>0</v>
      </c>
      <c r="AC152" s="200">
        <v>31</v>
      </c>
      <c r="AD152" s="200">
        <v>206</v>
      </c>
      <c r="AE152" s="200">
        <v>236</v>
      </c>
      <c r="AF152" s="200">
        <v>51</v>
      </c>
      <c r="AG152" s="200">
        <v>236</v>
      </c>
      <c r="AI152" s="259">
        <v>0.39822067757065421</v>
      </c>
      <c r="AJ152" s="260">
        <f t="shared" si="122"/>
        <v>162.49561849625567</v>
      </c>
      <c r="AK152" s="261">
        <f t="shared" si="99"/>
        <v>0.1388062498633304</v>
      </c>
      <c r="AL152" s="262">
        <f t="shared" si="123"/>
        <v>-1.4672271226963626E-3</v>
      </c>
      <c r="AN152" s="264">
        <f t="shared" si="124"/>
        <v>0.18802500000000005</v>
      </c>
      <c r="AO152" s="266">
        <f t="shared" si="125"/>
        <v>576.11574400000006</v>
      </c>
      <c r="AP152" s="261">
        <f t="shared" si="100"/>
        <v>0.2796406873119115</v>
      </c>
      <c r="AQ152" s="262">
        <f t="shared" si="126"/>
        <v>-8.6503820150121355E-4</v>
      </c>
      <c r="AT152" s="192">
        <f t="shared" si="101"/>
        <v>0</v>
      </c>
      <c r="AU152" s="192">
        <f t="shared" si="102"/>
        <v>0</v>
      </c>
      <c r="AV152" s="192">
        <f t="shared" si="103"/>
        <v>1.140420405604517E-3</v>
      </c>
      <c r="AW152" s="192">
        <f t="shared" si="104"/>
        <v>0</v>
      </c>
      <c r="AX152" s="192">
        <f t="shared" si="105"/>
        <v>0</v>
      </c>
      <c r="AY152" s="192">
        <f t="shared" si="106"/>
        <v>5.7021020280225852E-4</v>
      </c>
      <c r="AZ152" s="192">
        <f t="shared" si="107"/>
        <v>9.5035033800376425E-5</v>
      </c>
      <c r="BA152" s="192">
        <f t="shared" si="108"/>
        <v>0</v>
      </c>
      <c r="BB152" s="192">
        <f t="shared" si="109"/>
        <v>0</v>
      </c>
      <c r="BC152" s="192">
        <f t="shared" si="110"/>
        <v>1.805665642207152E-3</v>
      </c>
      <c r="BE152" s="72">
        <f t="shared" si="111"/>
        <v>0</v>
      </c>
      <c r="BF152" s="72">
        <f t="shared" si="112"/>
        <v>0</v>
      </c>
      <c r="BG152" s="72">
        <f t="shared" si="113"/>
        <v>3.0411210816120456E-3</v>
      </c>
      <c r="BH152" s="99">
        <f t="shared" si="114"/>
        <v>0</v>
      </c>
      <c r="BI152" s="72">
        <f t="shared" si="115"/>
        <v>0</v>
      </c>
      <c r="BJ152" s="72">
        <f t="shared" si="116"/>
        <v>5.7021020280225852E-4</v>
      </c>
      <c r="BK152" s="72">
        <f t="shared" si="117"/>
        <v>2.5342675680100382E-4</v>
      </c>
      <c r="BL152" s="72">
        <f t="shared" si="118"/>
        <v>0</v>
      </c>
      <c r="BM152" s="99">
        <f t="shared" si="119"/>
        <v>0</v>
      </c>
      <c r="BN152" s="278">
        <f t="shared" si="98"/>
        <v>1.6155955746063995E-2</v>
      </c>
      <c r="BO152" s="277">
        <f t="shared" si="120"/>
        <v>1.805665642207152E-3</v>
      </c>
      <c r="BP152" s="375">
        <f t="shared" si="121"/>
        <v>3.8647580412153083E-3</v>
      </c>
      <c r="BQ152" s="375"/>
      <c r="BR152" s="375"/>
      <c r="BS152" s="375"/>
      <c r="BT152" s="281"/>
      <c r="BU152" s="397"/>
      <c r="BV152" s="397"/>
      <c r="BW152" s="281"/>
      <c r="BX152" s="281"/>
    </row>
    <row r="153" spans="1:76" ht="15">
      <c r="A153" s="192">
        <v>96</v>
      </c>
      <c r="B153" s="192">
        <v>54008</v>
      </c>
      <c r="C153" s="200">
        <v>9</v>
      </c>
      <c r="D153" s="200">
        <v>0</v>
      </c>
      <c r="E153" s="200">
        <v>1</v>
      </c>
      <c r="F153" s="200">
        <v>0</v>
      </c>
      <c r="G153" s="192" t="s">
        <v>128</v>
      </c>
      <c r="H153" s="193">
        <v>6.7599999999999995E-4</v>
      </c>
      <c r="I153" s="201">
        <v>66</v>
      </c>
      <c r="J153" s="193">
        <v>6.9362047022973725E-4</v>
      </c>
      <c r="K153" s="200">
        <v>0</v>
      </c>
      <c r="L153" s="200">
        <v>0</v>
      </c>
      <c r="M153" s="200">
        <v>0</v>
      </c>
      <c r="N153" s="200">
        <v>0</v>
      </c>
      <c r="O153" s="200">
        <v>0</v>
      </c>
      <c r="P153" s="200">
        <v>0</v>
      </c>
      <c r="Q153" s="200">
        <v>96</v>
      </c>
      <c r="R153" s="200">
        <v>0</v>
      </c>
      <c r="S153" s="200">
        <v>86</v>
      </c>
      <c r="T153" s="200">
        <v>165</v>
      </c>
      <c r="U153" s="200">
        <v>1</v>
      </c>
      <c r="V153" s="200">
        <v>1</v>
      </c>
      <c r="W153" s="200">
        <v>0</v>
      </c>
      <c r="X153" s="200">
        <v>0</v>
      </c>
      <c r="Y153" s="200">
        <v>0</v>
      </c>
      <c r="Z153" s="200">
        <v>0</v>
      </c>
      <c r="AA153" s="200">
        <v>0</v>
      </c>
      <c r="AB153" s="200">
        <v>0</v>
      </c>
      <c r="AC153" s="200">
        <v>45</v>
      </c>
      <c r="AD153" s="200">
        <v>96</v>
      </c>
      <c r="AE153" s="200">
        <v>261</v>
      </c>
      <c r="AF153" s="200">
        <v>174</v>
      </c>
      <c r="AG153" s="200">
        <v>261</v>
      </c>
      <c r="AI153" s="259">
        <v>0.46166306896588266</v>
      </c>
      <c r="AJ153" s="260">
        <f t="shared" si="122"/>
        <v>162.61630845807565</v>
      </c>
      <c r="AK153" s="261">
        <f t="shared" si="99"/>
        <v>0.13890934507999783</v>
      </c>
      <c r="AL153" s="262">
        <f t="shared" si="123"/>
        <v>3.6934139731213032E-2</v>
      </c>
      <c r="AN153" s="264">
        <f t="shared" si="124"/>
        <v>0.18870100000000006</v>
      </c>
      <c r="AO153" s="266">
        <f t="shared" si="125"/>
        <v>576.23336800000004</v>
      </c>
      <c r="AP153" s="261">
        <f t="shared" si="100"/>
        <v>0.2796977807979808</v>
      </c>
      <c r="AQ153" s="262">
        <f t="shared" si="126"/>
        <v>-1.2344602844228893E-4</v>
      </c>
      <c r="AT153" s="192">
        <f t="shared" si="101"/>
        <v>0</v>
      </c>
      <c r="AU153" s="192">
        <f t="shared" si="102"/>
        <v>0</v>
      </c>
      <c r="AV153" s="192">
        <f t="shared" si="103"/>
        <v>0</v>
      </c>
      <c r="AW153" s="192">
        <f t="shared" si="104"/>
        <v>0</v>
      </c>
      <c r="AX153" s="192">
        <f t="shared" si="105"/>
        <v>0</v>
      </c>
      <c r="AY153" s="192">
        <f t="shared" si="106"/>
        <v>4.6007845790338469E-4</v>
      </c>
      <c r="AZ153" s="192">
        <f t="shared" si="107"/>
        <v>0</v>
      </c>
      <c r="BA153" s="192">
        <f t="shared" si="108"/>
        <v>0</v>
      </c>
      <c r="BB153" s="192">
        <f t="shared" si="109"/>
        <v>0</v>
      </c>
      <c r="BC153" s="192">
        <f t="shared" si="110"/>
        <v>4.6007845790338469E-4</v>
      </c>
      <c r="BE153" s="72">
        <f t="shared" si="111"/>
        <v>0</v>
      </c>
      <c r="BF153" s="72">
        <f t="shared" si="112"/>
        <v>0</v>
      </c>
      <c r="BG153" s="72">
        <f t="shared" si="113"/>
        <v>0</v>
      </c>
      <c r="BH153" s="99">
        <f t="shared" si="114"/>
        <v>0</v>
      </c>
      <c r="BI153" s="72">
        <f t="shared" si="115"/>
        <v>0</v>
      </c>
      <c r="BJ153" s="72">
        <f t="shared" si="116"/>
        <v>4.6007845790338469E-4</v>
      </c>
      <c r="BK153" s="72">
        <f t="shared" si="117"/>
        <v>0</v>
      </c>
      <c r="BL153" s="72">
        <f t="shared" si="118"/>
        <v>0</v>
      </c>
      <c r="BM153" s="99">
        <f t="shared" si="119"/>
        <v>0</v>
      </c>
      <c r="BN153" s="278">
        <f t="shared" si="98"/>
        <v>8.0862274419382773E-3</v>
      </c>
      <c r="BO153" s="277">
        <f t="shared" si="120"/>
        <v>4.6007845790338469E-4</v>
      </c>
      <c r="BP153" s="375">
        <f t="shared" si="121"/>
        <v>4.6007845790338469E-4</v>
      </c>
      <c r="BQ153" s="375"/>
      <c r="BR153" s="375"/>
      <c r="BS153" s="375"/>
      <c r="BT153" s="281"/>
      <c r="BU153" s="397"/>
      <c r="BV153" s="397"/>
      <c r="BW153" s="281"/>
      <c r="BX153" s="281"/>
    </row>
    <row r="154" spans="1:76" ht="15">
      <c r="A154" s="192">
        <v>196</v>
      </c>
      <c r="B154" s="192">
        <v>51061</v>
      </c>
      <c r="C154" s="200">
        <v>9</v>
      </c>
      <c r="D154" s="200">
        <v>0</v>
      </c>
      <c r="E154" s="200">
        <v>1</v>
      </c>
      <c r="F154" s="200">
        <v>0</v>
      </c>
      <c r="G154" s="192" t="s">
        <v>128</v>
      </c>
      <c r="H154" s="193">
        <v>7.7899999999999996E-4</v>
      </c>
      <c r="I154" s="201">
        <v>66</v>
      </c>
      <c r="J154" s="193">
        <v>7.9930524601917958E-4</v>
      </c>
      <c r="K154" s="200">
        <v>387</v>
      </c>
      <c r="L154" s="200">
        <v>0</v>
      </c>
      <c r="M154" s="200">
        <v>0</v>
      </c>
      <c r="N154" s="200">
        <v>198</v>
      </c>
      <c r="O154" s="200">
        <v>18</v>
      </c>
      <c r="P154" s="200">
        <v>0</v>
      </c>
      <c r="Q154" s="200">
        <v>92</v>
      </c>
      <c r="R154" s="200">
        <v>15</v>
      </c>
      <c r="S154" s="200">
        <v>278</v>
      </c>
      <c r="T154" s="200">
        <v>843</v>
      </c>
      <c r="U154" s="200">
        <v>1</v>
      </c>
      <c r="V154" s="200">
        <v>1</v>
      </c>
      <c r="W154" s="200">
        <v>0</v>
      </c>
      <c r="X154" s="200">
        <v>0</v>
      </c>
      <c r="Y154" s="200">
        <v>101</v>
      </c>
      <c r="Z154" s="200">
        <v>98</v>
      </c>
      <c r="AA154" s="200">
        <v>0</v>
      </c>
      <c r="AB154" s="200">
        <v>18</v>
      </c>
      <c r="AC154" s="200">
        <v>18</v>
      </c>
      <c r="AD154" s="200">
        <v>711</v>
      </c>
      <c r="AE154" s="200">
        <v>1167</v>
      </c>
      <c r="AF154" s="200">
        <v>1276</v>
      </c>
      <c r="AG154" s="200">
        <v>1554</v>
      </c>
      <c r="AI154" s="264">
        <v>0.67667097294555445</v>
      </c>
      <c r="AJ154" s="260">
        <f t="shared" si="122"/>
        <v>163.63622195199613</v>
      </c>
      <c r="AK154" s="261">
        <f t="shared" si="99"/>
        <v>0.13978057083110551</v>
      </c>
      <c r="AL154" s="262">
        <f t="shared" si="123"/>
        <v>0.18483028169976864</v>
      </c>
      <c r="AN154" s="264">
        <f t="shared" si="124"/>
        <v>0.18948000000000007</v>
      </c>
      <c r="AO154" s="266">
        <f t="shared" si="125"/>
        <v>577.22737200000006</v>
      </c>
      <c r="AP154" s="261">
        <f t="shared" si="100"/>
        <v>0.28018026016891567</v>
      </c>
      <c r="AQ154" s="262">
        <f t="shared" si="126"/>
        <v>-1.415419949132126E-4</v>
      </c>
      <c r="AT154" s="192">
        <f t="shared" si="101"/>
        <v>1.2435111434418785E-3</v>
      </c>
      <c r="AU154" s="192">
        <f t="shared" si="102"/>
        <v>0</v>
      </c>
      <c r="AV154" s="192">
        <f t="shared" si="103"/>
        <v>6.3621500362142616E-4</v>
      </c>
      <c r="AW154" s="192">
        <f t="shared" si="104"/>
        <v>5.7837727601947837E-5</v>
      </c>
      <c r="AX154" s="192">
        <f t="shared" si="105"/>
        <v>0</v>
      </c>
      <c r="AY154" s="192">
        <f t="shared" si="106"/>
        <v>2.7087335760245571E-3</v>
      </c>
      <c r="AZ154" s="192">
        <f t="shared" si="107"/>
        <v>3.2453391598870731E-4</v>
      </c>
      <c r="BA154" s="192">
        <f t="shared" si="108"/>
        <v>0</v>
      </c>
      <c r="BB154" s="192">
        <f t="shared" si="109"/>
        <v>5.7837727601947837E-5</v>
      </c>
      <c r="BC154" s="192">
        <f t="shared" si="110"/>
        <v>5.0286690942804657E-3</v>
      </c>
      <c r="BE154" s="72">
        <f t="shared" si="111"/>
        <v>1.2435111434418785E-3</v>
      </c>
      <c r="BF154" s="72">
        <f t="shared" si="112"/>
        <v>0</v>
      </c>
      <c r="BG154" s="72">
        <f t="shared" si="113"/>
        <v>1.6965733429904698E-3</v>
      </c>
      <c r="BH154" s="99">
        <f t="shared" si="114"/>
        <v>5.7837727601947837E-5</v>
      </c>
      <c r="BI154" s="72">
        <f t="shared" si="115"/>
        <v>0</v>
      </c>
      <c r="BJ154" s="72">
        <f t="shared" si="116"/>
        <v>2.7087335760245571E-3</v>
      </c>
      <c r="BK154" s="72">
        <f t="shared" si="117"/>
        <v>8.6542377596988615E-4</v>
      </c>
      <c r="BL154" s="72">
        <f t="shared" si="118"/>
        <v>0</v>
      </c>
      <c r="BM154" s="99">
        <f t="shared" si="119"/>
        <v>5.7837727601947837E-5</v>
      </c>
      <c r="BN154" s="278">
        <f t="shared" si="98"/>
        <v>6.8334204092671699E-2</v>
      </c>
      <c r="BO154" s="277">
        <f t="shared" si="120"/>
        <v>5.0286690942804657E-3</v>
      </c>
      <c r="BP154" s="375">
        <f t="shared" si="121"/>
        <v>6.6299172936306874E-3</v>
      </c>
      <c r="BQ154" s="375"/>
      <c r="BR154" s="375"/>
      <c r="BS154" s="375"/>
      <c r="BT154" s="281"/>
      <c r="BU154" s="397"/>
      <c r="BV154" s="397"/>
      <c r="BW154" s="281"/>
      <c r="BX154" s="281"/>
    </row>
    <row r="155" spans="1:76" ht="15">
      <c r="A155" s="192">
        <v>264</v>
      </c>
      <c r="B155" s="192">
        <v>54056</v>
      </c>
      <c r="C155" s="200">
        <v>9</v>
      </c>
      <c r="D155" s="200">
        <v>0</v>
      </c>
      <c r="E155" s="200">
        <v>1</v>
      </c>
      <c r="F155" s="200">
        <v>0</v>
      </c>
      <c r="G155" s="192" t="s">
        <v>128</v>
      </c>
      <c r="H155" s="193">
        <v>6.7599999999999995E-4</v>
      </c>
      <c r="I155" s="201">
        <v>66</v>
      </c>
      <c r="J155" s="193">
        <v>6.9362047022973725E-4</v>
      </c>
      <c r="K155" s="200">
        <v>337</v>
      </c>
      <c r="L155" s="200">
        <v>0</v>
      </c>
      <c r="M155" s="200">
        <v>0</v>
      </c>
      <c r="N155" s="200">
        <v>459</v>
      </c>
      <c r="O155" s="200">
        <v>0</v>
      </c>
      <c r="P155" s="200">
        <v>0</v>
      </c>
      <c r="Q155" s="200">
        <v>431</v>
      </c>
      <c r="R155" s="200">
        <v>76</v>
      </c>
      <c r="S155" s="200">
        <v>1306</v>
      </c>
      <c r="T155" s="200">
        <v>2681</v>
      </c>
      <c r="U155" s="200">
        <v>1</v>
      </c>
      <c r="V155" s="200">
        <v>1</v>
      </c>
      <c r="W155" s="200">
        <v>75</v>
      </c>
      <c r="X155" s="200">
        <v>0</v>
      </c>
      <c r="Y155" s="200">
        <v>350</v>
      </c>
      <c r="Z155" s="200">
        <v>109</v>
      </c>
      <c r="AA155" s="200">
        <v>0</v>
      </c>
      <c r="AB155" s="200">
        <v>0</v>
      </c>
      <c r="AC155" s="200">
        <v>82</v>
      </c>
      <c r="AD155" s="200">
        <v>1304</v>
      </c>
      <c r="AE155" s="200">
        <v>3648</v>
      </c>
      <c r="AF155" s="200">
        <v>2679</v>
      </c>
      <c r="AG155" s="200">
        <v>3985</v>
      </c>
      <c r="AI155" s="259">
        <v>0.86030686428297187</v>
      </c>
      <c r="AJ155" s="260">
        <f t="shared" si="122"/>
        <v>165.4944311917416</v>
      </c>
      <c r="AK155" s="261">
        <f t="shared" si="99"/>
        <v>0.14136788166703676</v>
      </c>
      <c r="AL155" s="262">
        <f t="shared" si="123"/>
        <v>0.23061534843268458</v>
      </c>
      <c r="AN155" s="264">
        <f t="shared" si="124"/>
        <v>0.19015600000000007</v>
      </c>
      <c r="AO155" s="266">
        <f t="shared" si="125"/>
        <v>579.03837600000008</v>
      </c>
      <c r="AP155" s="261">
        <f t="shared" si="100"/>
        <v>0.28105930298029325</v>
      </c>
      <c r="AQ155" s="262">
        <f t="shared" si="126"/>
        <v>-1.2276400868886693E-4</v>
      </c>
      <c r="AT155" s="192">
        <f t="shared" si="101"/>
        <v>9.3967539583903414E-4</v>
      </c>
      <c r="AU155" s="192">
        <f t="shared" si="102"/>
        <v>0</v>
      </c>
      <c r="AV155" s="192">
        <f t="shared" si="103"/>
        <v>1.2798546192585064E-3</v>
      </c>
      <c r="AW155" s="192">
        <f t="shared" si="104"/>
        <v>0</v>
      </c>
      <c r="AX155" s="192">
        <f t="shared" si="105"/>
        <v>0</v>
      </c>
      <c r="AY155" s="192">
        <f t="shared" si="106"/>
        <v>7.4755778523574205E-3</v>
      </c>
      <c r="AZ155" s="192">
        <f t="shared" si="107"/>
        <v>9.7592400161324033E-4</v>
      </c>
      <c r="BA155" s="192">
        <f t="shared" si="108"/>
        <v>0</v>
      </c>
      <c r="BB155" s="192">
        <f t="shared" si="109"/>
        <v>0</v>
      </c>
      <c r="BC155" s="192">
        <f t="shared" si="110"/>
        <v>1.06710318690682E-2</v>
      </c>
      <c r="BE155" s="72">
        <f t="shared" si="111"/>
        <v>9.3967539583903414E-4</v>
      </c>
      <c r="BF155" s="72">
        <f t="shared" si="112"/>
        <v>0</v>
      </c>
      <c r="BG155" s="72">
        <f t="shared" si="113"/>
        <v>3.4129456513560174E-3</v>
      </c>
      <c r="BH155" s="99">
        <f t="shared" si="114"/>
        <v>0</v>
      </c>
      <c r="BI155" s="72">
        <f t="shared" si="115"/>
        <v>0</v>
      </c>
      <c r="BJ155" s="72">
        <f t="shared" si="116"/>
        <v>7.4755778523574205E-3</v>
      </c>
      <c r="BK155" s="72">
        <f t="shared" si="117"/>
        <v>2.6024640043019738E-3</v>
      </c>
      <c r="BL155" s="72">
        <f t="shared" si="118"/>
        <v>0</v>
      </c>
      <c r="BM155" s="99">
        <f t="shared" si="119"/>
        <v>0</v>
      </c>
      <c r="BN155" s="278">
        <f t="shared" si="98"/>
        <v>0.12450001906294623</v>
      </c>
      <c r="BO155" s="277">
        <f t="shared" si="120"/>
        <v>1.06710318690682E-2</v>
      </c>
      <c r="BP155" s="375">
        <f t="shared" si="121"/>
        <v>1.4430662903854446E-2</v>
      </c>
      <c r="BQ155" s="375"/>
      <c r="BR155" s="375"/>
      <c r="BS155" s="375"/>
      <c r="BT155" s="281"/>
      <c r="BU155" s="397"/>
      <c r="BV155" s="397"/>
      <c r="BW155" s="281"/>
      <c r="BX155" s="281"/>
    </row>
    <row r="156" spans="1:76" ht="15">
      <c r="A156" s="192">
        <v>352</v>
      </c>
      <c r="B156" s="192">
        <v>54060</v>
      </c>
      <c r="C156" s="200">
        <v>9</v>
      </c>
      <c r="D156" s="200">
        <v>0</v>
      </c>
      <c r="E156" s="200">
        <v>1</v>
      </c>
      <c r="F156" s="200">
        <v>0</v>
      </c>
      <c r="G156" s="192" t="s">
        <v>128</v>
      </c>
      <c r="H156" s="193">
        <v>6.7599999999999995E-4</v>
      </c>
      <c r="I156" s="201">
        <v>66</v>
      </c>
      <c r="J156" s="193">
        <v>6.9362047022973725E-4</v>
      </c>
      <c r="K156" s="200">
        <v>348</v>
      </c>
      <c r="L156" s="200">
        <v>0</v>
      </c>
      <c r="M156" s="200">
        <v>0</v>
      </c>
      <c r="N156" s="200">
        <v>624</v>
      </c>
      <c r="O156" s="200">
        <v>0</v>
      </c>
      <c r="P156" s="200">
        <v>0</v>
      </c>
      <c r="Q156" s="200">
        <v>330</v>
      </c>
      <c r="R156" s="200">
        <v>0</v>
      </c>
      <c r="S156" s="200">
        <v>1486</v>
      </c>
      <c r="T156" s="200">
        <v>7437</v>
      </c>
      <c r="U156" s="200">
        <v>1</v>
      </c>
      <c r="V156" s="200">
        <v>1</v>
      </c>
      <c r="W156" s="200">
        <v>0</v>
      </c>
      <c r="X156" s="200">
        <v>0</v>
      </c>
      <c r="Y156" s="200">
        <v>497</v>
      </c>
      <c r="Z156" s="200">
        <v>104</v>
      </c>
      <c r="AA156" s="200">
        <v>22</v>
      </c>
      <c r="AB156" s="200">
        <v>0</v>
      </c>
      <c r="AC156" s="200">
        <v>42</v>
      </c>
      <c r="AD156" s="200">
        <v>1302</v>
      </c>
      <c r="AE156" s="200">
        <v>8392</v>
      </c>
      <c r="AF156" s="200">
        <v>7254</v>
      </c>
      <c r="AG156" s="200">
        <v>8740</v>
      </c>
      <c r="AI156" s="264">
        <v>0.98342060303716139</v>
      </c>
      <c r="AJ156" s="260">
        <f t="shared" si="122"/>
        <v>170.5259540827881</v>
      </c>
      <c r="AK156" s="261">
        <f t="shared" si="99"/>
        <v>0.14566588569982711</v>
      </c>
      <c r="AL156" s="262">
        <f t="shared" si="123"/>
        <v>0.19165038149633951</v>
      </c>
      <c r="AN156" s="264">
        <f t="shared" si="124"/>
        <v>0.19083200000000008</v>
      </c>
      <c r="AO156" s="266">
        <f t="shared" si="125"/>
        <v>583.94208000000003</v>
      </c>
      <c r="AP156" s="261">
        <f t="shared" si="100"/>
        <v>0.28343951072711393</v>
      </c>
      <c r="AQ156" s="262">
        <f t="shared" si="126"/>
        <v>-1.2405331006620895E-4</v>
      </c>
      <c r="AT156" s="192">
        <f t="shared" si="101"/>
        <v>9.7034729303259318E-4</v>
      </c>
      <c r="AU156" s="192">
        <f t="shared" si="102"/>
        <v>0</v>
      </c>
      <c r="AV156" s="192">
        <f t="shared" si="103"/>
        <v>1.7399330771618912E-3</v>
      </c>
      <c r="AW156" s="192">
        <f t="shared" si="104"/>
        <v>0</v>
      </c>
      <c r="AX156" s="192">
        <f t="shared" si="105"/>
        <v>0</v>
      </c>
      <c r="AY156" s="192">
        <f t="shared" si="106"/>
        <v>2.0736990857136192E-2</v>
      </c>
      <c r="AZ156" s="192">
        <f t="shared" si="107"/>
        <v>1.3858120822908013E-3</v>
      </c>
      <c r="BA156" s="192">
        <f t="shared" si="108"/>
        <v>6.1343794387117961E-5</v>
      </c>
      <c r="BB156" s="192">
        <f t="shared" si="109"/>
        <v>0</v>
      </c>
      <c r="BC156" s="192">
        <f t="shared" si="110"/>
        <v>2.4894427104008597E-2</v>
      </c>
      <c r="BE156" s="72">
        <f t="shared" si="111"/>
        <v>9.7034729303259318E-4</v>
      </c>
      <c r="BF156" s="72">
        <f t="shared" si="112"/>
        <v>0</v>
      </c>
      <c r="BG156" s="72">
        <f t="shared" si="113"/>
        <v>4.6398215390983776E-3</v>
      </c>
      <c r="BH156" s="99">
        <f t="shared" si="114"/>
        <v>0</v>
      </c>
      <c r="BI156" s="72">
        <f t="shared" si="115"/>
        <v>0</v>
      </c>
      <c r="BJ156" s="72">
        <f t="shared" si="116"/>
        <v>2.0736990857136192E-2</v>
      </c>
      <c r="BK156" s="72">
        <f t="shared" si="117"/>
        <v>3.6954988861088037E-3</v>
      </c>
      <c r="BL156" s="72">
        <f t="shared" si="118"/>
        <v>1.6358345169898122E-4</v>
      </c>
      <c r="BM156" s="99">
        <f t="shared" si="119"/>
        <v>0</v>
      </c>
      <c r="BN156" s="278">
        <f t="shared" si="98"/>
        <v>0.33711203370011644</v>
      </c>
      <c r="BO156" s="277">
        <f t="shared" si="120"/>
        <v>2.4894427104008597E-2</v>
      </c>
      <c r="BP156" s="375">
        <f t="shared" si="121"/>
        <v>3.0206242027074948E-2</v>
      </c>
      <c r="BQ156" s="375"/>
      <c r="BR156" s="375"/>
      <c r="BS156" s="375"/>
      <c r="BT156" s="281"/>
      <c r="BU156" s="397"/>
      <c r="BV156" s="397"/>
      <c r="BW156" s="281"/>
      <c r="BX156" s="281"/>
    </row>
    <row r="157" spans="1:76" ht="15">
      <c r="A157" s="192">
        <v>67</v>
      </c>
      <c r="B157" s="192">
        <v>54031</v>
      </c>
      <c r="C157" s="200">
        <v>9</v>
      </c>
      <c r="D157" s="200">
        <v>0</v>
      </c>
      <c r="E157" s="200">
        <v>1</v>
      </c>
      <c r="F157" s="200">
        <v>0</v>
      </c>
      <c r="G157" s="192" t="s">
        <v>423</v>
      </c>
      <c r="H157" s="193">
        <v>1.4289999999999999E-3</v>
      </c>
      <c r="I157" s="201">
        <v>68</v>
      </c>
      <c r="J157" s="193">
        <v>1.4662480058554655E-3</v>
      </c>
      <c r="K157" s="200">
        <v>0</v>
      </c>
      <c r="L157" s="200">
        <v>0</v>
      </c>
      <c r="M157" s="200">
        <v>0</v>
      </c>
      <c r="N157" s="200">
        <v>115</v>
      </c>
      <c r="O157" s="200">
        <v>0</v>
      </c>
      <c r="P157" s="200">
        <v>261</v>
      </c>
      <c r="Q157" s="200">
        <v>156</v>
      </c>
      <c r="R157" s="200">
        <v>0</v>
      </c>
      <c r="S157" s="200">
        <v>438</v>
      </c>
      <c r="T157" s="200">
        <v>0</v>
      </c>
      <c r="U157" s="200">
        <v>0</v>
      </c>
      <c r="V157" s="200">
        <v>0</v>
      </c>
      <c r="W157" s="200">
        <v>0</v>
      </c>
      <c r="X157" s="200">
        <v>0</v>
      </c>
      <c r="Y157" s="200">
        <v>0</v>
      </c>
      <c r="Z157" s="200">
        <v>58</v>
      </c>
      <c r="AA157" s="200">
        <v>57</v>
      </c>
      <c r="AB157" s="200">
        <v>0</v>
      </c>
      <c r="AC157" s="200">
        <v>70</v>
      </c>
      <c r="AD157" s="200">
        <v>534</v>
      </c>
      <c r="AE157" s="200">
        <v>534</v>
      </c>
      <c r="AF157" s="200">
        <v>95</v>
      </c>
      <c r="AG157" s="200">
        <v>534</v>
      </c>
      <c r="AI157" s="259">
        <v>0.42452151463408355</v>
      </c>
      <c r="AJ157" s="260">
        <f t="shared" si="122"/>
        <v>170.66524764334437</v>
      </c>
      <c r="AK157" s="261">
        <f t="shared" si="99"/>
        <v>0.14578487239589838</v>
      </c>
      <c r="AL157" s="262">
        <f t="shared" si="123"/>
        <v>-0.62400600307667065</v>
      </c>
      <c r="AN157" s="264">
        <f t="shared" si="124"/>
        <v>0.1922610000000001</v>
      </c>
      <c r="AO157" s="266">
        <f t="shared" si="125"/>
        <v>584.07783500000005</v>
      </c>
      <c r="AP157" s="261">
        <f t="shared" si="100"/>
        <v>0.28350540481506653</v>
      </c>
      <c r="AQ157" s="262">
        <f t="shared" si="126"/>
        <v>-2.6272438730977809E-4</v>
      </c>
      <c r="AT157" s="192">
        <f t="shared" si="101"/>
        <v>0</v>
      </c>
      <c r="AU157" s="192">
        <f t="shared" si="102"/>
        <v>0</v>
      </c>
      <c r="AV157" s="192">
        <f t="shared" si="103"/>
        <v>6.7784645310698169E-4</v>
      </c>
      <c r="AW157" s="192">
        <f t="shared" si="104"/>
        <v>0</v>
      </c>
      <c r="AX157" s="192">
        <f t="shared" si="105"/>
        <v>1.5384167327036715E-3</v>
      </c>
      <c r="AY157" s="192">
        <f t="shared" si="106"/>
        <v>0</v>
      </c>
      <c r="AZ157" s="192">
        <f t="shared" si="107"/>
        <v>0</v>
      </c>
      <c r="BA157" s="192">
        <f t="shared" si="108"/>
        <v>3.3597606806172139E-4</v>
      </c>
      <c r="BB157" s="192">
        <f t="shared" si="109"/>
        <v>0</v>
      </c>
      <c r="BC157" s="192">
        <f t="shared" si="110"/>
        <v>2.5522392538723749E-3</v>
      </c>
      <c r="BE157" s="72">
        <f t="shared" si="111"/>
        <v>0</v>
      </c>
      <c r="BF157" s="72">
        <f t="shared" si="112"/>
        <v>0</v>
      </c>
      <c r="BG157" s="72">
        <f t="shared" si="113"/>
        <v>1.807590541618618E-3</v>
      </c>
      <c r="BH157" s="99">
        <f t="shared" si="114"/>
        <v>0</v>
      </c>
      <c r="BI157" s="72">
        <f t="shared" si="115"/>
        <v>1.5384167327036715E-3</v>
      </c>
      <c r="BJ157" s="72">
        <f t="shared" si="116"/>
        <v>0</v>
      </c>
      <c r="BK157" s="72">
        <f t="shared" si="117"/>
        <v>0</v>
      </c>
      <c r="BL157" s="72">
        <f t="shared" si="118"/>
        <v>8.9593618149792374E-4</v>
      </c>
      <c r="BM157" s="99">
        <f t="shared" si="119"/>
        <v>0</v>
      </c>
      <c r="BN157" s="278">
        <f t="shared" si="98"/>
        <v>9.332668557270038E-3</v>
      </c>
      <c r="BO157" s="277">
        <f t="shared" si="120"/>
        <v>2.5522392538723749E-3</v>
      </c>
      <c r="BP157" s="375">
        <f t="shared" si="121"/>
        <v>4.2419434558202129E-3</v>
      </c>
      <c r="BQ157" s="375"/>
      <c r="BR157" s="375"/>
      <c r="BS157" s="375"/>
      <c r="BT157" s="281"/>
      <c r="BU157" s="397"/>
      <c r="BV157" s="397"/>
      <c r="BW157" s="281"/>
      <c r="BX157" s="281"/>
    </row>
    <row r="158" spans="1:76" ht="15">
      <c r="A158" s="192">
        <v>20</v>
      </c>
      <c r="B158" s="192">
        <v>51069</v>
      </c>
      <c r="C158" s="200">
        <v>3</v>
      </c>
      <c r="D158" s="202">
        <v>0</v>
      </c>
      <c r="E158" s="202">
        <v>0</v>
      </c>
      <c r="F158" s="200">
        <v>0</v>
      </c>
      <c r="G158" s="192" t="s">
        <v>258</v>
      </c>
      <c r="H158" s="193">
        <v>7.7899999999999996E-4</v>
      </c>
      <c r="I158" s="201">
        <v>70</v>
      </c>
      <c r="J158" s="193">
        <v>2.6199516892227255E-4</v>
      </c>
      <c r="K158" s="200">
        <v>0</v>
      </c>
      <c r="L158" s="200">
        <v>0</v>
      </c>
      <c r="M158" s="200">
        <v>0</v>
      </c>
      <c r="N158" s="200">
        <v>4</v>
      </c>
      <c r="O158" s="200">
        <v>0</v>
      </c>
      <c r="P158" s="200">
        <v>0</v>
      </c>
      <c r="Q158" s="200">
        <v>30</v>
      </c>
      <c r="R158" s="200">
        <v>0</v>
      </c>
      <c r="S158" s="200">
        <v>459</v>
      </c>
      <c r="T158" s="200">
        <v>425</v>
      </c>
      <c r="U158" s="200">
        <v>1</v>
      </c>
      <c r="V158" s="200">
        <v>0</v>
      </c>
      <c r="W158" s="200">
        <v>0</v>
      </c>
      <c r="X158" s="200">
        <v>0</v>
      </c>
      <c r="Y158" s="200">
        <v>0</v>
      </c>
      <c r="Z158" s="200">
        <v>1</v>
      </c>
      <c r="AA158" s="200">
        <v>3</v>
      </c>
      <c r="AB158" s="200">
        <v>0</v>
      </c>
      <c r="AC158" s="200">
        <v>3</v>
      </c>
      <c r="AD158" s="200">
        <v>34</v>
      </c>
      <c r="AE158" s="200">
        <v>459</v>
      </c>
      <c r="AF158" s="200">
        <v>0</v>
      </c>
      <c r="AG158" s="200">
        <v>459</v>
      </c>
      <c r="AI158" s="259">
        <v>9.352929256431225E-2</v>
      </c>
      <c r="AJ158" s="260">
        <f t="shared" si="122"/>
        <v>170.66524764334437</v>
      </c>
      <c r="AK158" s="261">
        <f t="shared" si="99"/>
        <v>0.14578487239589838</v>
      </c>
      <c r="AL158" s="262">
        <f t="shared" si="123"/>
        <v>-7.4963470102682769E-2</v>
      </c>
      <c r="AN158" s="264">
        <f t="shared" si="124"/>
        <v>0.1930400000000001</v>
      </c>
      <c r="AO158" s="266">
        <f t="shared" si="125"/>
        <v>584.07783500000005</v>
      </c>
      <c r="AP158" s="261">
        <f t="shared" si="100"/>
        <v>0.28350540481506653</v>
      </c>
      <c r="AQ158" s="262">
        <f t="shared" si="126"/>
        <v>-1.4155194170187386E-4</v>
      </c>
      <c r="AT158" s="192">
        <f t="shared" si="101"/>
        <v>0</v>
      </c>
      <c r="AU158" s="192">
        <f t="shared" si="102"/>
        <v>0</v>
      </c>
      <c r="AV158" s="192">
        <f t="shared" si="103"/>
        <v>4.2128823162701423E-6</v>
      </c>
      <c r="AW158" s="192">
        <f t="shared" si="104"/>
        <v>0</v>
      </c>
      <c r="AX158" s="192">
        <f t="shared" si="105"/>
        <v>0</v>
      </c>
      <c r="AY158" s="192">
        <f t="shared" si="106"/>
        <v>4.4761874610370269E-4</v>
      </c>
      <c r="AZ158" s="192">
        <f t="shared" si="107"/>
        <v>0</v>
      </c>
      <c r="BA158" s="192">
        <f t="shared" si="108"/>
        <v>3.1596617372026069E-6</v>
      </c>
      <c r="BB158" s="192">
        <f t="shared" si="109"/>
        <v>0</v>
      </c>
      <c r="BC158" s="192">
        <f t="shared" si="110"/>
        <v>4.5499129015717544E-4</v>
      </c>
      <c r="BE158" s="72">
        <f t="shared" si="111"/>
        <v>0</v>
      </c>
      <c r="BF158" s="72">
        <f t="shared" si="112"/>
        <v>0</v>
      </c>
      <c r="BG158" s="72">
        <f t="shared" si="113"/>
        <v>1.1234352843387047E-5</v>
      </c>
      <c r="BH158" s="99">
        <f t="shared" si="114"/>
        <v>0</v>
      </c>
      <c r="BI158" s="72">
        <f t="shared" si="115"/>
        <v>0</v>
      </c>
      <c r="BJ158" s="72">
        <f t="shared" si="116"/>
        <v>4.4761874610370269E-4</v>
      </c>
      <c r="BK158" s="72">
        <f t="shared" si="117"/>
        <v>0</v>
      </c>
      <c r="BL158" s="72">
        <f t="shared" si="118"/>
        <v>8.4257646325402862E-6</v>
      </c>
      <c r="BM158" s="99">
        <f t="shared" si="119"/>
        <v>0</v>
      </c>
      <c r="BN158" s="278">
        <f t="shared" si="98"/>
        <v>0</v>
      </c>
      <c r="BO158" s="277">
        <f t="shared" si="120"/>
        <v>4.5499129015717544E-4</v>
      </c>
      <c r="BP158" s="375">
        <f t="shared" si="121"/>
        <v>4.6727886357963001E-4</v>
      </c>
      <c r="BQ158" s="375"/>
      <c r="BR158" s="375"/>
      <c r="BS158" s="375"/>
      <c r="BT158" s="281"/>
      <c r="BU158" s="397"/>
      <c r="BV158" s="397"/>
      <c r="BW158" s="281"/>
      <c r="BX158" s="281"/>
    </row>
    <row r="159" spans="1:76" ht="15">
      <c r="A159" s="192">
        <v>224</v>
      </c>
      <c r="B159" s="192">
        <v>42017</v>
      </c>
      <c r="C159" s="200">
        <v>4</v>
      </c>
      <c r="D159" s="202">
        <v>0</v>
      </c>
      <c r="E159" s="202">
        <v>0</v>
      </c>
      <c r="F159" s="200">
        <v>0</v>
      </c>
      <c r="G159" s="192" t="s">
        <v>258</v>
      </c>
      <c r="H159" s="193">
        <v>1.2819000000000001E-2</v>
      </c>
      <c r="I159" s="201">
        <v>70</v>
      </c>
      <c r="J159" s="193">
        <v>4.3113171635617608E-3</v>
      </c>
      <c r="K159" s="200">
        <v>0</v>
      </c>
      <c r="L159" s="200">
        <v>0</v>
      </c>
      <c r="M159" s="200">
        <v>0</v>
      </c>
      <c r="N159" s="200">
        <v>119</v>
      </c>
      <c r="O159" s="200">
        <v>45</v>
      </c>
      <c r="P159" s="200">
        <v>0</v>
      </c>
      <c r="Q159" s="200">
        <v>107</v>
      </c>
      <c r="R159" s="200">
        <v>0</v>
      </c>
      <c r="S159" s="200">
        <v>591</v>
      </c>
      <c r="T159" s="200">
        <v>2062</v>
      </c>
      <c r="U159" s="200">
        <v>1</v>
      </c>
      <c r="V159" s="200">
        <v>0</v>
      </c>
      <c r="W159" s="200">
        <v>0</v>
      </c>
      <c r="X159" s="200">
        <v>0</v>
      </c>
      <c r="Y159" s="200">
        <v>22</v>
      </c>
      <c r="Z159" s="200">
        <v>96</v>
      </c>
      <c r="AA159" s="200">
        <v>0</v>
      </c>
      <c r="AB159" s="200">
        <v>0</v>
      </c>
      <c r="AC159" s="200">
        <v>22</v>
      </c>
      <c r="AD159" s="200">
        <v>271</v>
      </c>
      <c r="AE159" s="200">
        <v>2334</v>
      </c>
      <c r="AF159" s="200">
        <v>1743</v>
      </c>
      <c r="AG159" s="200">
        <v>2334</v>
      </c>
      <c r="AI159" s="259">
        <v>0.79209277605317885</v>
      </c>
      <c r="AJ159" s="260">
        <f t="shared" si="122"/>
        <v>178.17987345943251</v>
      </c>
      <c r="AK159" s="261">
        <f t="shared" si="99"/>
        <v>0.15220398103593472</v>
      </c>
      <c r="AL159" s="262">
        <f t="shared" si="123"/>
        <v>0.41049910581385596</v>
      </c>
      <c r="AN159" s="264">
        <f t="shared" si="124"/>
        <v>0.2058590000000001</v>
      </c>
      <c r="AO159" s="266">
        <f t="shared" si="125"/>
        <v>606.42135200000007</v>
      </c>
      <c r="AP159" s="261">
        <f t="shared" si="100"/>
        <v>0.29435071934763624</v>
      </c>
      <c r="AQ159" s="262">
        <f t="shared" si="126"/>
        <v>-2.2940513746416836E-3</v>
      </c>
      <c r="AT159" s="192">
        <f t="shared" si="101"/>
        <v>0</v>
      </c>
      <c r="AU159" s="192">
        <f t="shared" si="102"/>
        <v>0</v>
      </c>
      <c r="AV159" s="192">
        <f t="shared" si="103"/>
        <v>2.0624479047046751E-3</v>
      </c>
      <c r="AW159" s="192">
        <f t="shared" si="104"/>
        <v>7.7991727488832259E-4</v>
      </c>
      <c r="AX159" s="192">
        <f t="shared" si="105"/>
        <v>0</v>
      </c>
      <c r="AY159" s="192">
        <f t="shared" si="106"/>
        <v>3.5737542684882696E-2</v>
      </c>
      <c r="AZ159" s="192">
        <f t="shared" si="107"/>
        <v>3.8129288994540218E-4</v>
      </c>
      <c r="BA159" s="192">
        <f t="shared" si="108"/>
        <v>0</v>
      </c>
      <c r="BB159" s="192">
        <f t="shared" si="109"/>
        <v>0</v>
      </c>
      <c r="BC159" s="192">
        <f t="shared" si="110"/>
        <v>3.8961200754421096E-2</v>
      </c>
      <c r="BE159" s="72">
        <f t="shared" si="111"/>
        <v>0</v>
      </c>
      <c r="BF159" s="72">
        <f t="shared" si="112"/>
        <v>0</v>
      </c>
      <c r="BG159" s="72">
        <f t="shared" si="113"/>
        <v>5.4998610792124682E-3</v>
      </c>
      <c r="BH159" s="99">
        <f t="shared" si="114"/>
        <v>7.7991727488832259E-4</v>
      </c>
      <c r="BI159" s="72">
        <f t="shared" si="115"/>
        <v>0</v>
      </c>
      <c r="BJ159" s="72">
        <f t="shared" si="116"/>
        <v>3.5737542684882696E-2</v>
      </c>
      <c r="BK159" s="72">
        <f t="shared" si="117"/>
        <v>1.0167810398544058E-3</v>
      </c>
      <c r="BL159" s="72">
        <f t="shared" si="118"/>
        <v>0</v>
      </c>
      <c r="BM159" s="99">
        <f t="shared" si="119"/>
        <v>0</v>
      </c>
      <c r="BN159" s="278">
        <f t="shared" si="98"/>
        <v>0.503479929677906</v>
      </c>
      <c r="BO159" s="277">
        <f t="shared" si="120"/>
        <v>3.8961200754421096E-2</v>
      </c>
      <c r="BP159" s="375">
        <f t="shared" si="121"/>
        <v>4.3034102078837892E-2</v>
      </c>
      <c r="BQ159" s="375"/>
      <c r="BR159" s="375"/>
      <c r="BS159" s="375"/>
      <c r="BT159" s="281"/>
      <c r="BU159" s="397"/>
      <c r="BV159" s="397"/>
      <c r="BW159" s="281"/>
      <c r="BX159" s="281"/>
    </row>
    <row r="160" spans="1:76" ht="15">
      <c r="A160" s="192">
        <v>7</v>
      </c>
      <c r="B160" s="192">
        <v>51058</v>
      </c>
      <c r="C160" s="200">
        <v>9</v>
      </c>
      <c r="D160" s="200">
        <v>0</v>
      </c>
      <c r="E160" s="200">
        <v>1</v>
      </c>
      <c r="F160" s="200">
        <v>0</v>
      </c>
      <c r="G160" s="192" t="s">
        <v>258</v>
      </c>
      <c r="H160" s="193">
        <v>2.3479999999999998E-3</v>
      </c>
      <c r="I160" s="201">
        <v>70</v>
      </c>
      <c r="J160" s="193">
        <v>2.4092024616855371E-3</v>
      </c>
      <c r="K160" s="200">
        <v>9</v>
      </c>
      <c r="L160" s="200">
        <v>0</v>
      </c>
      <c r="M160" s="200">
        <v>0</v>
      </c>
      <c r="N160" s="200">
        <v>93</v>
      </c>
      <c r="O160" s="200">
        <v>0</v>
      </c>
      <c r="P160" s="200">
        <v>2</v>
      </c>
      <c r="Q160" s="200">
        <v>102</v>
      </c>
      <c r="R160" s="200">
        <v>0</v>
      </c>
      <c r="S160" s="200">
        <v>984</v>
      </c>
      <c r="T160" s="200">
        <v>350</v>
      </c>
      <c r="U160" s="200">
        <v>1</v>
      </c>
      <c r="V160" s="200">
        <v>1</v>
      </c>
      <c r="W160" s="200">
        <v>0</v>
      </c>
      <c r="X160" s="200">
        <v>0</v>
      </c>
      <c r="Y160" s="200">
        <v>56</v>
      </c>
      <c r="Z160" s="200">
        <v>25</v>
      </c>
      <c r="AA160" s="200">
        <v>11</v>
      </c>
      <c r="AB160" s="200">
        <v>0</v>
      </c>
      <c r="AC160" s="200">
        <v>12</v>
      </c>
      <c r="AD160" s="200">
        <v>207</v>
      </c>
      <c r="AE160" s="200">
        <v>548</v>
      </c>
      <c r="AF160" s="200">
        <v>-426</v>
      </c>
      <c r="AG160" s="200">
        <v>557</v>
      </c>
      <c r="AI160" s="259">
        <v>2.0212088702539537E-2</v>
      </c>
      <c r="AJ160" s="260">
        <f t="shared" si="122"/>
        <v>177.15355321075447</v>
      </c>
      <c r="AK160" s="261">
        <f t="shared" si="99"/>
        <v>0.15132728253663899</v>
      </c>
      <c r="AL160" s="262">
        <f t="shared" si="123"/>
        <v>-0.3927125169871058</v>
      </c>
      <c r="AN160" s="264">
        <f t="shared" si="124"/>
        <v>0.20820700000000009</v>
      </c>
      <c r="AO160" s="266">
        <f t="shared" si="125"/>
        <v>605.42110400000001</v>
      </c>
      <c r="AP160" s="261">
        <f t="shared" si="100"/>
        <v>0.29386520920299003</v>
      </c>
      <c r="AQ160" s="262">
        <f t="shared" si="126"/>
        <v>-4.089040322368681E-4</v>
      </c>
      <c r="AT160" s="192">
        <f t="shared" si="101"/>
        <v>8.7164945063782732E-5</v>
      </c>
      <c r="AU160" s="192">
        <f t="shared" si="102"/>
        <v>0</v>
      </c>
      <c r="AV160" s="192">
        <f t="shared" si="103"/>
        <v>9.0070443232575495E-4</v>
      </c>
      <c r="AW160" s="192">
        <f t="shared" si="104"/>
        <v>0</v>
      </c>
      <c r="AX160" s="192">
        <f t="shared" si="105"/>
        <v>1.9369987791951716E-5</v>
      </c>
      <c r="AY160" s="192">
        <f t="shared" si="106"/>
        <v>3.3897478635915501E-3</v>
      </c>
      <c r="AZ160" s="192">
        <f t="shared" si="107"/>
        <v>5.423596581746481E-4</v>
      </c>
      <c r="BA160" s="192">
        <f t="shared" si="108"/>
        <v>1.0653493285573445E-4</v>
      </c>
      <c r="BB160" s="192">
        <f t="shared" si="109"/>
        <v>0</v>
      </c>
      <c r="BC160" s="192">
        <f t="shared" si="110"/>
        <v>5.0458818198034225E-3</v>
      </c>
      <c r="BE160" s="72">
        <f t="shared" si="111"/>
        <v>8.7164945063782732E-5</v>
      </c>
      <c r="BF160" s="72">
        <f t="shared" si="112"/>
        <v>0</v>
      </c>
      <c r="BG160" s="72">
        <f t="shared" si="113"/>
        <v>2.4018784862020132E-3</v>
      </c>
      <c r="BH160" s="99">
        <f t="shared" si="114"/>
        <v>0</v>
      </c>
      <c r="BI160" s="72">
        <f t="shared" si="115"/>
        <v>1.9369987791951716E-5</v>
      </c>
      <c r="BJ160" s="72">
        <f t="shared" si="116"/>
        <v>3.3897478635915501E-3</v>
      </c>
      <c r="BK160" s="72">
        <f t="shared" si="117"/>
        <v>1.4462924217990617E-3</v>
      </c>
      <c r="BL160" s="72">
        <f t="shared" si="118"/>
        <v>2.8409315428195854E-4</v>
      </c>
      <c r="BM160" s="99">
        <f t="shared" si="119"/>
        <v>0</v>
      </c>
      <c r="BN160" s="278">
        <f t="shared" si="98"/>
        <v>-6.8763456661428607E-2</v>
      </c>
      <c r="BO160" s="277" t="s">
        <v>25</v>
      </c>
      <c r="BP160" s="375">
        <f t="shared" si="121"/>
        <v>7.6285468587303177E-3</v>
      </c>
      <c r="BQ160" s="375"/>
      <c r="BR160" s="375"/>
      <c r="BS160" s="375"/>
      <c r="BT160" s="281"/>
      <c r="BU160" s="397"/>
      <c r="BV160" s="397"/>
      <c r="BW160" s="281"/>
      <c r="BX160" s="281"/>
    </row>
    <row r="161" spans="1:76" ht="15">
      <c r="A161" s="192">
        <v>85</v>
      </c>
      <c r="B161" s="192">
        <v>55047</v>
      </c>
      <c r="C161" s="200">
        <v>9</v>
      </c>
      <c r="D161" s="201">
        <v>0</v>
      </c>
      <c r="E161" s="201">
        <v>1</v>
      </c>
      <c r="F161" s="200">
        <v>0</v>
      </c>
      <c r="G161" s="192" t="s">
        <v>258</v>
      </c>
      <c r="H161" s="193">
        <v>5.1240000000000001E-3</v>
      </c>
      <c r="I161" s="201">
        <v>70</v>
      </c>
      <c r="J161" s="193">
        <v>5.2575610790786603E-3</v>
      </c>
      <c r="K161" s="200">
        <v>11</v>
      </c>
      <c r="L161" s="200">
        <v>0</v>
      </c>
      <c r="M161" s="200">
        <v>0</v>
      </c>
      <c r="N161" s="200">
        <v>216</v>
      </c>
      <c r="O161" s="200">
        <v>0</v>
      </c>
      <c r="P161" s="200">
        <v>0</v>
      </c>
      <c r="Q161" s="200">
        <v>161</v>
      </c>
      <c r="R161" s="200">
        <v>0</v>
      </c>
      <c r="S161" s="200">
        <v>566</v>
      </c>
      <c r="T161" s="200">
        <v>307</v>
      </c>
      <c r="U161" s="200">
        <v>1</v>
      </c>
      <c r="V161" s="200">
        <v>1</v>
      </c>
      <c r="W161" s="200">
        <v>11</v>
      </c>
      <c r="X161" s="200">
        <v>0</v>
      </c>
      <c r="Y161" s="200">
        <v>15</v>
      </c>
      <c r="Z161" s="200">
        <v>178</v>
      </c>
      <c r="AA161" s="200">
        <v>0</v>
      </c>
      <c r="AB161" s="200">
        <v>0</v>
      </c>
      <c r="AC161" s="200">
        <v>27</v>
      </c>
      <c r="AD161" s="200">
        <v>388</v>
      </c>
      <c r="AE161" s="200">
        <v>684</v>
      </c>
      <c r="AF161" s="200">
        <v>129</v>
      </c>
      <c r="AG161" s="200">
        <v>695</v>
      </c>
      <c r="AI161" s="259">
        <v>0.44382198252093646</v>
      </c>
      <c r="AJ161" s="260">
        <f t="shared" si="122"/>
        <v>177.8317785899556</v>
      </c>
      <c r="AK161" s="261">
        <f t="shared" si="99"/>
        <v>0.15190663305894991</v>
      </c>
      <c r="AL161" s="262">
        <f t="shared" si="123"/>
        <v>6.811653685151095E-2</v>
      </c>
      <c r="AN161" s="264">
        <f t="shared" si="124"/>
        <v>0.21333100000000008</v>
      </c>
      <c r="AO161" s="266">
        <f t="shared" si="125"/>
        <v>606.08209999999997</v>
      </c>
      <c r="AP161" s="261">
        <f t="shared" si="100"/>
        <v>0.29418604989806818</v>
      </c>
      <c r="AQ161" s="262">
        <f t="shared" si="126"/>
        <v>-8.5321393963381966E-4</v>
      </c>
      <c r="AT161" s="192">
        <f t="shared" si="101"/>
        <v>2.3248935091685837E-4</v>
      </c>
      <c r="AU161" s="192">
        <f t="shared" si="102"/>
        <v>0</v>
      </c>
      <c r="AV161" s="192">
        <f t="shared" si="103"/>
        <v>4.5652454361855823E-3</v>
      </c>
      <c r="AW161" s="192">
        <f t="shared" si="104"/>
        <v>0</v>
      </c>
      <c r="AX161" s="192">
        <f t="shared" si="105"/>
        <v>0</v>
      </c>
      <c r="AY161" s="192">
        <f t="shared" si="106"/>
        <v>6.4885664301341378E-3</v>
      </c>
      <c r="AZ161" s="192">
        <f t="shared" si="107"/>
        <v>3.1703093306844319E-4</v>
      </c>
      <c r="BA161" s="192">
        <f t="shared" si="108"/>
        <v>0</v>
      </c>
      <c r="BB161" s="192">
        <f t="shared" si="109"/>
        <v>0</v>
      </c>
      <c r="BC161" s="192">
        <f t="shared" si="110"/>
        <v>1.1603332150305021E-2</v>
      </c>
      <c r="BE161" s="72">
        <f t="shared" si="111"/>
        <v>2.3248935091685837E-4</v>
      </c>
      <c r="BF161" s="72">
        <f t="shared" si="112"/>
        <v>0</v>
      </c>
      <c r="BG161" s="72">
        <f t="shared" si="113"/>
        <v>1.2173987829828221E-2</v>
      </c>
      <c r="BH161" s="99">
        <f t="shared" si="114"/>
        <v>0</v>
      </c>
      <c r="BI161" s="72">
        <f t="shared" si="115"/>
        <v>0</v>
      </c>
      <c r="BJ161" s="72">
        <f t="shared" si="116"/>
        <v>6.4885664301341378E-3</v>
      </c>
      <c r="BK161" s="72">
        <f t="shared" si="117"/>
        <v>8.4541582151584859E-4</v>
      </c>
      <c r="BL161" s="72">
        <f t="shared" si="118"/>
        <v>0</v>
      </c>
      <c r="BM161" s="99">
        <f t="shared" si="119"/>
        <v>0</v>
      </c>
      <c r="BN161" s="278">
        <f t="shared" si="98"/>
        <v>4.5441100406476864E-2</v>
      </c>
      <c r="BO161" s="277">
        <f t="shared" si="120"/>
        <v>1.1603332150305021E-2</v>
      </c>
      <c r="BP161" s="375">
        <f t="shared" si="121"/>
        <v>1.9740459432395063E-2</v>
      </c>
      <c r="BQ161" s="375"/>
      <c r="BR161" s="375"/>
      <c r="BS161" s="375"/>
      <c r="BT161" s="281"/>
      <c r="BU161" s="397"/>
      <c r="BV161" s="397"/>
      <c r="BW161" s="281"/>
      <c r="BX161" s="281"/>
    </row>
    <row r="162" spans="1:76" ht="15">
      <c r="A162" s="192">
        <v>147</v>
      </c>
      <c r="B162" s="192">
        <v>54051</v>
      </c>
      <c r="C162" s="200">
        <v>9</v>
      </c>
      <c r="D162" s="200">
        <v>0</v>
      </c>
      <c r="E162" s="200">
        <v>1</v>
      </c>
      <c r="F162" s="200">
        <v>0</v>
      </c>
      <c r="G162" s="192" t="s">
        <v>258</v>
      </c>
      <c r="H162" s="193">
        <v>6.7599999999999995E-4</v>
      </c>
      <c r="I162" s="201">
        <v>70</v>
      </c>
      <c r="J162" s="193">
        <v>6.9362047022973725E-4</v>
      </c>
      <c r="K162" s="200">
        <v>0</v>
      </c>
      <c r="L162" s="200">
        <v>0</v>
      </c>
      <c r="M162" s="200">
        <v>0</v>
      </c>
      <c r="N162" s="200">
        <v>72</v>
      </c>
      <c r="O162" s="200">
        <v>3</v>
      </c>
      <c r="P162" s="200">
        <v>0</v>
      </c>
      <c r="Q162" s="200">
        <v>248</v>
      </c>
      <c r="R162" s="200">
        <v>6</v>
      </c>
      <c r="S162" s="200">
        <v>146</v>
      </c>
      <c r="T162" s="200">
        <v>430</v>
      </c>
      <c r="U162" s="200">
        <v>1</v>
      </c>
      <c r="V162" s="200">
        <v>1</v>
      </c>
      <c r="W162" s="200">
        <v>0</v>
      </c>
      <c r="X162" s="200">
        <v>0</v>
      </c>
      <c r="Y162" s="200">
        <v>41</v>
      </c>
      <c r="Z162" s="200">
        <v>30</v>
      </c>
      <c r="AA162" s="200">
        <v>0</v>
      </c>
      <c r="AB162" s="200">
        <v>0</v>
      </c>
      <c r="AC162" s="200">
        <v>135</v>
      </c>
      <c r="AD162" s="200">
        <v>329</v>
      </c>
      <c r="AE162" s="200">
        <v>759</v>
      </c>
      <c r="AF162" s="200">
        <v>613</v>
      </c>
      <c r="AG162" s="200">
        <v>759</v>
      </c>
      <c r="AI162" s="259">
        <v>0.56259502903511982</v>
      </c>
      <c r="AJ162" s="260">
        <f t="shared" si="122"/>
        <v>178.25696793820643</v>
      </c>
      <c r="AK162" s="261">
        <f t="shared" si="99"/>
        <v>0.15226983632226679</v>
      </c>
      <c r="AL162" s="262">
        <f t="shared" si="123"/>
        <v>8.3407248579877552E-2</v>
      </c>
      <c r="AN162" s="264">
        <f t="shared" si="124"/>
        <v>0.21400700000000009</v>
      </c>
      <c r="AO162" s="266">
        <f t="shared" si="125"/>
        <v>606.496488</v>
      </c>
      <c r="AP162" s="261">
        <f t="shared" si="100"/>
        <v>0.29438718959324339</v>
      </c>
      <c r="AQ162" s="262">
        <f t="shared" si="126"/>
        <v>-1.0899502189612811E-4</v>
      </c>
      <c r="AT162" s="192">
        <f t="shared" si="101"/>
        <v>0</v>
      </c>
      <c r="AU162" s="192">
        <f t="shared" si="102"/>
        <v>0</v>
      </c>
      <c r="AV162" s="192">
        <f t="shared" si="103"/>
        <v>2.0076150890329514E-4</v>
      </c>
      <c r="AW162" s="192">
        <f t="shared" si="104"/>
        <v>8.3650628709706319E-6</v>
      </c>
      <c r="AX162" s="192">
        <f t="shared" si="105"/>
        <v>0</v>
      </c>
      <c r="AY162" s="192">
        <f t="shared" si="106"/>
        <v>1.1989923448391239E-3</v>
      </c>
      <c r="AZ162" s="192">
        <f t="shared" si="107"/>
        <v>1.1432252590326528E-4</v>
      </c>
      <c r="BA162" s="192">
        <f t="shared" si="108"/>
        <v>0</v>
      </c>
      <c r="BB162" s="192">
        <f t="shared" si="109"/>
        <v>0</v>
      </c>
      <c r="BC162" s="192">
        <f t="shared" si="110"/>
        <v>1.5224414425166549E-3</v>
      </c>
      <c r="BE162" s="72">
        <f t="shared" si="111"/>
        <v>0</v>
      </c>
      <c r="BF162" s="72">
        <f t="shared" si="112"/>
        <v>0</v>
      </c>
      <c r="BG162" s="72">
        <f t="shared" si="113"/>
        <v>5.3536402374212044E-4</v>
      </c>
      <c r="BH162" s="99">
        <f t="shared" si="114"/>
        <v>8.3650628709706319E-6</v>
      </c>
      <c r="BI162" s="72">
        <f t="shared" si="115"/>
        <v>0</v>
      </c>
      <c r="BJ162" s="72">
        <f t="shared" si="116"/>
        <v>1.1989923448391239E-3</v>
      </c>
      <c r="BK162" s="72">
        <f t="shared" si="117"/>
        <v>3.0486006907537411E-4</v>
      </c>
      <c r="BL162" s="72">
        <f t="shared" si="118"/>
        <v>0</v>
      </c>
      <c r="BM162" s="99">
        <f t="shared" si="119"/>
        <v>0</v>
      </c>
      <c r="BN162" s="278">
        <f t="shared" si="98"/>
        <v>2.8487686332805538E-2</v>
      </c>
      <c r="BO162" s="277">
        <f t="shared" si="120"/>
        <v>1.5224414425166549E-3</v>
      </c>
      <c r="BP162" s="375">
        <f t="shared" si="121"/>
        <v>2.0475815005275891E-3</v>
      </c>
      <c r="BQ162" s="375"/>
      <c r="BR162" s="375"/>
      <c r="BS162" s="375"/>
      <c r="BT162" s="281"/>
      <c r="BU162" s="397"/>
      <c r="BV162" s="397"/>
      <c r="BW162" s="281"/>
      <c r="BX162" s="281"/>
    </row>
    <row r="163" spans="1:76" ht="15">
      <c r="A163" s="192">
        <v>194</v>
      </c>
      <c r="B163" s="192">
        <v>51097</v>
      </c>
      <c r="C163" s="200">
        <v>9</v>
      </c>
      <c r="D163" s="200">
        <v>0</v>
      </c>
      <c r="E163" s="200">
        <v>1</v>
      </c>
      <c r="F163" s="200">
        <v>0</v>
      </c>
      <c r="G163" s="192" t="s">
        <v>258</v>
      </c>
      <c r="H163" s="193">
        <v>2.3479999999999998E-3</v>
      </c>
      <c r="I163" s="201">
        <v>70</v>
      </c>
      <c r="J163" s="193">
        <v>2.4092024616855371E-3</v>
      </c>
      <c r="K163" s="200">
        <v>440</v>
      </c>
      <c r="L163" s="200">
        <v>0</v>
      </c>
      <c r="M163" s="200">
        <v>0</v>
      </c>
      <c r="N163" s="200">
        <v>58</v>
      </c>
      <c r="O163" s="200">
        <v>0</v>
      </c>
      <c r="P163" s="200">
        <v>5</v>
      </c>
      <c r="Q163" s="200">
        <v>101</v>
      </c>
      <c r="R163" s="200">
        <v>0</v>
      </c>
      <c r="S163" s="200">
        <v>19</v>
      </c>
      <c r="T163" s="200">
        <v>663</v>
      </c>
      <c r="U163" s="200">
        <v>1</v>
      </c>
      <c r="V163" s="200">
        <v>1</v>
      </c>
      <c r="W163" s="200">
        <v>0</v>
      </c>
      <c r="X163" s="200">
        <v>0</v>
      </c>
      <c r="Y163" s="200">
        <v>0</v>
      </c>
      <c r="Z163" s="200">
        <v>13</v>
      </c>
      <c r="AA163" s="200">
        <v>45</v>
      </c>
      <c r="AB163" s="200">
        <v>0</v>
      </c>
      <c r="AC163" s="200">
        <v>59</v>
      </c>
      <c r="AD163" s="200">
        <v>605</v>
      </c>
      <c r="AE163" s="200">
        <v>828</v>
      </c>
      <c r="AF163" s="200">
        <v>1249</v>
      </c>
      <c r="AG163" s="200">
        <v>1268</v>
      </c>
      <c r="AI163" s="259">
        <v>0.67580949206943386</v>
      </c>
      <c r="AJ163" s="260">
        <f t="shared" si="122"/>
        <v>181.26606181285166</v>
      </c>
      <c r="AK163" s="261">
        <f t="shared" si="99"/>
        <v>0.15484025046691552</v>
      </c>
      <c r="AL163" s="262">
        <f t="shared" si="123"/>
        <v>0.10543599930786</v>
      </c>
      <c r="AN163" s="264">
        <f t="shared" si="124"/>
        <v>0.21635500000000008</v>
      </c>
      <c r="AO163" s="266">
        <f t="shared" si="125"/>
        <v>609.42913999999996</v>
      </c>
      <c r="AP163" s="261">
        <f t="shared" si="100"/>
        <v>0.29581066886710028</v>
      </c>
      <c r="AQ163" s="262">
        <f t="shared" si="126"/>
        <v>-3.752945956648848E-4</v>
      </c>
      <c r="AT163" s="192">
        <f t="shared" si="101"/>
        <v>4.2613973142293779E-3</v>
      </c>
      <c r="AU163" s="192">
        <f t="shared" si="102"/>
        <v>0</v>
      </c>
      <c r="AV163" s="192">
        <f t="shared" si="103"/>
        <v>5.6172964596659983E-4</v>
      </c>
      <c r="AW163" s="192">
        <f t="shared" si="104"/>
        <v>0</v>
      </c>
      <c r="AX163" s="192">
        <f t="shared" si="105"/>
        <v>4.8424969479879293E-5</v>
      </c>
      <c r="AY163" s="192">
        <f t="shared" si="106"/>
        <v>6.4211509530319941E-3</v>
      </c>
      <c r="AZ163" s="192">
        <f t="shared" si="107"/>
        <v>0</v>
      </c>
      <c r="BA163" s="192">
        <f t="shared" si="108"/>
        <v>4.3582472531891362E-4</v>
      </c>
      <c r="BB163" s="192">
        <f t="shared" si="109"/>
        <v>0</v>
      </c>
      <c r="BC163" s="192">
        <f t="shared" si="110"/>
        <v>1.1728527608026765E-2</v>
      </c>
      <c r="BE163" s="72">
        <f t="shared" si="111"/>
        <v>4.2613973142293779E-3</v>
      </c>
      <c r="BF163" s="72">
        <f t="shared" si="112"/>
        <v>0</v>
      </c>
      <c r="BG163" s="72">
        <f t="shared" si="113"/>
        <v>1.4979457225775996E-3</v>
      </c>
      <c r="BH163" s="99">
        <f t="shared" si="114"/>
        <v>0</v>
      </c>
      <c r="BI163" s="72">
        <f t="shared" si="115"/>
        <v>4.8424969479879293E-5</v>
      </c>
      <c r="BJ163" s="72">
        <f t="shared" si="116"/>
        <v>6.4211509530319941E-3</v>
      </c>
      <c r="BK163" s="72">
        <f t="shared" si="117"/>
        <v>0</v>
      </c>
      <c r="BL163" s="72">
        <f t="shared" si="118"/>
        <v>1.1621992675171031E-3</v>
      </c>
      <c r="BM163" s="99">
        <f t="shared" si="119"/>
        <v>0</v>
      </c>
      <c r="BN163" s="278">
        <f t="shared" si="98"/>
        <v>0.20160928960123078</v>
      </c>
      <c r="BO163" s="277">
        <f t="shared" si="120"/>
        <v>1.1728527608026765E-2</v>
      </c>
      <c r="BP163" s="375">
        <f t="shared" si="121"/>
        <v>1.3391118226835955E-2</v>
      </c>
      <c r="BQ163" s="375"/>
      <c r="BR163" s="375"/>
      <c r="BS163" s="375"/>
      <c r="BT163" s="281"/>
      <c r="BU163" s="397"/>
      <c r="BV163" s="397"/>
      <c r="BW163" s="281"/>
      <c r="BX163" s="281"/>
    </row>
    <row r="164" spans="1:76" ht="15">
      <c r="A164" s="192">
        <v>341</v>
      </c>
      <c r="B164" s="192">
        <v>55029</v>
      </c>
      <c r="C164" s="200">
        <v>9</v>
      </c>
      <c r="D164" s="200">
        <v>0</v>
      </c>
      <c r="E164" s="200">
        <v>1</v>
      </c>
      <c r="F164" s="200">
        <v>0</v>
      </c>
      <c r="G164" s="192" t="s">
        <v>258</v>
      </c>
      <c r="H164" s="193">
        <v>1.5740000000000001E-3</v>
      </c>
      <c r="I164" s="201">
        <v>70</v>
      </c>
      <c r="J164" s="193">
        <v>1.6150275445881756E-3</v>
      </c>
      <c r="K164" s="200">
        <v>249</v>
      </c>
      <c r="L164" s="200">
        <v>0</v>
      </c>
      <c r="M164" s="200">
        <v>0</v>
      </c>
      <c r="N164" s="200">
        <v>598</v>
      </c>
      <c r="O164" s="200">
        <v>36</v>
      </c>
      <c r="P164" s="200">
        <v>0</v>
      </c>
      <c r="Q164" s="200">
        <v>435</v>
      </c>
      <c r="R164" s="200">
        <v>0</v>
      </c>
      <c r="S164" s="200">
        <v>782</v>
      </c>
      <c r="T164" s="200">
        <v>5475</v>
      </c>
      <c r="U164" s="200">
        <v>1</v>
      </c>
      <c r="V164" s="200">
        <v>1</v>
      </c>
      <c r="W164" s="200">
        <v>0</v>
      </c>
      <c r="X164" s="200">
        <v>0</v>
      </c>
      <c r="Y164" s="200">
        <v>514</v>
      </c>
      <c r="Z164" s="200">
        <v>84</v>
      </c>
      <c r="AA164" s="200">
        <v>0</v>
      </c>
      <c r="AB164" s="200">
        <v>0</v>
      </c>
      <c r="AC164" s="200">
        <v>40</v>
      </c>
      <c r="AD164" s="200">
        <v>1319</v>
      </c>
      <c r="AE164" s="200">
        <v>6545</v>
      </c>
      <c r="AF164" s="200">
        <v>6012</v>
      </c>
      <c r="AG164" s="200">
        <v>6794</v>
      </c>
      <c r="AI164" s="259">
        <v>0.97615976443690089</v>
      </c>
      <c r="AJ164" s="260">
        <f t="shared" si="122"/>
        <v>190.97560741091576</v>
      </c>
      <c r="AK164" s="261">
        <f t="shared" si="99"/>
        <v>0.16313429325290818</v>
      </c>
      <c r="AL164" s="262">
        <f t="shared" si="123"/>
        <v>0.40066567532218955</v>
      </c>
      <c r="AN164" s="264">
        <f t="shared" si="124"/>
        <v>0.21792900000000007</v>
      </c>
      <c r="AO164" s="266">
        <f t="shared" si="125"/>
        <v>618.89202799999998</v>
      </c>
      <c r="AP164" s="261">
        <f t="shared" si="100"/>
        <v>0.30040385787787593</v>
      </c>
      <c r="AQ164" s="262">
        <f t="shared" si="126"/>
        <v>-2.5487864909659103E-4</v>
      </c>
      <c r="AT164" s="192">
        <f t="shared" si="101"/>
        <v>1.6166102715818719E-3</v>
      </c>
      <c r="AU164" s="192">
        <f t="shared" si="102"/>
        <v>0</v>
      </c>
      <c r="AV164" s="192">
        <f t="shared" si="103"/>
        <v>3.8824616160881903E-3</v>
      </c>
      <c r="AW164" s="192">
        <f t="shared" si="104"/>
        <v>2.3372678625280079E-4</v>
      </c>
      <c r="AX164" s="192">
        <f t="shared" si="105"/>
        <v>0</v>
      </c>
      <c r="AY164" s="192">
        <f t="shared" si="106"/>
        <v>3.5545948742613451E-2</v>
      </c>
      <c r="AZ164" s="192">
        <f t="shared" si="107"/>
        <v>3.3370991148316555E-3</v>
      </c>
      <c r="BA164" s="192">
        <f t="shared" si="108"/>
        <v>0</v>
      </c>
      <c r="BB164" s="192">
        <f t="shared" si="109"/>
        <v>0</v>
      </c>
      <c r="BC164" s="192">
        <f t="shared" si="110"/>
        <v>4.4615846531367964E-2</v>
      </c>
      <c r="BE164" s="72">
        <f t="shared" si="111"/>
        <v>1.6166102715818719E-3</v>
      </c>
      <c r="BF164" s="72">
        <f t="shared" si="112"/>
        <v>0</v>
      </c>
      <c r="BG164" s="72">
        <f t="shared" si="113"/>
        <v>1.0353230976235177E-2</v>
      </c>
      <c r="BH164" s="99">
        <f t="shared" si="114"/>
        <v>2.3372678625280079E-4</v>
      </c>
      <c r="BI164" s="72">
        <f t="shared" si="115"/>
        <v>0</v>
      </c>
      <c r="BJ164" s="72">
        <f t="shared" si="116"/>
        <v>3.5545948742613451E-2</v>
      </c>
      <c r="BK164" s="72">
        <f t="shared" si="117"/>
        <v>8.8989309728844147E-3</v>
      </c>
      <c r="BL164" s="72">
        <f t="shared" si="118"/>
        <v>0</v>
      </c>
      <c r="BM164" s="99">
        <f t="shared" si="119"/>
        <v>0</v>
      </c>
      <c r="BN164" s="278">
        <f t="shared" si="98"/>
        <v>0.65053955507029548</v>
      </c>
      <c r="BO164" s="277">
        <f t="shared" si="120"/>
        <v>4.4615846531367964E-2</v>
      </c>
      <c r="BP164" s="375">
        <f t="shared" si="121"/>
        <v>5.6648447749567718E-2</v>
      </c>
      <c r="BQ164" s="375"/>
      <c r="BR164" s="375"/>
      <c r="BS164" s="375"/>
      <c r="BT164" s="281"/>
      <c r="BU164" s="397"/>
      <c r="BV164" s="397"/>
      <c r="BW164" s="281"/>
      <c r="BX164" s="281"/>
    </row>
    <row r="165" spans="1:76" ht="15">
      <c r="A165" s="192">
        <v>115</v>
      </c>
      <c r="B165" s="192">
        <v>51043</v>
      </c>
      <c r="C165" s="200">
        <v>3</v>
      </c>
      <c r="D165" s="202">
        <v>0</v>
      </c>
      <c r="E165" s="202">
        <v>0</v>
      </c>
      <c r="F165" s="200">
        <v>0</v>
      </c>
      <c r="G165" s="192" t="s">
        <v>311</v>
      </c>
      <c r="H165" s="193">
        <v>2.3479999999999998E-3</v>
      </c>
      <c r="I165" s="201">
        <v>71</v>
      </c>
      <c r="J165" s="193">
        <v>7.8968505343966105E-4</v>
      </c>
      <c r="K165" s="200">
        <v>5</v>
      </c>
      <c r="L165" s="200">
        <v>0</v>
      </c>
      <c r="M165" s="200">
        <v>0</v>
      </c>
      <c r="N165" s="200">
        <v>30</v>
      </c>
      <c r="O165" s="200">
        <v>0</v>
      </c>
      <c r="P165" s="200">
        <v>0</v>
      </c>
      <c r="Q165" s="200">
        <v>159</v>
      </c>
      <c r="R165" s="200">
        <v>9</v>
      </c>
      <c r="S165" s="200">
        <v>204</v>
      </c>
      <c r="T165" s="200">
        <v>277</v>
      </c>
      <c r="U165" s="200">
        <v>1</v>
      </c>
      <c r="V165" s="200">
        <v>0</v>
      </c>
      <c r="W165" s="200">
        <v>0</v>
      </c>
      <c r="X165" s="200">
        <v>0</v>
      </c>
      <c r="Y165" s="200">
        <v>11</v>
      </c>
      <c r="Z165" s="200">
        <v>16</v>
      </c>
      <c r="AA165" s="200">
        <v>3</v>
      </c>
      <c r="AB165" s="200">
        <v>0</v>
      </c>
      <c r="AC165" s="200">
        <v>60</v>
      </c>
      <c r="AD165" s="200">
        <v>204</v>
      </c>
      <c r="AE165" s="200">
        <v>477</v>
      </c>
      <c r="AF165" s="200">
        <v>278</v>
      </c>
      <c r="AG165" s="200">
        <v>482</v>
      </c>
      <c r="AI165" s="259">
        <v>0.50864027800849754</v>
      </c>
      <c r="AJ165" s="260">
        <f t="shared" si="122"/>
        <v>191.19513985577197</v>
      </c>
      <c r="AK165" s="261">
        <f t="shared" si="99"/>
        <v>0.16332182123474434</v>
      </c>
      <c r="AL165" s="262">
        <f t="shared" si="123"/>
        <v>-0.54154835830626491</v>
      </c>
      <c r="AN165" s="264">
        <f t="shared" si="124"/>
        <v>0.22027700000000006</v>
      </c>
      <c r="AO165" s="266">
        <f t="shared" si="125"/>
        <v>619.54477199999997</v>
      </c>
      <c r="AP165" s="261">
        <f t="shared" si="100"/>
        <v>0.30072069313658867</v>
      </c>
      <c r="AQ165" s="262">
        <f t="shared" si="126"/>
        <v>-3.8253275778196081E-4</v>
      </c>
      <c r="AT165" s="192">
        <f t="shared" si="101"/>
        <v>1.5872669574137187E-5</v>
      </c>
      <c r="AU165" s="192">
        <f t="shared" si="102"/>
        <v>0</v>
      </c>
      <c r="AV165" s="192">
        <f t="shared" si="103"/>
        <v>9.5236017444823127E-5</v>
      </c>
      <c r="AW165" s="192">
        <f t="shared" si="104"/>
        <v>0</v>
      </c>
      <c r="AX165" s="192">
        <f t="shared" si="105"/>
        <v>0</v>
      </c>
      <c r="AY165" s="192">
        <f t="shared" si="106"/>
        <v>8.7934589440720012E-4</v>
      </c>
      <c r="AZ165" s="192">
        <f t="shared" si="107"/>
        <v>3.491987306310181E-5</v>
      </c>
      <c r="BA165" s="192">
        <f t="shared" si="108"/>
        <v>9.5236017444823134E-6</v>
      </c>
      <c r="BB165" s="192">
        <f t="shared" si="109"/>
        <v>0</v>
      </c>
      <c r="BC165" s="192">
        <f t="shared" si="110"/>
        <v>1.0348980562337447E-3</v>
      </c>
      <c r="BE165" s="72">
        <f t="shared" si="111"/>
        <v>1.5872669574137187E-5</v>
      </c>
      <c r="BF165" s="72">
        <f t="shared" si="112"/>
        <v>0</v>
      </c>
      <c r="BG165" s="72">
        <f t="shared" si="113"/>
        <v>2.5396271318619504E-4</v>
      </c>
      <c r="BH165" s="99">
        <f t="shared" si="114"/>
        <v>0</v>
      </c>
      <c r="BI165" s="72">
        <f t="shared" si="115"/>
        <v>0</v>
      </c>
      <c r="BJ165" s="72">
        <f t="shared" si="116"/>
        <v>8.7934589440720012E-4</v>
      </c>
      <c r="BK165" s="72">
        <f t="shared" si="117"/>
        <v>9.3119661501604836E-5</v>
      </c>
      <c r="BL165" s="72">
        <f t="shared" si="118"/>
        <v>2.5396271318619504E-5</v>
      </c>
      <c r="BM165" s="99">
        <f t="shared" si="119"/>
        <v>0</v>
      </c>
      <c r="BN165" s="278">
        <f t="shared" si="98"/>
        <v>1.4708673805367129E-2</v>
      </c>
      <c r="BO165" s="277">
        <f t="shared" si="120"/>
        <v>1.0348980562337447E-3</v>
      </c>
      <c r="BP165" s="375">
        <f t="shared" si="121"/>
        <v>1.2676972099877567E-3</v>
      </c>
      <c r="BQ165" s="375"/>
      <c r="BR165" s="375"/>
      <c r="BS165" s="375"/>
      <c r="BT165" s="281"/>
      <c r="BU165" s="397"/>
      <c r="BV165" s="397"/>
      <c r="BW165" s="281"/>
      <c r="BX165" s="281"/>
    </row>
    <row r="166" spans="1:76" ht="15">
      <c r="A166" s="192">
        <v>314</v>
      </c>
      <c r="B166" s="192">
        <v>51083</v>
      </c>
      <c r="C166" s="200">
        <v>9</v>
      </c>
      <c r="D166" s="201">
        <v>0</v>
      </c>
      <c r="E166" s="201">
        <v>1</v>
      </c>
      <c r="F166" s="200">
        <v>0</v>
      </c>
      <c r="G166" s="192" t="s">
        <v>514</v>
      </c>
      <c r="H166" s="193">
        <v>7.7899999999999996E-4</v>
      </c>
      <c r="I166" s="201">
        <v>74</v>
      </c>
      <c r="J166" s="193">
        <v>7.9930524601917958E-4</v>
      </c>
      <c r="K166" s="200">
        <v>310</v>
      </c>
      <c r="L166" s="200">
        <v>0</v>
      </c>
      <c r="M166" s="200">
        <v>0</v>
      </c>
      <c r="N166" s="200">
        <v>821</v>
      </c>
      <c r="O166" s="200">
        <v>11</v>
      </c>
      <c r="P166" s="200">
        <v>0</v>
      </c>
      <c r="Q166" s="200">
        <v>309</v>
      </c>
      <c r="R166" s="200">
        <v>21</v>
      </c>
      <c r="S166" s="200">
        <v>3538</v>
      </c>
      <c r="T166" s="200">
        <v>6727</v>
      </c>
      <c r="U166" s="200">
        <v>1</v>
      </c>
      <c r="V166" s="200">
        <v>1</v>
      </c>
      <c r="W166" s="200">
        <v>0</v>
      </c>
      <c r="X166" s="200">
        <v>0</v>
      </c>
      <c r="Y166" s="200">
        <v>625</v>
      </c>
      <c r="Z166" s="200">
        <v>195</v>
      </c>
      <c r="AA166" s="200">
        <v>0</v>
      </c>
      <c r="AB166" s="200">
        <v>11</v>
      </c>
      <c r="AC166" s="200">
        <v>49</v>
      </c>
      <c r="AD166" s="200">
        <v>1473</v>
      </c>
      <c r="AE166" s="200">
        <v>7890</v>
      </c>
      <c r="AF166" s="200">
        <v>4662</v>
      </c>
      <c r="AG166" s="200">
        <v>8200</v>
      </c>
      <c r="AI166" s="259">
        <v>0.93996100606353095</v>
      </c>
      <c r="AJ166" s="260">
        <f t="shared" si="122"/>
        <v>194.92150091271338</v>
      </c>
      <c r="AK166" s="261">
        <f t="shared" si="99"/>
        <v>0.16650493600877569</v>
      </c>
      <c r="AL166" s="262">
        <f t="shared" si="123"/>
        <v>0.48255064344109783</v>
      </c>
      <c r="AN166" s="264">
        <f t="shared" si="124"/>
        <v>0.22105600000000006</v>
      </c>
      <c r="AO166" s="266">
        <f t="shared" si="125"/>
        <v>623.17646999999999</v>
      </c>
      <c r="AP166" s="261">
        <f t="shared" si="100"/>
        <v>0.30248348218619553</v>
      </c>
      <c r="AQ166" s="262">
        <f t="shared" si="126"/>
        <v>-1.2609764557644911E-4</v>
      </c>
      <c r="AT166" s="192">
        <f t="shared" si="101"/>
        <v>9.9609419758910165E-4</v>
      </c>
      <c r="AU166" s="192">
        <f t="shared" si="102"/>
        <v>0</v>
      </c>
      <c r="AV166" s="192">
        <f t="shared" si="103"/>
        <v>2.6380430200666207E-3</v>
      </c>
      <c r="AW166" s="192">
        <f t="shared" si="104"/>
        <v>3.5345277978968126E-5</v>
      </c>
      <c r="AX166" s="192">
        <f t="shared" si="105"/>
        <v>0</v>
      </c>
      <c r="AY166" s="192">
        <f t="shared" si="106"/>
        <v>2.1615244087683505E-2</v>
      </c>
      <c r="AZ166" s="192">
        <f t="shared" si="107"/>
        <v>2.0082544306231887E-3</v>
      </c>
      <c r="BA166" s="192">
        <f t="shared" si="108"/>
        <v>0</v>
      </c>
      <c r="BB166" s="192">
        <f t="shared" si="109"/>
        <v>3.5345277978968126E-5</v>
      </c>
      <c r="BC166" s="192">
        <f t="shared" si="110"/>
        <v>2.7328326291920352E-2</v>
      </c>
      <c r="BE166" s="72">
        <f t="shared" si="111"/>
        <v>9.9609419758910165E-4</v>
      </c>
      <c r="BF166" s="72">
        <f t="shared" si="112"/>
        <v>0</v>
      </c>
      <c r="BG166" s="72">
        <f t="shared" si="113"/>
        <v>7.0347813868443226E-3</v>
      </c>
      <c r="BH166" s="99">
        <f t="shared" si="114"/>
        <v>3.5345277978968126E-5</v>
      </c>
      <c r="BI166" s="72">
        <f t="shared" si="115"/>
        <v>0</v>
      </c>
      <c r="BJ166" s="72">
        <f t="shared" si="116"/>
        <v>2.1615244087683505E-2</v>
      </c>
      <c r="BK166" s="72">
        <f t="shared" si="117"/>
        <v>5.3553451483285041E-3</v>
      </c>
      <c r="BL166" s="72">
        <f t="shared" si="118"/>
        <v>0</v>
      </c>
      <c r="BM166" s="99">
        <f t="shared" si="119"/>
        <v>3.5345277978968126E-5</v>
      </c>
      <c r="BN166" s="278">
        <f t="shared" si="98"/>
        <v>0.24966619081507485</v>
      </c>
      <c r="BO166" s="277">
        <f t="shared" si="120"/>
        <v>2.7328326291920352E-2</v>
      </c>
      <c r="BP166" s="375">
        <f t="shared" si="121"/>
        <v>3.5072155376403367E-2</v>
      </c>
      <c r="BQ166" s="375" t="s">
        <v>31</v>
      </c>
      <c r="BR166" s="410">
        <f>SUM($J128:$J166)</f>
        <v>7.8854999999999981E-2</v>
      </c>
      <c r="BS166" s="397">
        <f>SUM(BN128:BN166)/SUM($J128:$J166)</f>
        <v>71.27053724701257</v>
      </c>
      <c r="BT166" s="397">
        <f t="shared" ref="BT166:BU166" si="127">SUM(BO128:BO166)/SUM($J128:$J166)</f>
        <v>6.4846493926031412</v>
      </c>
      <c r="BU166" s="397">
        <f t="shared" si="127"/>
        <v>8.9627387536012399</v>
      </c>
      <c r="BV166" s="397">
        <f>BU166*4.44</f>
        <v>39.794560065989508</v>
      </c>
      <c r="BW166" s="281">
        <v>39</v>
      </c>
      <c r="BX166" s="281"/>
    </row>
    <row r="167" spans="1:76" ht="15">
      <c r="A167" s="192">
        <v>301</v>
      </c>
      <c r="B167" s="192">
        <v>51075</v>
      </c>
      <c r="C167" s="200">
        <v>3</v>
      </c>
      <c r="D167" s="201">
        <v>0</v>
      </c>
      <c r="E167" s="201">
        <v>1</v>
      </c>
      <c r="F167" s="200">
        <v>0</v>
      </c>
      <c r="G167" s="192" t="s">
        <v>796</v>
      </c>
      <c r="H167" s="193">
        <v>7.7899999999999996E-4</v>
      </c>
      <c r="I167" s="201">
        <v>82</v>
      </c>
      <c r="J167" s="193">
        <v>6.0794234291856538E-4</v>
      </c>
      <c r="K167" s="200">
        <v>154</v>
      </c>
      <c r="L167" s="200">
        <v>0</v>
      </c>
      <c r="M167" s="200">
        <v>0</v>
      </c>
      <c r="N167" s="200">
        <v>700</v>
      </c>
      <c r="O167" s="200">
        <v>160</v>
      </c>
      <c r="P167" s="200">
        <v>257</v>
      </c>
      <c r="Q167" s="200">
        <v>413</v>
      </c>
      <c r="R167" s="200">
        <v>18</v>
      </c>
      <c r="S167" s="200">
        <v>930</v>
      </c>
      <c r="T167" s="200">
        <v>3192</v>
      </c>
      <c r="U167" s="200">
        <v>1</v>
      </c>
      <c r="V167" s="200">
        <v>0</v>
      </c>
      <c r="W167" s="200">
        <v>41</v>
      </c>
      <c r="X167" s="200">
        <v>0</v>
      </c>
      <c r="Y167" s="200">
        <v>547</v>
      </c>
      <c r="Z167" s="200">
        <v>146</v>
      </c>
      <c r="AA167" s="200">
        <v>7</v>
      </c>
      <c r="AB167" s="200">
        <v>158</v>
      </c>
      <c r="AC167" s="200">
        <v>53</v>
      </c>
      <c r="AD167" s="200">
        <v>1704</v>
      </c>
      <c r="AE167" s="200">
        <v>4742</v>
      </c>
      <c r="AF167" s="200">
        <v>3966</v>
      </c>
      <c r="AG167" s="200">
        <v>4896</v>
      </c>
      <c r="AI167" s="259">
        <v>0.92773240357250841</v>
      </c>
      <c r="AJ167" s="260">
        <f t="shared" si="122"/>
        <v>197.33260024472841</v>
      </c>
      <c r="AK167" s="261">
        <f t="shared" si="99"/>
        <v>0.16856453404238481</v>
      </c>
      <c r="AL167" s="262">
        <f t="shared" si="123"/>
        <v>-1.8741848925408418E-2</v>
      </c>
      <c r="AN167" s="264">
        <f t="shared" si="124"/>
        <v>0.22183500000000006</v>
      </c>
      <c r="AO167" s="266">
        <f t="shared" si="125"/>
        <v>626.265984</v>
      </c>
      <c r="AP167" s="261">
        <f t="shared" si="100"/>
        <v>0.30398310066983791</v>
      </c>
      <c r="AQ167" s="262">
        <f t="shared" si="126"/>
        <v>-1.2742537904485027E-4</v>
      </c>
      <c r="AT167" s="192">
        <f t="shared" si="101"/>
        <v>3.7636494565402548E-4</v>
      </c>
      <c r="AU167" s="192">
        <f t="shared" si="102"/>
        <v>0</v>
      </c>
      <c r="AV167" s="192">
        <f t="shared" si="103"/>
        <v>1.7107497529728431E-3</v>
      </c>
      <c r="AW167" s="192">
        <f t="shared" si="104"/>
        <v>3.9102851496522126E-4</v>
      </c>
      <c r="AX167" s="192">
        <f t="shared" si="105"/>
        <v>6.2808955216288678E-4</v>
      </c>
      <c r="AY167" s="192">
        <f t="shared" si="106"/>
        <v>7.8010188735561647E-3</v>
      </c>
      <c r="AZ167" s="192">
        <f t="shared" si="107"/>
        <v>1.3368287355373502E-3</v>
      </c>
      <c r="BA167" s="192">
        <f t="shared" si="108"/>
        <v>1.7107497529728429E-5</v>
      </c>
      <c r="BB167" s="192">
        <f t="shared" si="109"/>
        <v>3.8614065852815598E-4</v>
      </c>
      <c r="BC167" s="192">
        <f t="shared" si="110"/>
        <v>1.2647328530906376E-2</v>
      </c>
      <c r="BE167" s="72">
        <f t="shared" si="111"/>
        <v>3.7636494565402548E-4</v>
      </c>
      <c r="BF167" s="72">
        <f t="shared" si="112"/>
        <v>0</v>
      </c>
      <c r="BG167" s="72">
        <f t="shared" si="113"/>
        <v>4.5619993412609151E-3</v>
      </c>
      <c r="BH167" s="99">
        <f t="shared" si="114"/>
        <v>3.9102851496522126E-4</v>
      </c>
      <c r="BI167" s="72">
        <f t="shared" si="115"/>
        <v>6.2808955216288678E-4</v>
      </c>
      <c r="BJ167" s="72">
        <f t="shared" si="116"/>
        <v>7.8010188735561647E-3</v>
      </c>
      <c r="BK167" s="72">
        <f t="shared" si="117"/>
        <v>3.5648766280996008E-3</v>
      </c>
      <c r="BL167" s="72">
        <f t="shared" si="118"/>
        <v>4.561999341260915E-5</v>
      </c>
      <c r="BM167" s="99">
        <f t="shared" si="119"/>
        <v>3.8614065852815598E-4</v>
      </c>
      <c r="BN167" s="278">
        <f t="shared" si="98"/>
        <v>0.16154365524500705</v>
      </c>
      <c r="BO167" s="277">
        <f t="shared" si="120"/>
        <v>1.2647328530906376E-2</v>
      </c>
      <c r="BP167" s="375">
        <f t="shared" si="121"/>
        <v>1.775513850763958E-2</v>
      </c>
      <c r="BQ167" s="375"/>
      <c r="BR167" s="375"/>
      <c r="BS167" s="375"/>
      <c r="BT167" s="281"/>
      <c r="BU167" s="397"/>
      <c r="BV167" s="397"/>
      <c r="BW167" s="281"/>
      <c r="BX167" s="281"/>
    </row>
    <row r="168" spans="1:76" ht="15">
      <c r="A168" s="192">
        <v>344</v>
      </c>
      <c r="B168" s="192">
        <v>51088</v>
      </c>
      <c r="C168" s="200">
        <v>3</v>
      </c>
      <c r="D168" s="201">
        <v>0</v>
      </c>
      <c r="E168" s="201">
        <v>1</v>
      </c>
      <c r="F168" s="200">
        <v>0</v>
      </c>
      <c r="G168" s="192" t="s">
        <v>796</v>
      </c>
      <c r="H168" s="193">
        <v>7.7899999999999996E-4</v>
      </c>
      <c r="I168" s="201">
        <v>82</v>
      </c>
      <c r="J168" s="193">
        <v>6.0794234291856538E-4</v>
      </c>
      <c r="K168" s="200">
        <v>2043</v>
      </c>
      <c r="L168" s="200">
        <v>0</v>
      </c>
      <c r="M168" s="200">
        <v>0</v>
      </c>
      <c r="N168" s="200">
        <v>805</v>
      </c>
      <c r="O168" s="200">
        <v>266</v>
      </c>
      <c r="P168" s="200">
        <v>1415</v>
      </c>
      <c r="Q168" s="200">
        <v>737</v>
      </c>
      <c r="R168" s="200">
        <v>34</v>
      </c>
      <c r="S168" s="200">
        <v>3393</v>
      </c>
      <c r="T168" s="200">
        <v>4522</v>
      </c>
      <c r="U168" s="200">
        <v>1</v>
      </c>
      <c r="V168" s="200">
        <v>0</v>
      </c>
      <c r="W168" s="200">
        <v>218</v>
      </c>
      <c r="X168" s="200">
        <v>0</v>
      </c>
      <c r="Y168" s="200">
        <v>585</v>
      </c>
      <c r="Z168" s="200">
        <v>220</v>
      </c>
      <c r="AA168" s="200">
        <v>0</v>
      </c>
      <c r="AB168" s="200">
        <v>266</v>
      </c>
      <c r="AC168" s="200">
        <v>94</v>
      </c>
      <c r="AD168" s="200">
        <v>5302</v>
      </c>
      <c r="AE168" s="200">
        <v>7781</v>
      </c>
      <c r="AF168" s="200">
        <v>6432</v>
      </c>
      <c r="AG168" s="200">
        <v>9824</v>
      </c>
      <c r="AI168" s="259">
        <v>0.97737755059813236</v>
      </c>
      <c r="AJ168" s="260">
        <f t="shared" si="122"/>
        <v>201.24288539438064</v>
      </c>
      <c r="AK168" s="261">
        <f t="shared" si="99"/>
        <v>0.17190475959764803</v>
      </c>
      <c r="AL168" s="262">
        <f t="shared" si="123"/>
        <v>7.7676815634311391E-2</v>
      </c>
      <c r="AN168" s="264">
        <f t="shared" si="124"/>
        <v>0.22261400000000006</v>
      </c>
      <c r="AO168" s="266">
        <f t="shared" si="125"/>
        <v>631.27651200000003</v>
      </c>
      <c r="AP168" s="261">
        <f t="shared" si="100"/>
        <v>0.30641515969323369</v>
      </c>
      <c r="AQ168" s="262">
        <f t="shared" si="126"/>
        <v>-1.2927447382283299E-4</v>
      </c>
      <c r="AT168" s="192">
        <f t="shared" si="101"/>
        <v>4.9929453504621692E-3</v>
      </c>
      <c r="AU168" s="192">
        <f t="shared" si="102"/>
        <v>0</v>
      </c>
      <c r="AV168" s="192">
        <f t="shared" si="103"/>
        <v>1.9673622159187697E-3</v>
      </c>
      <c r="AW168" s="192">
        <f t="shared" si="104"/>
        <v>6.5008490612968029E-4</v>
      </c>
      <c r="AX168" s="192">
        <f t="shared" si="105"/>
        <v>3.4581584292236755E-3</v>
      </c>
      <c r="AY168" s="192">
        <f t="shared" si="106"/>
        <v>1.1051443404204565E-2</v>
      </c>
      <c r="AZ168" s="192">
        <f t="shared" si="107"/>
        <v>1.4296980078415903E-3</v>
      </c>
      <c r="BA168" s="192">
        <f t="shared" si="108"/>
        <v>0</v>
      </c>
      <c r="BB168" s="192">
        <f t="shared" si="109"/>
        <v>6.5008490612968029E-4</v>
      </c>
      <c r="BC168" s="192">
        <f t="shared" si="110"/>
        <v>2.419977721991013E-2</v>
      </c>
      <c r="BE168" s="72">
        <f t="shared" si="111"/>
        <v>4.9929453504621692E-3</v>
      </c>
      <c r="BF168" s="72">
        <f t="shared" si="112"/>
        <v>0</v>
      </c>
      <c r="BG168" s="72">
        <f t="shared" si="113"/>
        <v>5.2462992424500534E-3</v>
      </c>
      <c r="BH168" s="99">
        <f t="shared" si="114"/>
        <v>6.5008490612968029E-4</v>
      </c>
      <c r="BI168" s="72">
        <f t="shared" si="115"/>
        <v>3.4581584292236755E-3</v>
      </c>
      <c r="BJ168" s="72">
        <f t="shared" si="116"/>
        <v>1.1051443404204565E-2</v>
      </c>
      <c r="BK168" s="72">
        <f t="shared" si="117"/>
        <v>3.8125280209109075E-3</v>
      </c>
      <c r="BL168" s="72">
        <f t="shared" si="118"/>
        <v>0</v>
      </c>
      <c r="BM168" s="99">
        <f t="shared" si="119"/>
        <v>6.5008490612968029E-4</v>
      </c>
      <c r="BN168" s="278">
        <f t="shared" si="98"/>
        <v>0.26198910502669825</v>
      </c>
      <c r="BO168" s="277">
        <f t="shared" si="120"/>
        <v>2.419977721991013E-2</v>
      </c>
      <c r="BP168" s="375">
        <f t="shared" si="121"/>
        <v>2.9861544259510729E-2</v>
      </c>
      <c r="BQ168" s="375"/>
      <c r="BR168" s="375"/>
      <c r="BS168" s="375"/>
      <c r="BT168" s="281"/>
      <c r="BU168" s="397"/>
      <c r="BV168" s="397"/>
      <c r="BW168" s="281"/>
      <c r="BX168" s="281"/>
    </row>
    <row r="169" spans="1:76" ht="15">
      <c r="A169" s="192">
        <v>350</v>
      </c>
      <c r="B169" s="192">
        <v>53028</v>
      </c>
      <c r="C169" s="200">
        <v>3</v>
      </c>
      <c r="D169" s="201">
        <v>0</v>
      </c>
      <c r="E169" s="201">
        <v>1</v>
      </c>
      <c r="F169" s="200">
        <v>0</v>
      </c>
      <c r="G169" s="192" t="s">
        <v>662</v>
      </c>
      <c r="H169" s="193">
        <v>2.362E-3</v>
      </c>
      <c r="I169" s="201">
        <v>82</v>
      </c>
      <c r="J169" s="193">
        <v>1.8433373735220171E-3</v>
      </c>
      <c r="K169" s="200">
        <v>347</v>
      </c>
      <c r="L169" s="200">
        <v>0</v>
      </c>
      <c r="M169" s="200">
        <v>0</v>
      </c>
      <c r="N169" s="200">
        <v>884</v>
      </c>
      <c r="O169" s="200">
        <v>21</v>
      </c>
      <c r="P169" s="200">
        <v>11</v>
      </c>
      <c r="Q169" s="200">
        <v>263</v>
      </c>
      <c r="R169" s="200">
        <v>10</v>
      </c>
      <c r="S169" s="200">
        <v>1692</v>
      </c>
      <c r="T169" s="200">
        <v>7249</v>
      </c>
      <c r="U169" s="200">
        <v>1</v>
      </c>
      <c r="V169" s="200">
        <v>0</v>
      </c>
      <c r="W169" s="200">
        <v>60</v>
      </c>
      <c r="X169" s="200">
        <v>0</v>
      </c>
      <c r="Y169" s="200">
        <v>616</v>
      </c>
      <c r="Z169" s="200">
        <v>117</v>
      </c>
      <c r="AA169" s="200">
        <v>150</v>
      </c>
      <c r="AB169" s="200">
        <v>9</v>
      </c>
      <c r="AC169" s="200">
        <v>46</v>
      </c>
      <c r="AD169" s="200">
        <v>1537</v>
      </c>
      <c r="AE169" s="200">
        <v>8439</v>
      </c>
      <c r="AF169" s="200">
        <v>7094</v>
      </c>
      <c r="AG169" s="200">
        <v>8786</v>
      </c>
      <c r="AI169" s="259">
        <v>0.98244253754075372</v>
      </c>
      <c r="AJ169" s="260">
        <f t="shared" si="122"/>
        <v>214.31952072214582</v>
      </c>
      <c r="AK169" s="261">
        <f t="shared" si="99"/>
        <v>0.18307502207902845</v>
      </c>
      <c r="AL169" s="262">
        <f t="shared" si="123"/>
        <v>8.1284951972235599E-3</v>
      </c>
      <c r="AN169" s="264">
        <f t="shared" si="124"/>
        <v>0.22497600000000006</v>
      </c>
      <c r="AO169" s="266">
        <f t="shared" si="125"/>
        <v>648.03254000000004</v>
      </c>
      <c r="AP169" s="261">
        <f t="shared" si="100"/>
        <v>0.31454836423648197</v>
      </c>
      <c r="AQ169" s="262">
        <f t="shared" si="126"/>
        <v>-4.0950826352198857E-4</v>
      </c>
      <c r="AT169" s="192">
        <f t="shared" si="101"/>
        <v>2.571345035820803E-3</v>
      </c>
      <c r="AU169" s="192">
        <f t="shared" si="102"/>
        <v>0</v>
      </c>
      <c r="AV169" s="192">
        <f t="shared" si="103"/>
        <v>6.5506311575377219E-3</v>
      </c>
      <c r="AW169" s="192">
        <f t="shared" si="104"/>
        <v>1.5561454107272869E-4</v>
      </c>
      <c r="AX169" s="192">
        <f t="shared" si="105"/>
        <v>8.1512378657143606E-5</v>
      </c>
      <c r="AY169" s="192">
        <f t="shared" si="106"/>
        <v>5.3716657535057631E-2</v>
      </c>
      <c r="AZ169" s="192">
        <f t="shared" si="107"/>
        <v>4.5646932048000423E-3</v>
      </c>
      <c r="BA169" s="192">
        <f t="shared" si="108"/>
        <v>1.1115324362337762E-3</v>
      </c>
      <c r="BB169" s="192">
        <f t="shared" si="109"/>
        <v>6.6691946174026595E-5</v>
      </c>
      <c r="BC169" s="192">
        <f t="shared" si="110"/>
        <v>6.881867823535387E-2</v>
      </c>
      <c r="BE169" s="72">
        <f t="shared" si="111"/>
        <v>2.571345035820803E-3</v>
      </c>
      <c r="BF169" s="72">
        <f t="shared" si="112"/>
        <v>0</v>
      </c>
      <c r="BG169" s="72">
        <f t="shared" si="113"/>
        <v>1.7468349753433927E-2</v>
      </c>
      <c r="BH169" s="99">
        <f t="shared" si="114"/>
        <v>1.5561454107272869E-4</v>
      </c>
      <c r="BI169" s="72">
        <f t="shared" si="115"/>
        <v>8.1512378657143606E-5</v>
      </c>
      <c r="BJ169" s="72">
        <f t="shared" si="116"/>
        <v>5.3716657535057631E-2</v>
      </c>
      <c r="BK169" s="72">
        <f t="shared" si="117"/>
        <v>1.2172515212800113E-2</v>
      </c>
      <c r="BL169" s="72">
        <f t="shared" si="118"/>
        <v>2.9640864966234037E-3</v>
      </c>
      <c r="BM169" s="99">
        <f t="shared" si="119"/>
        <v>6.6691946174026595E-5</v>
      </c>
      <c r="BN169" s="278">
        <f t="shared" si="98"/>
        <v>0.87613456696026781</v>
      </c>
      <c r="BO169" s="277">
        <f t="shared" si="120"/>
        <v>6.881867823535387E-2</v>
      </c>
      <c r="BP169" s="375">
        <f t="shared" si="121"/>
        <v>8.9196772899639759E-2</v>
      </c>
      <c r="BQ169" s="375"/>
      <c r="BR169" s="375"/>
      <c r="BS169" s="375"/>
      <c r="BT169" s="281"/>
      <c r="BU169" s="397"/>
      <c r="BV169" s="397"/>
      <c r="BW169" s="281"/>
      <c r="BX169" s="281"/>
    </row>
    <row r="170" spans="1:76" ht="15">
      <c r="A170" s="192">
        <v>9</v>
      </c>
      <c r="B170" s="192">
        <v>53012</v>
      </c>
      <c r="C170" s="200">
        <v>9</v>
      </c>
      <c r="D170" s="200">
        <v>0</v>
      </c>
      <c r="E170" s="200">
        <v>1</v>
      </c>
      <c r="F170" s="200">
        <v>0</v>
      </c>
      <c r="G170" s="192" t="s">
        <v>752</v>
      </c>
      <c r="H170" s="193">
        <v>2.362E-3</v>
      </c>
      <c r="I170" s="201">
        <v>82</v>
      </c>
      <c r="J170" s="193">
        <v>1.8433373735220171E-3</v>
      </c>
      <c r="K170" s="200">
        <v>30</v>
      </c>
      <c r="L170" s="200">
        <v>0</v>
      </c>
      <c r="M170" s="200">
        <v>0</v>
      </c>
      <c r="N170" s="200">
        <v>77</v>
      </c>
      <c r="O170" s="200">
        <v>0</v>
      </c>
      <c r="P170" s="200">
        <v>0</v>
      </c>
      <c r="Q170" s="200">
        <v>72</v>
      </c>
      <c r="R170" s="200">
        <v>0</v>
      </c>
      <c r="S170" s="200">
        <v>1219</v>
      </c>
      <c r="T170" s="200">
        <v>772</v>
      </c>
      <c r="U170" s="200">
        <v>1</v>
      </c>
      <c r="V170" s="200">
        <v>1</v>
      </c>
      <c r="W170" s="200">
        <v>0</v>
      </c>
      <c r="X170" s="200">
        <v>0</v>
      </c>
      <c r="Y170" s="200">
        <v>25</v>
      </c>
      <c r="Z170" s="200">
        <v>51</v>
      </c>
      <c r="AA170" s="200">
        <v>0</v>
      </c>
      <c r="AB170" s="200">
        <v>0</v>
      </c>
      <c r="AC170" s="200">
        <v>2</v>
      </c>
      <c r="AD170" s="200">
        <v>180</v>
      </c>
      <c r="AE170" s="200">
        <v>921</v>
      </c>
      <c r="AF170" s="200">
        <v>-267</v>
      </c>
      <c r="AG170" s="200">
        <v>951</v>
      </c>
      <c r="AI170" s="259">
        <v>2.246896768445316E-2</v>
      </c>
      <c r="AJ170" s="260">
        <f t="shared" si="122"/>
        <v>213.82734964341546</v>
      </c>
      <c r="AK170" s="261">
        <f t="shared" si="99"/>
        <v>0.1826546019940935</v>
      </c>
      <c r="AL170" s="262">
        <f t="shared" si="123"/>
        <v>-0.61359771223703252</v>
      </c>
      <c r="AN170" s="264">
        <f t="shared" si="124"/>
        <v>0.22733800000000007</v>
      </c>
      <c r="AO170" s="266">
        <f t="shared" si="125"/>
        <v>647.40188599999999</v>
      </c>
      <c r="AP170" s="261">
        <f t="shared" si="100"/>
        <v>0.31424225123774391</v>
      </c>
      <c r="AQ170" s="262">
        <f t="shared" si="126"/>
        <v>-4.1683776575012171E-4</v>
      </c>
      <c r="AT170" s="192">
        <f t="shared" si="101"/>
        <v>2.2230648724675528E-4</v>
      </c>
      <c r="AU170" s="192">
        <f t="shared" si="102"/>
        <v>0</v>
      </c>
      <c r="AV170" s="192">
        <f t="shared" si="103"/>
        <v>5.7058665060000528E-4</v>
      </c>
      <c r="AW170" s="192">
        <f t="shared" si="104"/>
        <v>0</v>
      </c>
      <c r="AX170" s="192">
        <f t="shared" si="105"/>
        <v>0</v>
      </c>
      <c r="AY170" s="192">
        <f t="shared" si="106"/>
        <v>5.7206869384831696E-3</v>
      </c>
      <c r="AZ170" s="192">
        <f t="shared" si="107"/>
        <v>1.8525540603896273E-4</v>
      </c>
      <c r="BA170" s="192">
        <f t="shared" si="108"/>
        <v>0</v>
      </c>
      <c r="BB170" s="192">
        <f t="shared" si="109"/>
        <v>0</v>
      </c>
      <c r="BC170" s="192">
        <f t="shared" si="110"/>
        <v>6.6988354823688924E-3</v>
      </c>
      <c r="BE170" s="72">
        <f t="shared" si="111"/>
        <v>2.2230648724675528E-4</v>
      </c>
      <c r="BF170" s="72">
        <f t="shared" si="112"/>
        <v>0</v>
      </c>
      <c r="BG170" s="72">
        <f t="shared" si="113"/>
        <v>1.5215644016000141E-3</v>
      </c>
      <c r="BH170" s="99">
        <f t="shared" si="114"/>
        <v>0</v>
      </c>
      <c r="BI170" s="72">
        <f t="shared" si="115"/>
        <v>0</v>
      </c>
      <c r="BJ170" s="72">
        <f t="shared" si="116"/>
        <v>5.7206869384831696E-3</v>
      </c>
      <c r="BK170" s="72">
        <f t="shared" si="117"/>
        <v>4.9401441610390066E-4</v>
      </c>
      <c r="BL170" s="72">
        <f t="shared" si="118"/>
        <v>0</v>
      </c>
      <c r="BM170" s="99">
        <f t="shared" si="119"/>
        <v>0</v>
      </c>
      <c r="BN170" s="278">
        <f t="shared" si="98"/>
        <v>-3.297546227493537E-2</v>
      </c>
      <c r="BO170" s="277">
        <f t="shared" si="120"/>
        <v>6.6988354823688924E-3</v>
      </c>
      <c r="BP170" s="375">
        <f t="shared" si="121"/>
        <v>7.9585722434338396E-3</v>
      </c>
      <c r="BQ170" s="375"/>
      <c r="BR170" s="375"/>
      <c r="BS170" s="375"/>
      <c r="BT170" s="281"/>
      <c r="BU170" s="397"/>
      <c r="BV170" s="397"/>
      <c r="BW170" s="281"/>
      <c r="BX170" s="281"/>
    </row>
    <row r="171" spans="1:76" ht="15">
      <c r="A171" s="192">
        <v>62</v>
      </c>
      <c r="B171" s="192">
        <v>42028</v>
      </c>
      <c r="C171" s="200">
        <v>9</v>
      </c>
      <c r="D171" s="200">
        <v>0</v>
      </c>
      <c r="E171" s="200">
        <v>1</v>
      </c>
      <c r="F171" s="200">
        <v>0</v>
      </c>
      <c r="G171" s="192" t="s">
        <v>662</v>
      </c>
      <c r="H171" s="193">
        <v>1.622E-3</v>
      </c>
      <c r="I171" s="201">
        <v>82</v>
      </c>
      <c r="J171" s="193">
        <v>1.2658311684389128E-3</v>
      </c>
      <c r="K171" s="200">
        <v>0</v>
      </c>
      <c r="L171" s="200">
        <v>0</v>
      </c>
      <c r="M171" s="200">
        <v>0</v>
      </c>
      <c r="N171" s="200">
        <v>79</v>
      </c>
      <c r="O171" s="200">
        <v>0</v>
      </c>
      <c r="P171" s="200">
        <v>0</v>
      </c>
      <c r="Q171" s="200">
        <v>117</v>
      </c>
      <c r="R171" s="200">
        <v>0</v>
      </c>
      <c r="S171" s="200">
        <v>147</v>
      </c>
      <c r="T171" s="200">
        <v>26</v>
      </c>
      <c r="U171" s="200">
        <v>1</v>
      </c>
      <c r="V171" s="200">
        <v>1</v>
      </c>
      <c r="W171" s="200">
        <v>0</v>
      </c>
      <c r="X171" s="200">
        <v>0</v>
      </c>
      <c r="Y171" s="200">
        <v>57</v>
      </c>
      <c r="Z171" s="200">
        <v>22</v>
      </c>
      <c r="AA171" s="200">
        <v>0</v>
      </c>
      <c r="AB171" s="200">
        <v>0</v>
      </c>
      <c r="AC171" s="200">
        <v>22</v>
      </c>
      <c r="AD171" s="200">
        <v>197</v>
      </c>
      <c r="AE171" s="200">
        <v>223</v>
      </c>
      <c r="AF171" s="200">
        <v>76</v>
      </c>
      <c r="AG171" s="200">
        <v>223</v>
      </c>
      <c r="AI171" s="259">
        <v>0.41655362636405485</v>
      </c>
      <c r="AJ171" s="260">
        <f t="shared" si="122"/>
        <v>213.92355281221683</v>
      </c>
      <c r="AK171" s="261">
        <f t="shared" si="99"/>
        <v>0.18273678021655795</v>
      </c>
      <c r="AL171" s="262">
        <f t="shared" si="123"/>
        <v>2.901693098528714E-2</v>
      </c>
      <c r="AN171" s="264">
        <f t="shared" si="124"/>
        <v>0.22896000000000008</v>
      </c>
      <c r="AO171" s="266">
        <f t="shared" si="125"/>
        <v>647.52515800000003</v>
      </c>
      <c r="AP171" s="261">
        <f t="shared" si="100"/>
        <v>0.31430208620522282</v>
      </c>
      <c r="AQ171" s="262">
        <f t="shared" si="126"/>
        <v>-2.7938355933249391E-4</v>
      </c>
      <c r="AT171" s="192">
        <f t="shared" si="101"/>
        <v>0</v>
      </c>
      <c r="AU171" s="192">
        <f t="shared" si="102"/>
        <v>0</v>
      </c>
      <c r="AV171" s="192">
        <f t="shared" si="103"/>
        <v>4.0200266247282989E-4</v>
      </c>
      <c r="AW171" s="192">
        <f t="shared" si="104"/>
        <v>0</v>
      </c>
      <c r="AX171" s="192">
        <f t="shared" si="105"/>
        <v>0</v>
      </c>
      <c r="AY171" s="192">
        <f t="shared" si="106"/>
        <v>1.3230467372523516E-4</v>
      </c>
      <c r="AZ171" s="192">
        <f t="shared" si="107"/>
        <v>2.9005255393609248E-4</v>
      </c>
      <c r="BA171" s="192">
        <f t="shared" si="108"/>
        <v>0</v>
      </c>
      <c r="BB171" s="192">
        <f t="shared" si="109"/>
        <v>0</v>
      </c>
      <c r="BC171" s="192">
        <f t="shared" si="110"/>
        <v>8.2435989013415756E-4</v>
      </c>
      <c r="BE171" s="72">
        <f t="shared" si="111"/>
        <v>0</v>
      </c>
      <c r="BF171" s="72">
        <f t="shared" si="112"/>
        <v>0</v>
      </c>
      <c r="BG171" s="72">
        <f t="shared" si="113"/>
        <v>1.0720070999275465E-3</v>
      </c>
      <c r="BH171" s="99">
        <f t="shared" si="114"/>
        <v>0</v>
      </c>
      <c r="BI171" s="72">
        <f t="shared" si="115"/>
        <v>0</v>
      </c>
      <c r="BJ171" s="72">
        <f t="shared" si="116"/>
        <v>1.3230467372523516E-4</v>
      </c>
      <c r="BK171" s="72">
        <f t="shared" si="117"/>
        <v>7.7347347716291335E-4</v>
      </c>
      <c r="BL171" s="72">
        <f t="shared" si="118"/>
        <v>0</v>
      </c>
      <c r="BM171" s="99">
        <f t="shared" si="119"/>
        <v>0</v>
      </c>
      <c r="BN171" s="278">
        <f t="shared" si="98"/>
        <v>6.4456123096909446E-3</v>
      </c>
      <c r="BO171" s="277">
        <f t="shared" si="120"/>
        <v>8.2435989013415756E-4</v>
      </c>
      <c r="BP171" s="375">
        <f t="shared" si="121"/>
        <v>1.9777852508156947E-3</v>
      </c>
      <c r="BQ171" s="375"/>
      <c r="BR171" s="375"/>
      <c r="BS171" s="375"/>
      <c r="BT171" s="281"/>
      <c r="BU171" s="397"/>
      <c r="BV171" s="397"/>
      <c r="BW171" s="281"/>
      <c r="BX171" s="281"/>
    </row>
    <row r="172" spans="1:76" ht="15">
      <c r="A172" s="192">
        <v>101</v>
      </c>
      <c r="B172" s="192">
        <v>42020</v>
      </c>
      <c r="C172" s="200">
        <v>9</v>
      </c>
      <c r="D172" s="201">
        <v>0</v>
      </c>
      <c r="E172" s="201">
        <v>1</v>
      </c>
      <c r="F172" s="200">
        <v>0</v>
      </c>
      <c r="G172" s="192" t="s">
        <v>543</v>
      </c>
      <c r="H172" s="193">
        <v>1.2819000000000001E-2</v>
      </c>
      <c r="I172" s="201">
        <v>82</v>
      </c>
      <c r="J172" s="193">
        <v>1.0004124382378807E-2</v>
      </c>
      <c r="K172" s="200">
        <v>34</v>
      </c>
      <c r="L172" s="200">
        <v>0</v>
      </c>
      <c r="M172" s="200">
        <v>0</v>
      </c>
      <c r="N172" s="200">
        <v>95</v>
      </c>
      <c r="O172" s="200">
        <v>0</v>
      </c>
      <c r="P172" s="200">
        <v>0</v>
      </c>
      <c r="Q172" s="200">
        <v>122</v>
      </c>
      <c r="R172" s="200">
        <v>0</v>
      </c>
      <c r="S172" s="200">
        <v>192</v>
      </c>
      <c r="T172" s="200">
        <v>138</v>
      </c>
      <c r="U172" s="200">
        <v>1</v>
      </c>
      <c r="V172" s="200">
        <v>1</v>
      </c>
      <c r="W172" s="200">
        <v>34</v>
      </c>
      <c r="X172" s="200">
        <v>0</v>
      </c>
      <c r="Y172" s="200">
        <v>46</v>
      </c>
      <c r="Z172" s="200">
        <v>48</v>
      </c>
      <c r="AA172" s="200">
        <v>0</v>
      </c>
      <c r="AB172" s="200">
        <v>0</v>
      </c>
      <c r="AC172" s="200">
        <v>83</v>
      </c>
      <c r="AD172" s="200">
        <v>252</v>
      </c>
      <c r="AE172" s="200">
        <v>356</v>
      </c>
      <c r="AF172" s="200">
        <v>198</v>
      </c>
      <c r="AG172" s="200">
        <v>390</v>
      </c>
      <c r="AI172" s="259">
        <v>0.4824704614522688</v>
      </c>
      <c r="AJ172" s="260">
        <f t="shared" si="122"/>
        <v>215.90436943992782</v>
      </c>
      <c r="AK172" s="261">
        <f t="shared" si="99"/>
        <v>0.18442882416398187</v>
      </c>
      <c r="AL172" s="262">
        <f t="shared" si="123"/>
        <v>3.5058427942904133E-2</v>
      </c>
      <c r="AN172" s="264">
        <f t="shared" si="124"/>
        <v>0.24177900000000008</v>
      </c>
      <c r="AO172" s="266">
        <f t="shared" si="125"/>
        <v>650.06332000000009</v>
      </c>
      <c r="AP172" s="261">
        <f t="shared" si="100"/>
        <v>0.31553408406950789</v>
      </c>
      <c r="AQ172" s="262">
        <f t="shared" si="126"/>
        <v>-2.0394666257517705E-3</v>
      </c>
      <c r="AT172" s="192">
        <f t="shared" si="101"/>
        <v>1.367363720583535E-3</v>
      </c>
      <c r="AU172" s="192">
        <f t="shared" si="102"/>
        <v>0</v>
      </c>
      <c r="AV172" s="192">
        <f t="shared" si="103"/>
        <v>3.8205751016304663E-3</v>
      </c>
      <c r="AW172" s="192">
        <f t="shared" si="104"/>
        <v>0</v>
      </c>
      <c r="AX172" s="192">
        <f t="shared" si="105"/>
        <v>0</v>
      </c>
      <c r="AY172" s="192">
        <f t="shared" si="106"/>
        <v>5.5498880423684666E-3</v>
      </c>
      <c r="AZ172" s="192">
        <f t="shared" si="107"/>
        <v>1.8499626807894892E-3</v>
      </c>
      <c r="BA172" s="192">
        <f t="shared" si="108"/>
        <v>0</v>
      </c>
      <c r="BB172" s="192">
        <f t="shared" si="109"/>
        <v>0</v>
      </c>
      <c r="BC172" s="192">
        <f t="shared" si="110"/>
        <v>1.2587789545371956E-2</v>
      </c>
      <c r="BE172" s="72">
        <f t="shared" si="111"/>
        <v>1.367363720583535E-3</v>
      </c>
      <c r="BF172" s="72">
        <f t="shared" si="112"/>
        <v>0</v>
      </c>
      <c r="BG172" s="72">
        <f t="shared" si="113"/>
        <v>1.0188200271014579E-2</v>
      </c>
      <c r="BH172" s="99">
        <f t="shared" si="114"/>
        <v>0</v>
      </c>
      <c r="BI172" s="72">
        <f t="shared" si="115"/>
        <v>0</v>
      </c>
      <c r="BJ172" s="72">
        <f t="shared" si="116"/>
        <v>5.5498880423684666E-3</v>
      </c>
      <c r="BK172" s="72">
        <f t="shared" si="117"/>
        <v>4.933233815438638E-3</v>
      </c>
      <c r="BL172" s="72">
        <f t="shared" si="118"/>
        <v>0</v>
      </c>
      <c r="BM172" s="99">
        <f t="shared" si="119"/>
        <v>0</v>
      </c>
      <c r="BN172" s="278">
        <f t="shared" si="98"/>
        <v>0.13271471405663726</v>
      </c>
      <c r="BO172" s="277">
        <f t="shared" si="120"/>
        <v>1.2587789545371956E-2</v>
      </c>
      <c r="BP172" s="375">
        <f t="shared" si="121"/>
        <v>2.2038685849405219E-2</v>
      </c>
      <c r="BQ172" s="375"/>
      <c r="BR172" s="375"/>
      <c r="BS172" s="375"/>
      <c r="BT172" s="281"/>
      <c r="BU172" s="397"/>
      <c r="BV172" s="397"/>
      <c r="BW172" s="281"/>
      <c r="BX172" s="281"/>
    </row>
    <row r="173" spans="1:76" ht="15">
      <c r="A173" s="192">
        <v>189</v>
      </c>
      <c r="B173" s="192">
        <v>41019</v>
      </c>
      <c r="C173" s="200">
        <v>9</v>
      </c>
      <c r="D173" s="201">
        <v>0</v>
      </c>
      <c r="E173" s="201">
        <v>1</v>
      </c>
      <c r="F173" s="200">
        <v>0</v>
      </c>
      <c r="G173" s="192" t="s">
        <v>752</v>
      </c>
      <c r="H173" s="193">
        <v>7.2329999999999998E-3</v>
      </c>
      <c r="I173" s="201">
        <v>82</v>
      </c>
      <c r="J173" s="193">
        <v>5.6447329477920197E-3</v>
      </c>
      <c r="K173" s="200">
        <v>114</v>
      </c>
      <c r="L173" s="200">
        <v>0</v>
      </c>
      <c r="M173" s="200">
        <v>0</v>
      </c>
      <c r="N173" s="200">
        <v>266</v>
      </c>
      <c r="O173" s="200">
        <v>17</v>
      </c>
      <c r="P173" s="200">
        <v>0</v>
      </c>
      <c r="Q173" s="200">
        <v>188</v>
      </c>
      <c r="R173" s="200">
        <v>11</v>
      </c>
      <c r="S173" s="200">
        <v>567</v>
      </c>
      <c r="T173" s="200">
        <v>1160</v>
      </c>
      <c r="U173" s="200">
        <v>1</v>
      </c>
      <c r="V173" s="200">
        <v>1</v>
      </c>
      <c r="W173" s="200">
        <v>0</v>
      </c>
      <c r="X173" s="200">
        <v>0</v>
      </c>
      <c r="Y173" s="200">
        <v>36</v>
      </c>
      <c r="Z173" s="200">
        <v>230</v>
      </c>
      <c r="AA173" s="200">
        <v>0</v>
      </c>
      <c r="AB173" s="200">
        <v>0</v>
      </c>
      <c r="AC173" s="200">
        <v>39</v>
      </c>
      <c r="AD173" s="200">
        <v>597</v>
      </c>
      <c r="AE173" s="200">
        <v>1643</v>
      </c>
      <c r="AF173" s="200">
        <v>1190</v>
      </c>
      <c r="AG173" s="200">
        <v>1757</v>
      </c>
      <c r="AI173" s="259">
        <v>0.64219090764515507</v>
      </c>
      <c r="AJ173" s="260">
        <f t="shared" si="122"/>
        <v>222.62160164780033</v>
      </c>
      <c r="AK173" s="261">
        <f t="shared" si="99"/>
        <v>0.19016678695254435</v>
      </c>
      <c r="AL173" s="262">
        <f t="shared" si="123"/>
        <v>0.11980083753871443</v>
      </c>
      <c r="AN173" s="264">
        <f t="shared" si="124"/>
        <v>0.24901200000000007</v>
      </c>
      <c r="AO173" s="266">
        <f t="shared" si="125"/>
        <v>658.67059000000006</v>
      </c>
      <c r="AP173" s="261">
        <f t="shared" si="100"/>
        <v>0.31971196485778086</v>
      </c>
      <c r="AQ173" s="262">
        <f t="shared" si="126"/>
        <v>-1.0448433688910769E-3</v>
      </c>
      <c r="AT173" s="192">
        <f t="shared" si="101"/>
        <v>2.5868682153141268E-3</v>
      </c>
      <c r="AU173" s="192">
        <f t="shared" si="102"/>
        <v>0</v>
      </c>
      <c r="AV173" s="192">
        <f t="shared" si="103"/>
        <v>6.0360258357329624E-3</v>
      </c>
      <c r="AW173" s="192">
        <f t="shared" si="104"/>
        <v>3.8576104965210663E-4</v>
      </c>
      <c r="AX173" s="192">
        <f t="shared" si="105"/>
        <v>0</v>
      </c>
      <c r="AY173" s="192">
        <f t="shared" si="106"/>
        <v>2.6322518682143747E-2</v>
      </c>
      <c r="AZ173" s="192">
        <f t="shared" si="107"/>
        <v>8.1690575220446108E-4</v>
      </c>
      <c r="BA173" s="192">
        <f t="shared" si="108"/>
        <v>0</v>
      </c>
      <c r="BB173" s="192">
        <f t="shared" si="109"/>
        <v>0</v>
      </c>
      <c r="BC173" s="192">
        <f t="shared" si="110"/>
        <v>3.6148079535047402E-2</v>
      </c>
      <c r="BE173" s="72">
        <f t="shared" si="111"/>
        <v>2.5868682153141268E-3</v>
      </c>
      <c r="BF173" s="72">
        <f t="shared" si="112"/>
        <v>0</v>
      </c>
      <c r="BG173" s="72">
        <f t="shared" si="113"/>
        <v>1.6096068895287901E-2</v>
      </c>
      <c r="BH173" s="99">
        <f t="shared" si="114"/>
        <v>3.8576104965210663E-4</v>
      </c>
      <c r="BI173" s="72">
        <f t="shared" si="115"/>
        <v>0</v>
      </c>
      <c r="BJ173" s="72">
        <f t="shared" si="116"/>
        <v>2.6322518682143747E-2</v>
      </c>
      <c r="BK173" s="72">
        <f t="shared" si="117"/>
        <v>2.1784153392118964E-3</v>
      </c>
      <c r="BL173" s="72">
        <f t="shared" si="118"/>
        <v>0</v>
      </c>
      <c r="BM173" s="99">
        <f t="shared" si="119"/>
        <v>0</v>
      </c>
      <c r="BN173" s="278">
        <f t="shared" si="98"/>
        <v>0.45005455792745774</v>
      </c>
      <c r="BO173" s="277">
        <f t="shared" si="120"/>
        <v>3.6148079535047402E-2</v>
      </c>
      <c r="BP173" s="375">
        <f t="shared" si="121"/>
        <v>4.7569632181609783E-2</v>
      </c>
      <c r="BQ173" s="375"/>
      <c r="BR173" s="375"/>
      <c r="BS173" s="375"/>
      <c r="BT173" s="281"/>
      <c r="BU173" s="397"/>
      <c r="BV173" s="397"/>
      <c r="BW173" s="281"/>
      <c r="BX173" s="281"/>
    </row>
    <row r="174" spans="1:76" ht="15">
      <c r="A174" s="192">
        <v>193</v>
      </c>
      <c r="B174" s="192">
        <v>55025</v>
      </c>
      <c r="C174" s="200">
        <v>9</v>
      </c>
      <c r="D174" s="200">
        <v>0</v>
      </c>
      <c r="E174" s="200">
        <v>1</v>
      </c>
      <c r="F174" s="200">
        <v>0</v>
      </c>
      <c r="G174" s="192" t="s">
        <v>796</v>
      </c>
      <c r="H174" s="193">
        <v>1.5740000000000001E-3</v>
      </c>
      <c r="I174" s="201">
        <v>82</v>
      </c>
      <c r="J174" s="193">
        <v>1.2283713064875764E-3</v>
      </c>
      <c r="K174" s="200">
        <v>189</v>
      </c>
      <c r="L174" s="200">
        <v>0</v>
      </c>
      <c r="M174" s="200">
        <v>0</v>
      </c>
      <c r="N174" s="200">
        <v>306</v>
      </c>
      <c r="O174" s="200">
        <v>48</v>
      </c>
      <c r="P174" s="200">
        <v>0</v>
      </c>
      <c r="Q174" s="200">
        <v>241</v>
      </c>
      <c r="R174" s="200">
        <v>77</v>
      </c>
      <c r="S174" s="200">
        <v>2172</v>
      </c>
      <c r="T174" s="200">
        <v>2559</v>
      </c>
      <c r="U174" s="200">
        <v>1</v>
      </c>
      <c r="V174" s="200">
        <v>1</v>
      </c>
      <c r="W174" s="200">
        <v>0</v>
      </c>
      <c r="X174" s="200">
        <v>0</v>
      </c>
      <c r="Y174" s="200">
        <v>210</v>
      </c>
      <c r="Z174" s="200">
        <v>96</v>
      </c>
      <c r="AA174" s="200">
        <v>0</v>
      </c>
      <c r="AB174" s="200">
        <v>0</v>
      </c>
      <c r="AC174" s="200">
        <v>105</v>
      </c>
      <c r="AD174" s="200">
        <v>862</v>
      </c>
      <c r="AE174" s="200">
        <v>3231</v>
      </c>
      <c r="AF174" s="200">
        <v>1248</v>
      </c>
      <c r="AG174" s="200">
        <v>3420</v>
      </c>
      <c r="AI174" s="264">
        <v>0.67340028960774834</v>
      </c>
      <c r="AJ174" s="260">
        <f t="shared" si="122"/>
        <v>224.15460903829683</v>
      </c>
      <c r="AK174" s="261">
        <f t="shared" si="99"/>
        <v>0.19147630538052887</v>
      </c>
      <c r="AL174" s="262">
        <f t="shared" si="123"/>
        <v>2.9147943139683115E-2</v>
      </c>
      <c r="AN174" s="264">
        <f t="shared" si="124"/>
        <v>0.25058600000000009</v>
      </c>
      <c r="AO174" s="266">
        <f t="shared" si="125"/>
        <v>660.63494200000002</v>
      </c>
      <c r="AP174" s="261">
        <f t="shared" si="100"/>
        <v>0.32066544121929913</v>
      </c>
      <c r="AQ174" s="262">
        <f t="shared" si="126"/>
        <v>-2.2158678516532646E-4</v>
      </c>
      <c r="AT174" s="192">
        <f t="shared" si="101"/>
        <v>9.3329195124313075E-4</v>
      </c>
      <c r="AU174" s="192">
        <f t="shared" si="102"/>
        <v>0</v>
      </c>
      <c r="AV174" s="192">
        <f t="shared" si="103"/>
        <v>1.5110441115364975E-3</v>
      </c>
      <c r="AW174" s="192">
        <f t="shared" si="104"/>
        <v>2.3702652729984275E-4</v>
      </c>
      <c r="AX174" s="192">
        <f t="shared" si="105"/>
        <v>0</v>
      </c>
      <c r="AY174" s="192">
        <f t="shared" si="106"/>
        <v>1.2636476736672866E-2</v>
      </c>
      <c r="AZ174" s="192">
        <f t="shared" si="107"/>
        <v>1.0369910569368119E-3</v>
      </c>
      <c r="BA174" s="192">
        <f t="shared" si="108"/>
        <v>0</v>
      </c>
      <c r="BB174" s="192">
        <f t="shared" si="109"/>
        <v>0</v>
      </c>
      <c r="BC174" s="192">
        <f t="shared" si="110"/>
        <v>1.6354830383689147E-2</v>
      </c>
      <c r="BE174" s="72">
        <f t="shared" si="111"/>
        <v>9.3329195124313075E-4</v>
      </c>
      <c r="BF174" s="72">
        <f t="shared" si="112"/>
        <v>0</v>
      </c>
      <c r="BG174" s="72">
        <f t="shared" si="113"/>
        <v>4.0294509640973267E-3</v>
      </c>
      <c r="BH174" s="99">
        <f t="shared" si="114"/>
        <v>2.3702652729984275E-4</v>
      </c>
      <c r="BI174" s="72">
        <f t="shared" si="115"/>
        <v>0</v>
      </c>
      <c r="BJ174" s="72">
        <f t="shared" si="116"/>
        <v>1.2636476736672866E-2</v>
      </c>
      <c r="BK174" s="72">
        <f t="shared" si="117"/>
        <v>2.765309485164832E-3</v>
      </c>
      <c r="BL174" s="72">
        <f t="shared" si="118"/>
        <v>0</v>
      </c>
      <c r="BM174" s="99">
        <f t="shared" si="119"/>
        <v>0</v>
      </c>
      <c r="BN174" s="278">
        <f t="shared" si="98"/>
        <v>0.10271149516326519</v>
      </c>
      <c r="BO174" s="277">
        <f t="shared" si="120"/>
        <v>1.6354830383689147E-2</v>
      </c>
      <c r="BP174" s="375">
        <f t="shared" si="121"/>
        <v>2.0601555664477997E-2</v>
      </c>
      <c r="BQ174" s="375"/>
      <c r="BR174" s="375"/>
      <c r="BS174" s="375"/>
      <c r="BT174" s="281"/>
      <c r="BU174" s="397"/>
      <c r="BV174" s="397"/>
      <c r="BW174" s="281"/>
      <c r="BX174" s="281"/>
    </row>
    <row r="175" spans="1:76" ht="15">
      <c r="A175" s="192">
        <v>201</v>
      </c>
      <c r="B175" s="192">
        <v>52020</v>
      </c>
      <c r="C175" s="200">
        <v>9</v>
      </c>
      <c r="D175" s="200">
        <v>0</v>
      </c>
      <c r="E175" s="200">
        <v>1</v>
      </c>
      <c r="F175" s="200">
        <v>0</v>
      </c>
      <c r="G175" s="192" t="s">
        <v>662</v>
      </c>
      <c r="H175" s="193">
        <v>9.4859999999999996E-3</v>
      </c>
      <c r="I175" s="201">
        <v>82</v>
      </c>
      <c r="J175" s="193">
        <v>7.4030052181328779E-3</v>
      </c>
      <c r="K175" s="200">
        <v>699</v>
      </c>
      <c r="L175" s="200">
        <v>0</v>
      </c>
      <c r="M175" s="200">
        <v>0</v>
      </c>
      <c r="N175" s="200">
        <v>46</v>
      </c>
      <c r="O175" s="200">
        <v>14</v>
      </c>
      <c r="P175" s="200">
        <v>0</v>
      </c>
      <c r="Q175" s="200">
        <v>334</v>
      </c>
      <c r="R175" s="200">
        <v>17</v>
      </c>
      <c r="S175" s="200">
        <v>720</v>
      </c>
      <c r="T175" s="200">
        <v>1035</v>
      </c>
      <c r="U175" s="200">
        <v>1</v>
      </c>
      <c r="V175" s="200">
        <v>1</v>
      </c>
      <c r="W175" s="200">
        <v>0</v>
      </c>
      <c r="X175" s="200">
        <v>0</v>
      </c>
      <c r="Y175" s="200">
        <v>26</v>
      </c>
      <c r="Z175" s="200">
        <v>20</v>
      </c>
      <c r="AA175" s="200">
        <v>0</v>
      </c>
      <c r="AB175" s="200">
        <v>0</v>
      </c>
      <c r="AC175" s="200">
        <v>75</v>
      </c>
      <c r="AD175" s="200">
        <v>1111</v>
      </c>
      <c r="AE175" s="200">
        <v>1447</v>
      </c>
      <c r="AF175" s="200">
        <v>1426</v>
      </c>
      <c r="AG175" s="200">
        <v>2146</v>
      </c>
      <c r="AI175" s="259">
        <v>0.72558484810996793</v>
      </c>
      <c r="AJ175" s="260">
        <f t="shared" si="122"/>
        <v>234.71129447935431</v>
      </c>
      <c r="AK175" s="261">
        <f t="shared" si="99"/>
        <v>0.20049398801480725</v>
      </c>
      <c r="AL175" s="262">
        <f t="shared" si="123"/>
        <v>5.2550625056144801E-2</v>
      </c>
      <c r="AN175" s="264">
        <f t="shared" si="124"/>
        <v>0.26007200000000008</v>
      </c>
      <c r="AO175" s="266">
        <f t="shared" si="125"/>
        <v>674.16197799999998</v>
      </c>
      <c r="AP175" s="261">
        <f t="shared" si="100"/>
        <v>0.32723132608484617</v>
      </c>
      <c r="AQ175" s="262">
        <f t="shared" si="126"/>
        <v>-1.30184694664712E-3</v>
      </c>
      <c r="AT175" s="192">
        <f t="shared" si="101"/>
        <v>2.0802296602849026E-2</v>
      </c>
      <c r="AU175" s="192">
        <f t="shared" si="102"/>
        <v>0</v>
      </c>
      <c r="AV175" s="192">
        <f t="shared" si="103"/>
        <v>1.3689637249371318E-3</v>
      </c>
      <c r="AW175" s="192">
        <f t="shared" si="104"/>
        <v>4.1664113367651835E-4</v>
      </c>
      <c r="AX175" s="192">
        <f t="shared" si="105"/>
        <v>0</v>
      </c>
      <c r="AY175" s="192">
        <f t="shared" si="106"/>
        <v>3.0801683811085466E-2</v>
      </c>
      <c r="AZ175" s="192">
        <f t="shared" si="107"/>
        <v>7.7376210539924846E-4</v>
      </c>
      <c r="BA175" s="192">
        <f t="shared" si="108"/>
        <v>0</v>
      </c>
      <c r="BB175" s="192">
        <f t="shared" si="109"/>
        <v>0</v>
      </c>
      <c r="BC175" s="192">
        <f t="shared" si="110"/>
        <v>5.4163347377947389E-2</v>
      </c>
      <c r="BE175" s="72">
        <f t="shared" si="111"/>
        <v>2.0802296602849026E-2</v>
      </c>
      <c r="BF175" s="72">
        <f t="shared" si="112"/>
        <v>0</v>
      </c>
      <c r="BG175" s="72">
        <f t="shared" si="113"/>
        <v>3.6505699331656851E-3</v>
      </c>
      <c r="BH175" s="99">
        <f t="shared" si="114"/>
        <v>4.1664113367651835E-4</v>
      </c>
      <c r="BI175" s="72">
        <f t="shared" si="115"/>
        <v>0</v>
      </c>
      <c r="BJ175" s="72">
        <f t="shared" si="116"/>
        <v>3.0801683811085466E-2</v>
      </c>
      <c r="BK175" s="72">
        <f t="shared" si="117"/>
        <v>2.0633656143979962E-3</v>
      </c>
      <c r="BL175" s="72">
        <f t="shared" si="118"/>
        <v>0</v>
      </c>
      <c r="BM175" s="99">
        <f t="shared" si="119"/>
        <v>0</v>
      </c>
      <c r="BN175" s="278">
        <f t="shared" si="98"/>
        <v>0.70729792455085139</v>
      </c>
      <c r="BO175" s="277">
        <f t="shared" si="120"/>
        <v>5.4163347377947389E-2</v>
      </c>
      <c r="BP175" s="375">
        <f t="shared" si="121"/>
        <v>5.7734557095174693E-2</v>
      </c>
      <c r="BQ175" s="375"/>
      <c r="BR175" s="375"/>
      <c r="BS175" s="375"/>
      <c r="BT175" s="281"/>
      <c r="BU175" s="397"/>
      <c r="BV175" s="397"/>
      <c r="BW175" s="281"/>
      <c r="BX175" s="281"/>
    </row>
    <row r="176" spans="1:76" ht="15">
      <c r="A176" s="192">
        <v>210</v>
      </c>
      <c r="B176" s="192">
        <v>41026</v>
      </c>
      <c r="C176" s="200">
        <v>9</v>
      </c>
      <c r="D176" s="201">
        <v>0</v>
      </c>
      <c r="E176" s="201">
        <v>1</v>
      </c>
      <c r="F176" s="200">
        <v>0</v>
      </c>
      <c r="G176" s="192" t="s">
        <v>140</v>
      </c>
      <c r="H176" s="193">
        <v>2.6840000000000002E-3</v>
      </c>
      <c r="I176" s="201">
        <v>82</v>
      </c>
      <c r="J176" s="193">
        <v>2.0946306141122334E-3</v>
      </c>
      <c r="K176" s="200">
        <v>45</v>
      </c>
      <c r="L176" s="200">
        <v>0</v>
      </c>
      <c r="M176" s="200">
        <v>0</v>
      </c>
      <c r="N176" s="200">
        <v>482</v>
      </c>
      <c r="O176" s="200">
        <v>120</v>
      </c>
      <c r="P176" s="200">
        <v>0</v>
      </c>
      <c r="Q176" s="200">
        <v>91</v>
      </c>
      <c r="R176" s="200">
        <v>0</v>
      </c>
      <c r="S176" s="200">
        <v>449</v>
      </c>
      <c r="T176" s="200">
        <v>1275</v>
      </c>
      <c r="U176" s="200">
        <v>1</v>
      </c>
      <c r="V176" s="200">
        <v>1</v>
      </c>
      <c r="W176" s="200">
        <v>22</v>
      </c>
      <c r="X176" s="200">
        <v>0</v>
      </c>
      <c r="Y176" s="200">
        <v>268</v>
      </c>
      <c r="Z176" s="200">
        <v>214</v>
      </c>
      <c r="AA176" s="200">
        <v>0</v>
      </c>
      <c r="AB176" s="200">
        <v>33</v>
      </c>
      <c r="AC176" s="200">
        <v>82</v>
      </c>
      <c r="AD176" s="200">
        <v>740</v>
      </c>
      <c r="AE176" s="200">
        <v>1969</v>
      </c>
      <c r="AF176" s="200">
        <v>1566</v>
      </c>
      <c r="AG176" s="200">
        <v>2014</v>
      </c>
      <c r="AI176" s="259">
        <v>0.7758274657628651</v>
      </c>
      <c r="AJ176" s="260">
        <f t="shared" si="122"/>
        <v>237.99148602105407</v>
      </c>
      <c r="AK176" s="261">
        <f t="shared" si="99"/>
        <v>0.20329597794506035</v>
      </c>
      <c r="AL176" s="262">
        <f t="shared" si="123"/>
        <v>5.5147419953466385E-2</v>
      </c>
      <c r="AN176" s="264">
        <f t="shared" si="124"/>
        <v>0.2627560000000001</v>
      </c>
      <c r="AO176" s="266">
        <f t="shared" si="125"/>
        <v>678.36512199999993</v>
      </c>
      <c r="AP176" s="261">
        <f t="shared" si="100"/>
        <v>0.32927148917580817</v>
      </c>
      <c r="AQ176" s="262">
        <f t="shared" si="126"/>
        <v>-3.587832041595984E-4</v>
      </c>
      <c r="AT176" s="192">
        <f t="shared" si="101"/>
        <v>3.7891867809290307E-4</v>
      </c>
      <c r="AU176" s="192">
        <f t="shared" si="102"/>
        <v>0</v>
      </c>
      <c r="AV176" s="192">
        <f t="shared" si="103"/>
        <v>4.0586400631284283E-3</v>
      </c>
      <c r="AW176" s="192">
        <f t="shared" si="104"/>
        <v>1.0104498082477414E-3</v>
      </c>
      <c r="AX176" s="192">
        <f t="shared" si="105"/>
        <v>0</v>
      </c>
      <c r="AY176" s="192">
        <f t="shared" si="106"/>
        <v>1.0736029212632253E-2</v>
      </c>
      <c r="AZ176" s="192">
        <f t="shared" si="107"/>
        <v>2.2566712384199561E-3</v>
      </c>
      <c r="BA176" s="192">
        <f t="shared" si="108"/>
        <v>0</v>
      </c>
      <c r="BB176" s="192">
        <f t="shared" si="109"/>
        <v>2.7787369726812886E-4</v>
      </c>
      <c r="BC176" s="192">
        <f t="shared" si="110"/>
        <v>1.8718582697789411E-2</v>
      </c>
      <c r="BE176" s="72">
        <f t="shared" si="111"/>
        <v>3.7891867809290307E-4</v>
      </c>
      <c r="BF176" s="72">
        <f t="shared" si="112"/>
        <v>0</v>
      </c>
      <c r="BG176" s="72">
        <f t="shared" si="113"/>
        <v>1.0823040168342476E-2</v>
      </c>
      <c r="BH176" s="99">
        <f t="shared" si="114"/>
        <v>1.0104498082477414E-3</v>
      </c>
      <c r="BI176" s="72">
        <f t="shared" si="115"/>
        <v>0</v>
      </c>
      <c r="BJ176" s="72">
        <f t="shared" si="116"/>
        <v>1.0736029212632253E-2</v>
      </c>
      <c r="BK176" s="72">
        <f t="shared" si="117"/>
        <v>6.0177899691198833E-3</v>
      </c>
      <c r="BL176" s="72">
        <f t="shared" si="118"/>
        <v>0</v>
      </c>
      <c r="BM176" s="99">
        <f t="shared" si="119"/>
        <v>2.7787369726812886E-4</v>
      </c>
      <c r="BN176" s="278">
        <f t="shared" si="98"/>
        <v>0.21977283329388375</v>
      </c>
      <c r="BO176" s="277">
        <f t="shared" si="120"/>
        <v>1.8718582697789411E-2</v>
      </c>
      <c r="BP176" s="375">
        <f t="shared" si="121"/>
        <v>2.9244101533703389E-2</v>
      </c>
      <c r="BQ176" s="375"/>
      <c r="BR176" s="375"/>
      <c r="BS176" s="375"/>
      <c r="BT176" s="281"/>
      <c r="BU176" s="397"/>
      <c r="BV176" s="397"/>
      <c r="BW176" s="281"/>
      <c r="BX176" s="281"/>
    </row>
    <row r="177" spans="1:76" ht="15">
      <c r="A177" s="192">
        <v>247</v>
      </c>
      <c r="B177" s="192">
        <v>52007</v>
      </c>
      <c r="C177" s="200">
        <v>9</v>
      </c>
      <c r="D177" s="200">
        <v>0</v>
      </c>
      <c r="E177" s="200">
        <v>1</v>
      </c>
      <c r="F177" s="200">
        <v>0</v>
      </c>
      <c r="G177" s="192" t="s">
        <v>662</v>
      </c>
      <c r="H177" s="193">
        <v>9.4859999999999996E-3</v>
      </c>
      <c r="I177" s="201">
        <v>82</v>
      </c>
      <c r="J177" s="193">
        <v>7.4030052181328779E-3</v>
      </c>
      <c r="K177" s="200">
        <v>318</v>
      </c>
      <c r="L177" s="200">
        <v>0</v>
      </c>
      <c r="M177" s="200">
        <v>0</v>
      </c>
      <c r="N177" s="200">
        <v>543</v>
      </c>
      <c r="O177" s="200">
        <v>3</v>
      </c>
      <c r="P177" s="200">
        <v>0</v>
      </c>
      <c r="Q177" s="200">
        <v>333</v>
      </c>
      <c r="R177" s="200">
        <v>0</v>
      </c>
      <c r="S177" s="200">
        <v>154</v>
      </c>
      <c r="T177" s="200">
        <v>1200</v>
      </c>
      <c r="U177" s="200">
        <v>1</v>
      </c>
      <c r="V177" s="200">
        <v>1</v>
      </c>
      <c r="W177" s="200">
        <v>0</v>
      </c>
      <c r="X177" s="200">
        <v>0</v>
      </c>
      <c r="Y177" s="200">
        <v>415</v>
      </c>
      <c r="Z177" s="200">
        <v>128</v>
      </c>
      <c r="AA177" s="200">
        <v>0</v>
      </c>
      <c r="AB177" s="200">
        <v>0</v>
      </c>
      <c r="AC177" s="200">
        <v>60</v>
      </c>
      <c r="AD177" s="200">
        <v>1198</v>
      </c>
      <c r="AE177" s="200">
        <v>2080</v>
      </c>
      <c r="AF177" s="200">
        <v>2244</v>
      </c>
      <c r="AG177" s="200">
        <v>2398</v>
      </c>
      <c r="AI177" s="259">
        <v>0.8363022226810094</v>
      </c>
      <c r="AJ177" s="260">
        <f t="shared" si="122"/>
        <v>254.60382973054425</v>
      </c>
      <c r="AK177" s="261">
        <f t="shared" si="99"/>
        <v>0.21748649676085324</v>
      </c>
      <c r="AL177" s="262">
        <f t="shared" si="123"/>
        <v>7.2046433155911693E-2</v>
      </c>
      <c r="AN177" s="264">
        <f t="shared" si="124"/>
        <v>0.2722420000000001</v>
      </c>
      <c r="AO177" s="266">
        <f t="shared" si="125"/>
        <v>699.65170599999988</v>
      </c>
      <c r="AP177" s="261">
        <f t="shared" si="100"/>
        <v>0.33960377924473351</v>
      </c>
      <c r="AQ177" s="262">
        <f t="shared" si="126"/>
        <v>-1.2699597682372557E-3</v>
      </c>
      <c r="AT177" s="192">
        <f t="shared" si="101"/>
        <v>9.4637057506523452E-3</v>
      </c>
      <c r="AU177" s="192">
        <f t="shared" si="102"/>
        <v>0</v>
      </c>
      <c r="AV177" s="192">
        <f t="shared" si="103"/>
        <v>1.6159723970453534E-2</v>
      </c>
      <c r="AW177" s="192">
        <f t="shared" si="104"/>
        <v>8.9280242930682514E-5</v>
      </c>
      <c r="AX177" s="192">
        <f t="shared" si="105"/>
        <v>0</v>
      </c>
      <c r="AY177" s="192">
        <f t="shared" si="106"/>
        <v>3.5712097172273E-2</v>
      </c>
      <c r="AZ177" s="192">
        <f t="shared" si="107"/>
        <v>1.235043360541108E-2</v>
      </c>
      <c r="BA177" s="192">
        <f t="shared" si="108"/>
        <v>0</v>
      </c>
      <c r="BB177" s="192">
        <f t="shared" si="109"/>
        <v>0</v>
      </c>
      <c r="BC177" s="192">
        <f t="shared" si="110"/>
        <v>7.3775240741720635E-2</v>
      </c>
      <c r="BE177" s="72">
        <f t="shared" si="111"/>
        <v>9.4637057506523452E-3</v>
      </c>
      <c r="BF177" s="72">
        <f t="shared" si="112"/>
        <v>0</v>
      </c>
      <c r="BG177" s="72">
        <f t="shared" si="113"/>
        <v>4.3092597254542758E-2</v>
      </c>
      <c r="BH177" s="99">
        <f t="shared" si="114"/>
        <v>8.9280242930682514E-5</v>
      </c>
      <c r="BI177" s="72">
        <f t="shared" si="115"/>
        <v>0</v>
      </c>
      <c r="BJ177" s="72">
        <f t="shared" si="116"/>
        <v>3.5712097172273E-2</v>
      </c>
      <c r="BK177" s="72">
        <f t="shared" si="117"/>
        <v>3.2934489614429553E-2</v>
      </c>
      <c r="BL177" s="72">
        <f t="shared" si="118"/>
        <v>0</v>
      </c>
      <c r="BM177" s="99">
        <f t="shared" si="119"/>
        <v>0</v>
      </c>
      <c r="BN177" s="278">
        <f t="shared" si="98"/>
        <v>1.1130270285358421</v>
      </c>
      <c r="BO177" s="277">
        <f t="shared" si="120"/>
        <v>7.3775240741720635E-2</v>
      </c>
      <c r="BP177" s="375">
        <f t="shared" si="121"/>
        <v>0.12129217003482834</v>
      </c>
      <c r="BQ177" s="375"/>
      <c r="BR177" s="375"/>
      <c r="BS177" s="375"/>
      <c r="BT177" s="281"/>
      <c r="BU177" s="397"/>
      <c r="BV177" s="397"/>
      <c r="BW177" s="281"/>
      <c r="BX177" s="281"/>
    </row>
    <row r="178" spans="1:76" ht="15">
      <c r="A178" s="192">
        <v>252</v>
      </c>
      <c r="B178" s="192">
        <v>42022</v>
      </c>
      <c r="C178" s="200">
        <v>9</v>
      </c>
      <c r="D178" s="201">
        <v>0</v>
      </c>
      <c r="E178" s="201">
        <v>1</v>
      </c>
      <c r="F178" s="200">
        <v>0</v>
      </c>
      <c r="G178" s="192" t="s">
        <v>662</v>
      </c>
      <c r="H178" s="193">
        <v>1.622E-3</v>
      </c>
      <c r="I178" s="201">
        <v>82</v>
      </c>
      <c r="J178" s="193">
        <v>1.2658311684389128E-3</v>
      </c>
      <c r="K178" s="200">
        <v>109</v>
      </c>
      <c r="L178" s="200">
        <v>0</v>
      </c>
      <c r="M178" s="200">
        <v>0</v>
      </c>
      <c r="N178" s="200">
        <v>414</v>
      </c>
      <c r="O178" s="200">
        <v>63</v>
      </c>
      <c r="P178" s="200">
        <v>0</v>
      </c>
      <c r="Q178" s="200">
        <v>225</v>
      </c>
      <c r="R178" s="200">
        <v>15</v>
      </c>
      <c r="S178" s="200">
        <v>44</v>
      </c>
      <c r="T178" s="200">
        <v>1614</v>
      </c>
      <c r="U178" s="200">
        <v>1</v>
      </c>
      <c r="V178" s="200">
        <v>1</v>
      </c>
      <c r="W178" s="200">
        <v>3</v>
      </c>
      <c r="X178" s="200">
        <v>0</v>
      </c>
      <c r="Y178" s="200">
        <v>202</v>
      </c>
      <c r="Z178" s="200">
        <v>213</v>
      </c>
      <c r="AA178" s="200">
        <v>0</v>
      </c>
      <c r="AB178" s="200">
        <v>51</v>
      </c>
      <c r="AC178" s="200">
        <v>146</v>
      </c>
      <c r="AD178" s="200">
        <v>827</v>
      </c>
      <c r="AE178" s="200">
        <v>2332</v>
      </c>
      <c r="AF178" s="200">
        <v>2397</v>
      </c>
      <c r="AG178" s="200">
        <v>2441</v>
      </c>
      <c r="AI178" s="259">
        <v>0.84033818141011019</v>
      </c>
      <c r="AJ178" s="260">
        <f t="shared" si="122"/>
        <v>257.63802704129233</v>
      </c>
      <c r="AK178" s="261">
        <f t="shared" si="99"/>
        <v>0.22007835464568629</v>
      </c>
      <c r="AL178" s="262">
        <f t="shared" si="123"/>
        <v>5.000857792872712E-3</v>
      </c>
      <c r="AN178" s="264">
        <f t="shared" si="124"/>
        <v>0.27386400000000011</v>
      </c>
      <c r="AO178" s="266">
        <f t="shared" si="125"/>
        <v>703.53963999999985</v>
      </c>
      <c r="AP178" s="261">
        <f t="shared" si="100"/>
        <v>0.34149094262692936</v>
      </c>
      <c r="AQ178" s="262">
        <f t="shared" si="126"/>
        <v>-2.1895170687583851E-4</v>
      </c>
      <c r="AT178" s="192">
        <f t="shared" si="101"/>
        <v>5.5466190138656274E-4</v>
      </c>
      <c r="AU178" s="192">
        <f t="shared" si="102"/>
        <v>0</v>
      </c>
      <c r="AV178" s="192">
        <f t="shared" si="103"/>
        <v>2.1066974970095137E-3</v>
      </c>
      <c r="AW178" s="192">
        <f t="shared" si="104"/>
        <v>3.2058440171883908E-4</v>
      </c>
      <c r="AX178" s="192">
        <f t="shared" si="105"/>
        <v>0</v>
      </c>
      <c r="AY178" s="192">
        <f t="shared" si="106"/>
        <v>8.2130670535588285E-3</v>
      </c>
      <c r="AZ178" s="192">
        <f t="shared" si="107"/>
        <v>1.0279055420191348E-3</v>
      </c>
      <c r="BA178" s="192">
        <f t="shared" si="108"/>
        <v>0</v>
      </c>
      <c r="BB178" s="192">
        <f t="shared" si="109"/>
        <v>2.5952070615334588E-4</v>
      </c>
      <c r="BC178" s="192">
        <f t="shared" si="110"/>
        <v>1.2482437101846225E-2</v>
      </c>
      <c r="BE178" s="72">
        <f t="shared" si="111"/>
        <v>5.5466190138656274E-4</v>
      </c>
      <c r="BF178" s="72">
        <f t="shared" si="112"/>
        <v>0</v>
      </c>
      <c r="BG178" s="72">
        <f t="shared" si="113"/>
        <v>5.6178599920253709E-3</v>
      </c>
      <c r="BH178" s="99">
        <f t="shared" si="114"/>
        <v>3.2058440171883908E-4</v>
      </c>
      <c r="BI178" s="72">
        <f t="shared" si="115"/>
        <v>0</v>
      </c>
      <c r="BJ178" s="72">
        <f t="shared" si="116"/>
        <v>8.2130670535588285E-3</v>
      </c>
      <c r="BK178" s="72">
        <f t="shared" si="117"/>
        <v>2.7410814453843598E-3</v>
      </c>
      <c r="BL178" s="72">
        <f t="shared" si="118"/>
        <v>0</v>
      </c>
      <c r="BM178" s="99">
        <f t="shared" si="119"/>
        <v>2.5952070615334588E-4</v>
      </c>
      <c r="BN178" s="278">
        <f t="shared" si="98"/>
        <v>0.20329121982012097</v>
      </c>
      <c r="BO178" s="277">
        <f t="shared" si="120"/>
        <v>1.2482437101846225E-2</v>
      </c>
      <c r="BP178" s="376">
        <f t="shared" si="121"/>
        <v>1.7706775500227308E-2</v>
      </c>
      <c r="BQ178" s="379"/>
      <c r="BR178" s="379"/>
      <c r="BS178" s="379"/>
      <c r="BT178" s="281"/>
      <c r="BU178" s="397"/>
      <c r="BV178" s="397"/>
      <c r="BW178" s="281"/>
      <c r="BX178" s="281"/>
    </row>
    <row r="179" spans="1:76" ht="15">
      <c r="A179" s="192">
        <v>254</v>
      </c>
      <c r="B179" s="192">
        <v>54085</v>
      </c>
      <c r="C179" s="200">
        <v>9</v>
      </c>
      <c r="D179" s="200">
        <v>0</v>
      </c>
      <c r="E179" s="200">
        <v>1</v>
      </c>
      <c r="F179" s="200">
        <v>0</v>
      </c>
      <c r="G179" s="192" t="s">
        <v>662</v>
      </c>
      <c r="H179" s="193">
        <v>6.7599999999999995E-4</v>
      </c>
      <c r="I179" s="201">
        <v>82</v>
      </c>
      <c r="J179" s="193">
        <v>5.2755972248132242E-4</v>
      </c>
      <c r="K179" s="200">
        <v>789</v>
      </c>
      <c r="L179" s="200">
        <v>0</v>
      </c>
      <c r="M179" s="200">
        <v>0</v>
      </c>
      <c r="N179" s="200">
        <v>117</v>
      </c>
      <c r="O179" s="200">
        <v>0</v>
      </c>
      <c r="P179" s="200">
        <v>0</v>
      </c>
      <c r="Q179" s="200">
        <v>61</v>
      </c>
      <c r="R179" s="200">
        <v>12</v>
      </c>
      <c r="S179" s="200">
        <v>574</v>
      </c>
      <c r="T179" s="200">
        <v>2025</v>
      </c>
      <c r="U179" s="200">
        <v>1</v>
      </c>
      <c r="V179" s="200">
        <v>1</v>
      </c>
      <c r="W179" s="200">
        <v>150</v>
      </c>
      <c r="X179" s="200">
        <v>0</v>
      </c>
      <c r="Y179" s="200">
        <v>78</v>
      </c>
      <c r="Z179" s="200">
        <v>39</v>
      </c>
      <c r="AA179" s="200">
        <v>0</v>
      </c>
      <c r="AB179" s="200">
        <v>0</v>
      </c>
      <c r="AC179" s="200">
        <v>15</v>
      </c>
      <c r="AD179" s="200">
        <v>981</v>
      </c>
      <c r="AE179" s="200">
        <v>2216</v>
      </c>
      <c r="AF179" s="200">
        <v>2431</v>
      </c>
      <c r="AG179" s="200">
        <v>3005</v>
      </c>
      <c r="AI179" s="259">
        <v>0.8413933008550728</v>
      </c>
      <c r="AJ179" s="260">
        <f t="shared" si="122"/>
        <v>258.92052472664443</v>
      </c>
      <c r="AK179" s="261">
        <f t="shared" si="99"/>
        <v>0.22117388384093181</v>
      </c>
      <c r="AL179" s="262">
        <f t="shared" si="123"/>
        <v>1.3088537711832843E-3</v>
      </c>
      <c r="AN179" s="264">
        <f t="shared" si="124"/>
        <v>0.27454000000000012</v>
      </c>
      <c r="AO179" s="266">
        <f t="shared" si="125"/>
        <v>705.18299599999989</v>
      </c>
      <c r="AP179" s="261">
        <f t="shared" si="100"/>
        <v>0.34228861081448403</v>
      </c>
      <c r="AQ179" s="262">
        <f t="shared" si="126"/>
        <v>-9.1513874126396649E-5</v>
      </c>
      <c r="AT179" s="192">
        <f t="shared" si="101"/>
        <v>1.673303376571809E-3</v>
      </c>
      <c r="AU179" s="192">
        <f t="shared" si="102"/>
        <v>0</v>
      </c>
      <c r="AV179" s="192">
        <f t="shared" si="103"/>
        <v>2.481324398718652E-4</v>
      </c>
      <c r="AW179" s="192">
        <f t="shared" si="104"/>
        <v>0</v>
      </c>
      <c r="AX179" s="192">
        <f t="shared" si="105"/>
        <v>0</v>
      </c>
      <c r="AY179" s="192">
        <f t="shared" si="106"/>
        <v>4.2945999208592054E-3</v>
      </c>
      <c r="AZ179" s="192">
        <f t="shared" si="107"/>
        <v>1.6542162658124345E-4</v>
      </c>
      <c r="BA179" s="192">
        <f t="shared" si="108"/>
        <v>0</v>
      </c>
      <c r="BB179" s="192">
        <f t="shared" si="109"/>
        <v>0</v>
      </c>
      <c r="BC179" s="192">
        <f t="shared" si="110"/>
        <v>6.3814573638841226E-3</v>
      </c>
      <c r="BE179" s="72">
        <f t="shared" si="111"/>
        <v>1.673303376571809E-3</v>
      </c>
      <c r="BF179" s="72">
        <f t="shared" si="112"/>
        <v>0</v>
      </c>
      <c r="BG179" s="72">
        <f t="shared" si="113"/>
        <v>6.6168650632497401E-4</v>
      </c>
      <c r="BH179" s="99">
        <f t="shared" si="114"/>
        <v>0</v>
      </c>
      <c r="BI179" s="72">
        <f t="shared" si="115"/>
        <v>0</v>
      </c>
      <c r="BJ179" s="72">
        <f t="shared" si="116"/>
        <v>4.2945999208592054E-3</v>
      </c>
      <c r="BK179" s="72">
        <f t="shared" si="117"/>
        <v>4.4112433754998263E-4</v>
      </c>
      <c r="BL179" s="72">
        <f t="shared" si="118"/>
        <v>0</v>
      </c>
      <c r="BM179" s="99">
        <f t="shared" si="119"/>
        <v>0</v>
      </c>
      <c r="BN179" s="278">
        <f t="shared" si="98"/>
        <v>8.5927344918590359E-2</v>
      </c>
      <c r="BO179" s="277">
        <f t="shared" si="120"/>
        <v>6.3814573638841226E-3</v>
      </c>
      <c r="BP179" s="375">
        <f t="shared" si="121"/>
        <v>7.0707141413059718E-3</v>
      </c>
      <c r="BQ179" s="375"/>
      <c r="BR179" s="375"/>
      <c r="BS179" s="375"/>
      <c r="BT179" s="281"/>
      <c r="BU179" s="397"/>
      <c r="BV179" s="397"/>
      <c r="BW179" s="281"/>
      <c r="BX179" s="281"/>
    </row>
    <row r="180" spans="1:76" ht="15">
      <c r="A180" s="192">
        <v>276</v>
      </c>
      <c r="B180" s="192">
        <v>55003</v>
      </c>
      <c r="C180" s="200">
        <v>9</v>
      </c>
      <c r="D180" s="200">
        <v>0</v>
      </c>
      <c r="E180" s="200">
        <v>1</v>
      </c>
      <c r="F180" s="200">
        <v>0</v>
      </c>
      <c r="G180" s="192" t="s">
        <v>752</v>
      </c>
      <c r="H180" s="193">
        <v>1.5740000000000001E-3</v>
      </c>
      <c r="I180" s="201">
        <v>82</v>
      </c>
      <c r="J180" s="193">
        <v>1.2283713064875764E-3</v>
      </c>
      <c r="K180" s="200">
        <v>1148</v>
      </c>
      <c r="L180" s="200">
        <v>0</v>
      </c>
      <c r="M180" s="200">
        <v>0</v>
      </c>
      <c r="N180" s="200">
        <v>500</v>
      </c>
      <c r="O180" s="200">
        <v>37</v>
      </c>
      <c r="P180" s="200">
        <v>0</v>
      </c>
      <c r="Q180" s="200">
        <v>447</v>
      </c>
      <c r="R180" s="200">
        <v>0</v>
      </c>
      <c r="S180" s="200">
        <v>1302</v>
      </c>
      <c r="T180" s="200">
        <v>2085</v>
      </c>
      <c r="U180" s="200">
        <v>1</v>
      </c>
      <c r="V180" s="200">
        <v>1</v>
      </c>
      <c r="W180" s="200">
        <v>173</v>
      </c>
      <c r="X180" s="200">
        <v>0</v>
      </c>
      <c r="Y180" s="200">
        <v>366</v>
      </c>
      <c r="Z180" s="200">
        <v>74</v>
      </c>
      <c r="AA180" s="200">
        <v>60</v>
      </c>
      <c r="AB180" s="200">
        <v>15</v>
      </c>
      <c r="AC180" s="200">
        <v>132</v>
      </c>
      <c r="AD180" s="200">
        <v>2133</v>
      </c>
      <c r="AE180" s="200">
        <v>3069</v>
      </c>
      <c r="AF180" s="200">
        <v>2916</v>
      </c>
      <c r="AG180" s="200">
        <v>4217</v>
      </c>
      <c r="AI180" s="259">
        <v>0.88816839931401448</v>
      </c>
      <c r="AJ180" s="260">
        <f t="shared" si="122"/>
        <v>262.50245545636221</v>
      </c>
      <c r="AK180" s="261">
        <f t="shared" si="99"/>
        <v>0.22423362401401103</v>
      </c>
      <c r="AL180" s="262">
        <f t="shared" si="123"/>
        <v>6.0066438781956832E-2</v>
      </c>
      <c r="AM180" s="192">
        <f>1-(AP178+AM178*(AP179-AP178))</f>
        <v>0.65850905737307064</v>
      </c>
      <c r="AN180" s="264">
        <f t="shared" si="124"/>
        <v>0.27611400000000014</v>
      </c>
      <c r="AO180" s="266">
        <f t="shared" si="125"/>
        <v>709.7727799999999</v>
      </c>
      <c r="AP180" s="261">
        <f t="shared" si="100"/>
        <v>0.34451644500533929</v>
      </c>
      <c r="AQ180" s="262">
        <f t="shared" si="126"/>
        <v>-2.1430176186040421E-4</v>
      </c>
      <c r="AT180" s="192">
        <f t="shared" si="101"/>
        <v>5.6688844445879055E-3</v>
      </c>
      <c r="AU180" s="192">
        <f t="shared" si="102"/>
        <v>0</v>
      </c>
      <c r="AV180" s="192">
        <f t="shared" si="103"/>
        <v>2.4690263260400283E-3</v>
      </c>
      <c r="AW180" s="192">
        <f t="shared" si="104"/>
        <v>1.8270794812696214E-4</v>
      </c>
      <c r="AX180" s="192">
        <f t="shared" si="105"/>
        <v>0</v>
      </c>
      <c r="AY180" s="192">
        <f t="shared" si="106"/>
        <v>1.0295839779586919E-2</v>
      </c>
      <c r="AZ180" s="192">
        <f t="shared" si="107"/>
        <v>1.8073272706613009E-3</v>
      </c>
      <c r="BA180" s="192">
        <f t="shared" si="108"/>
        <v>2.9628315912480344E-4</v>
      </c>
      <c r="BB180" s="192">
        <f t="shared" si="109"/>
        <v>7.4070789781200861E-5</v>
      </c>
      <c r="BC180" s="192">
        <f t="shared" si="110"/>
        <v>2.0794139717909121E-2</v>
      </c>
      <c r="BE180" s="72">
        <f t="shared" si="111"/>
        <v>5.6688844445879055E-3</v>
      </c>
      <c r="BF180" s="72">
        <f t="shared" si="112"/>
        <v>0</v>
      </c>
      <c r="BG180" s="72">
        <f t="shared" si="113"/>
        <v>6.5840702027734109E-3</v>
      </c>
      <c r="BH180" s="99">
        <f t="shared" si="114"/>
        <v>1.8270794812696214E-4</v>
      </c>
      <c r="BI180" s="72">
        <f t="shared" si="115"/>
        <v>0</v>
      </c>
      <c r="BJ180" s="72">
        <f t="shared" si="116"/>
        <v>1.0295839779586919E-2</v>
      </c>
      <c r="BK180" s="72">
        <f t="shared" si="117"/>
        <v>4.8195393884301364E-3</v>
      </c>
      <c r="BL180" s="72">
        <f t="shared" si="118"/>
        <v>7.9008842433280922E-4</v>
      </c>
      <c r="BM180" s="99">
        <f t="shared" si="119"/>
        <v>7.4070789781200861E-5</v>
      </c>
      <c r="BN180" s="278">
        <f t="shared" si="98"/>
        <v>0.23998935889109077</v>
      </c>
      <c r="BO180" s="277">
        <f t="shared" si="120"/>
        <v>2.0794139717909121E-2</v>
      </c>
      <c r="BP180" s="375">
        <f t="shared" si="121"/>
        <v>2.8415200977619345E-2</v>
      </c>
      <c r="BQ180" s="375"/>
      <c r="BR180" s="375"/>
      <c r="BS180" s="375"/>
      <c r="BT180" s="281"/>
      <c r="BU180" s="397"/>
      <c r="BV180" s="397"/>
      <c r="BW180" s="281"/>
      <c r="BX180" s="281"/>
    </row>
    <row r="181" spans="1:76" ht="15">
      <c r="A181" s="192">
        <v>287</v>
      </c>
      <c r="B181" s="192">
        <v>53026</v>
      </c>
      <c r="C181" s="200">
        <v>9</v>
      </c>
      <c r="D181" s="200">
        <v>0</v>
      </c>
      <c r="E181" s="200">
        <v>1</v>
      </c>
      <c r="F181" s="200">
        <v>0</v>
      </c>
      <c r="G181" s="192" t="s">
        <v>543</v>
      </c>
      <c r="H181" s="193">
        <v>6.463E-3</v>
      </c>
      <c r="I181" s="201">
        <v>82</v>
      </c>
      <c r="J181" s="193">
        <v>5.0438143289893303E-3</v>
      </c>
      <c r="K181" s="200">
        <v>1921</v>
      </c>
      <c r="L181" s="200">
        <v>0</v>
      </c>
      <c r="M181" s="200">
        <v>0</v>
      </c>
      <c r="N181" s="200">
        <v>261</v>
      </c>
      <c r="O181" s="200">
        <v>0</v>
      </c>
      <c r="P181" s="200">
        <v>0</v>
      </c>
      <c r="Q181" s="200">
        <v>1554</v>
      </c>
      <c r="R181" s="200">
        <v>60</v>
      </c>
      <c r="S181" s="200">
        <v>2096</v>
      </c>
      <c r="T181" s="200">
        <v>1699</v>
      </c>
      <c r="U181" s="200">
        <v>1</v>
      </c>
      <c r="V181" s="200">
        <v>1</v>
      </c>
      <c r="W181" s="200">
        <v>18</v>
      </c>
      <c r="X181" s="200">
        <v>0</v>
      </c>
      <c r="Y181" s="200">
        <v>130</v>
      </c>
      <c r="Z181" s="200">
        <v>130</v>
      </c>
      <c r="AA181" s="200">
        <v>0</v>
      </c>
      <c r="AB181" s="200">
        <v>0</v>
      </c>
      <c r="AC181" s="200">
        <v>30</v>
      </c>
      <c r="AD181" s="200">
        <v>3796</v>
      </c>
      <c r="AE181" s="200">
        <v>3574</v>
      </c>
      <c r="AF181" s="200">
        <v>3399</v>
      </c>
      <c r="AG181" s="200">
        <v>5495</v>
      </c>
      <c r="AI181" s="259">
        <v>0.91157758719385662</v>
      </c>
      <c r="AJ181" s="260">
        <f t="shared" si="122"/>
        <v>279.64638036059694</v>
      </c>
      <c r="AK181" s="261">
        <f t="shared" si="99"/>
        <v>0.23887822764035566</v>
      </c>
      <c r="AL181" s="262">
        <f t="shared" si="123"/>
        <v>3.1289519589395944E-2</v>
      </c>
      <c r="AN181" s="264">
        <f t="shared" si="124"/>
        <v>0.28257700000000013</v>
      </c>
      <c r="AO181" s="266">
        <f t="shared" si="125"/>
        <v>731.74051699999995</v>
      </c>
      <c r="AP181" s="261">
        <f t="shared" si="100"/>
        <v>0.35517935977089604</v>
      </c>
      <c r="AQ181" s="262">
        <f t="shared" si="126"/>
        <v>-9.1131405326880667E-4</v>
      </c>
      <c r="AT181" s="192">
        <f t="shared" si="101"/>
        <v>3.8950452650473789E-2</v>
      </c>
      <c r="AU181" s="192">
        <f t="shared" si="102"/>
        <v>0</v>
      </c>
      <c r="AV181" s="192">
        <f t="shared" si="103"/>
        <v>5.2920708702621855E-3</v>
      </c>
      <c r="AW181" s="192">
        <f t="shared" si="104"/>
        <v>0</v>
      </c>
      <c r="AX181" s="192">
        <f t="shared" si="105"/>
        <v>0</v>
      </c>
      <c r="AY181" s="192">
        <f t="shared" si="106"/>
        <v>3.4449150990710546E-2</v>
      </c>
      <c r="AZ181" s="192">
        <f t="shared" si="107"/>
        <v>2.635897368329824E-3</v>
      </c>
      <c r="BA181" s="192">
        <f t="shared" si="108"/>
        <v>0</v>
      </c>
      <c r="BB181" s="192">
        <f t="shared" si="109"/>
        <v>0</v>
      </c>
      <c r="BC181" s="192">
        <f t="shared" si="110"/>
        <v>8.1327571879776336E-2</v>
      </c>
      <c r="BE181" s="72">
        <f t="shared" si="111"/>
        <v>3.8950452650473789E-2</v>
      </c>
      <c r="BF181" s="72">
        <f t="shared" si="112"/>
        <v>0</v>
      </c>
      <c r="BG181" s="72">
        <f t="shared" si="113"/>
        <v>1.4112188987365829E-2</v>
      </c>
      <c r="BH181" s="99">
        <f t="shared" si="114"/>
        <v>0</v>
      </c>
      <c r="BI181" s="72">
        <f t="shared" si="115"/>
        <v>0</v>
      </c>
      <c r="BJ181" s="72">
        <f t="shared" si="116"/>
        <v>3.4449150990710546E-2</v>
      </c>
      <c r="BK181" s="72">
        <f t="shared" si="117"/>
        <v>7.0290596488795307E-3</v>
      </c>
      <c r="BL181" s="72">
        <f t="shared" si="118"/>
        <v>0</v>
      </c>
      <c r="BM181" s="99">
        <f t="shared" si="119"/>
        <v>0</v>
      </c>
      <c r="BN181" s="278">
        <f t="shared" si="98"/>
        <v>1.1486429685837272</v>
      </c>
      <c r="BO181" s="277">
        <f t="shared" si="120"/>
        <v>8.1327571879776336E-2</v>
      </c>
      <c r="BP181" s="375">
        <f t="shared" si="121"/>
        <v>9.4540852277429699E-2</v>
      </c>
      <c r="BQ181" s="375"/>
      <c r="BR181" s="375"/>
      <c r="BS181" s="375"/>
      <c r="BT181" s="281"/>
      <c r="BU181" s="397"/>
      <c r="BV181" s="397"/>
      <c r="BW181" s="281"/>
      <c r="BX181" s="281"/>
    </row>
    <row r="182" spans="1:76" ht="15">
      <c r="A182" s="192">
        <v>291</v>
      </c>
      <c r="B182" s="192">
        <v>53033</v>
      </c>
      <c r="C182" s="200">
        <v>9</v>
      </c>
      <c r="D182" s="200">
        <v>0</v>
      </c>
      <c r="E182" s="200">
        <v>1</v>
      </c>
      <c r="F182" s="200">
        <v>0</v>
      </c>
      <c r="G182" s="192" t="s">
        <v>543</v>
      </c>
      <c r="H182" s="193">
        <v>6.463E-3</v>
      </c>
      <c r="I182" s="201">
        <v>82</v>
      </c>
      <c r="J182" s="193">
        <v>5.0438143289893303E-3</v>
      </c>
      <c r="K182" s="200">
        <v>396</v>
      </c>
      <c r="L182" s="200">
        <v>0</v>
      </c>
      <c r="M182" s="200">
        <v>0</v>
      </c>
      <c r="N182" s="200">
        <v>482</v>
      </c>
      <c r="O182" s="200">
        <v>173</v>
      </c>
      <c r="P182" s="200">
        <v>0</v>
      </c>
      <c r="Q182" s="200">
        <v>148</v>
      </c>
      <c r="R182" s="200">
        <v>29</v>
      </c>
      <c r="S182" s="200">
        <v>2097</v>
      </c>
      <c r="T182" s="200">
        <v>4397</v>
      </c>
      <c r="U182" s="200">
        <v>1</v>
      </c>
      <c r="V182" s="200">
        <v>1</v>
      </c>
      <c r="W182" s="200">
        <v>0</v>
      </c>
      <c r="X182" s="200">
        <v>0</v>
      </c>
      <c r="Y182" s="200">
        <v>172</v>
      </c>
      <c r="Z182" s="200">
        <v>210</v>
      </c>
      <c r="AA182" s="200">
        <v>100</v>
      </c>
      <c r="AB182" s="200">
        <v>173</v>
      </c>
      <c r="AC182" s="200">
        <v>0</v>
      </c>
      <c r="AD182" s="200">
        <v>1229</v>
      </c>
      <c r="AE182" s="200">
        <v>5230</v>
      </c>
      <c r="AF182" s="200">
        <v>3529</v>
      </c>
      <c r="AG182" s="200">
        <v>5626</v>
      </c>
      <c r="AI182" s="264">
        <v>0.91768586645457018</v>
      </c>
      <c r="AJ182" s="260">
        <f t="shared" si="122"/>
        <v>297.44600112760031</v>
      </c>
      <c r="AK182" s="261">
        <f t="shared" si="99"/>
        <v>0.25408293673049104</v>
      </c>
      <c r="AL182" s="262">
        <f t="shared" si="123"/>
        <v>8.1625075596382882E-3</v>
      </c>
      <c r="AN182" s="264">
        <f t="shared" si="124"/>
        <v>0.28904000000000013</v>
      </c>
      <c r="AO182" s="266">
        <f t="shared" si="125"/>
        <v>754.5484439999999</v>
      </c>
      <c r="AP182" s="261">
        <f t="shared" si="100"/>
        <v>0.36625009416561499</v>
      </c>
      <c r="AQ182" s="262">
        <f t="shared" si="126"/>
        <v>-9.6823788979166856E-4</v>
      </c>
      <c r="AT182" s="192">
        <f t="shared" si="101"/>
        <v>8.0293489066046962E-3</v>
      </c>
      <c r="AU182" s="192">
        <f t="shared" si="102"/>
        <v>0</v>
      </c>
      <c r="AV182" s="192">
        <f t="shared" si="103"/>
        <v>9.7730963964228878E-3</v>
      </c>
      <c r="AW182" s="192">
        <f t="shared" si="104"/>
        <v>3.5077711132389202E-3</v>
      </c>
      <c r="AX182" s="192">
        <f t="shared" si="105"/>
        <v>0</v>
      </c>
      <c r="AY182" s="192">
        <f t="shared" si="106"/>
        <v>8.9154159450355666E-2</v>
      </c>
      <c r="AZ182" s="192">
        <f t="shared" si="107"/>
        <v>3.4874949796363831E-3</v>
      </c>
      <c r="BA182" s="192">
        <f t="shared" si="108"/>
        <v>2.0276133602537107E-3</v>
      </c>
      <c r="BB182" s="192">
        <f t="shared" si="109"/>
        <v>3.5077711132389202E-3</v>
      </c>
      <c r="BC182" s="192">
        <f t="shared" si="110"/>
        <v>0.11948725531975118</v>
      </c>
      <c r="BE182" s="72">
        <f t="shared" si="111"/>
        <v>8.0293489066046962E-3</v>
      </c>
      <c r="BF182" s="72">
        <f t="shared" si="112"/>
        <v>0</v>
      </c>
      <c r="BG182" s="72">
        <f t="shared" si="113"/>
        <v>2.6061590390461031E-2</v>
      </c>
      <c r="BH182" s="99">
        <f t="shared" si="114"/>
        <v>3.5077711132389202E-3</v>
      </c>
      <c r="BI182" s="72">
        <f t="shared" si="115"/>
        <v>0</v>
      </c>
      <c r="BJ182" s="72">
        <f t="shared" si="116"/>
        <v>8.9154159450355666E-2</v>
      </c>
      <c r="BK182" s="72">
        <f t="shared" si="117"/>
        <v>9.2999866123636872E-3</v>
      </c>
      <c r="BL182" s="72">
        <f t="shared" si="118"/>
        <v>5.4069689606765624E-3</v>
      </c>
      <c r="BM182" s="99">
        <f t="shared" si="119"/>
        <v>3.5077711132389202E-3</v>
      </c>
      <c r="BN182" s="278">
        <f t="shared" si="98"/>
        <v>1.1925745913892243</v>
      </c>
      <c r="BO182" s="277">
        <f t="shared" si="120"/>
        <v>0.11948725531975118</v>
      </c>
      <c r="BP182" s="375">
        <f t="shared" si="121"/>
        <v>0.14496759654693947</v>
      </c>
      <c r="BQ182" s="375"/>
      <c r="BR182" s="375"/>
      <c r="BS182" s="375"/>
      <c r="BT182" s="281"/>
      <c r="BU182" s="397"/>
      <c r="BV182" s="397"/>
      <c r="BW182" s="281"/>
      <c r="BX182" s="281"/>
    </row>
    <row r="183" spans="1:76" ht="15">
      <c r="A183" s="192">
        <v>340</v>
      </c>
      <c r="B183" s="192">
        <v>52011</v>
      </c>
      <c r="C183" s="200">
        <v>9</v>
      </c>
      <c r="D183" s="200">
        <v>0</v>
      </c>
      <c r="E183" s="200">
        <v>1</v>
      </c>
      <c r="F183" s="200">
        <v>0</v>
      </c>
      <c r="G183" s="192" t="s">
        <v>662</v>
      </c>
      <c r="H183" s="193">
        <v>9.4859999999999996E-3</v>
      </c>
      <c r="I183" s="201">
        <v>82</v>
      </c>
      <c r="J183" s="193">
        <v>7.4030052181328779E-3</v>
      </c>
      <c r="K183" s="200">
        <v>14</v>
      </c>
      <c r="L183" s="200">
        <v>0</v>
      </c>
      <c r="M183" s="200">
        <v>0</v>
      </c>
      <c r="N183" s="200">
        <v>722</v>
      </c>
      <c r="O183" s="200">
        <v>382</v>
      </c>
      <c r="P183" s="200">
        <v>0</v>
      </c>
      <c r="Q183" s="200">
        <v>749</v>
      </c>
      <c r="R183" s="200">
        <v>18</v>
      </c>
      <c r="S183" s="200">
        <v>75</v>
      </c>
      <c r="T183" s="200">
        <v>4101</v>
      </c>
      <c r="U183" s="200">
        <v>1</v>
      </c>
      <c r="V183" s="200">
        <v>1</v>
      </c>
      <c r="W183" s="200">
        <v>0</v>
      </c>
      <c r="X183" s="200">
        <v>0</v>
      </c>
      <c r="Y183" s="200">
        <v>568</v>
      </c>
      <c r="Z183" s="200">
        <v>153</v>
      </c>
      <c r="AA183" s="200">
        <v>0</v>
      </c>
      <c r="AB183" s="200">
        <v>0</v>
      </c>
      <c r="AC183" s="200">
        <v>100</v>
      </c>
      <c r="AD183" s="200">
        <v>1886</v>
      </c>
      <c r="AE183" s="200">
        <v>5973</v>
      </c>
      <c r="AF183" s="200">
        <v>5912</v>
      </c>
      <c r="AG183" s="200">
        <v>5987</v>
      </c>
      <c r="AI183" s="264">
        <v>0.97454473689231269</v>
      </c>
      <c r="AJ183" s="260">
        <f t="shared" si="122"/>
        <v>341.2125679772019</v>
      </c>
      <c r="AK183" s="261">
        <f t="shared" si="99"/>
        <v>0.29146900947512899</v>
      </c>
      <c r="AL183" s="262">
        <f t="shared" si="123"/>
        <v>7.6570627287668128E-2</v>
      </c>
      <c r="AN183" s="264">
        <f t="shared" si="124"/>
        <v>0.29852600000000012</v>
      </c>
      <c r="AO183" s="266">
        <f t="shared" si="125"/>
        <v>810.6296759999999</v>
      </c>
      <c r="AP183" s="261">
        <f t="shared" si="100"/>
        <v>0.3934713503543345</v>
      </c>
      <c r="AQ183" s="262">
        <f t="shared" si="126"/>
        <v>-1.6330665467162375E-3</v>
      </c>
      <c r="AT183" s="192">
        <f t="shared" si="101"/>
        <v>4.1664113367651835E-4</v>
      </c>
      <c r="AU183" s="192">
        <f t="shared" si="102"/>
        <v>0</v>
      </c>
      <c r="AV183" s="192">
        <f t="shared" si="103"/>
        <v>2.1486778465317592E-2</v>
      </c>
      <c r="AW183" s="192">
        <f t="shared" si="104"/>
        <v>1.1368350933173574E-2</v>
      </c>
      <c r="AX183" s="192">
        <f t="shared" si="105"/>
        <v>0</v>
      </c>
      <c r="AY183" s="192">
        <f t="shared" si="106"/>
        <v>0.12204609208624299</v>
      </c>
      <c r="AZ183" s="192">
        <f t="shared" si="107"/>
        <v>1.6903725994875891E-2</v>
      </c>
      <c r="BA183" s="192">
        <f t="shared" si="108"/>
        <v>0</v>
      </c>
      <c r="BB183" s="192">
        <f t="shared" si="109"/>
        <v>0</v>
      </c>
      <c r="BC183" s="192">
        <f t="shared" si="110"/>
        <v>0.17222158861328657</v>
      </c>
      <c r="BE183" s="72">
        <f t="shared" si="111"/>
        <v>4.1664113367651835E-4</v>
      </c>
      <c r="BF183" s="72">
        <f t="shared" si="112"/>
        <v>0</v>
      </c>
      <c r="BG183" s="72">
        <f t="shared" si="113"/>
        <v>5.7298075907513568E-2</v>
      </c>
      <c r="BH183" s="99">
        <f t="shared" si="114"/>
        <v>1.1368350933173574E-2</v>
      </c>
      <c r="BI183" s="72">
        <f t="shared" si="115"/>
        <v>0</v>
      </c>
      <c r="BJ183" s="72">
        <f t="shared" si="116"/>
        <v>0.12204609208624299</v>
      </c>
      <c r="BK183" s="72">
        <f t="shared" si="117"/>
        <v>4.5076602653002375E-2</v>
      </c>
      <c r="BL183" s="72">
        <f t="shared" si="118"/>
        <v>0</v>
      </c>
      <c r="BM183" s="99">
        <f t="shared" si="119"/>
        <v>0</v>
      </c>
      <c r="BN183" s="278">
        <f t="shared" si="98"/>
        <v>2.9323599789233059</v>
      </c>
      <c r="BO183" s="277">
        <f t="shared" si="120"/>
        <v>0.17222158861328657</v>
      </c>
      <c r="BP183" s="375">
        <f t="shared" si="121"/>
        <v>0.23620576271360902</v>
      </c>
      <c r="BQ183" s="375"/>
      <c r="BR183" s="375"/>
      <c r="BS183" s="375"/>
      <c r="BT183" s="281"/>
      <c r="BU183" s="397"/>
      <c r="BV183" s="397"/>
      <c r="BW183" s="281"/>
      <c r="BX183" s="281"/>
    </row>
    <row r="184" spans="1:76" ht="15">
      <c r="A184" s="192">
        <v>343</v>
      </c>
      <c r="B184" s="192">
        <v>54053</v>
      </c>
      <c r="C184" s="200">
        <v>9</v>
      </c>
      <c r="D184" s="200">
        <v>0</v>
      </c>
      <c r="E184" s="200">
        <v>1</v>
      </c>
      <c r="F184" s="200">
        <v>0</v>
      </c>
      <c r="G184" s="192" t="s">
        <v>752</v>
      </c>
      <c r="H184" s="193">
        <v>6.7599999999999995E-4</v>
      </c>
      <c r="I184" s="201">
        <v>82</v>
      </c>
      <c r="J184" s="193">
        <v>5.2755972248132242E-4</v>
      </c>
      <c r="K184" s="200">
        <v>0</v>
      </c>
      <c r="L184" s="200">
        <v>0</v>
      </c>
      <c r="M184" s="200">
        <v>0</v>
      </c>
      <c r="N184" s="200">
        <v>672</v>
      </c>
      <c r="O184" s="200">
        <v>285</v>
      </c>
      <c r="P184" s="200">
        <v>7</v>
      </c>
      <c r="Q184" s="200">
        <v>397</v>
      </c>
      <c r="R184" s="200">
        <v>52</v>
      </c>
      <c r="S184" s="200">
        <v>1868</v>
      </c>
      <c r="T184" s="200">
        <v>6735</v>
      </c>
      <c r="U184" s="200">
        <v>1</v>
      </c>
      <c r="V184" s="200">
        <v>1</v>
      </c>
      <c r="W184" s="200">
        <v>0</v>
      </c>
      <c r="X184" s="200">
        <v>0</v>
      </c>
      <c r="Y184" s="200">
        <v>390</v>
      </c>
      <c r="Z184" s="200">
        <v>138</v>
      </c>
      <c r="AA184" s="200">
        <v>144</v>
      </c>
      <c r="AB184" s="200">
        <v>285</v>
      </c>
      <c r="AC184" s="200">
        <v>0</v>
      </c>
      <c r="AD184" s="200">
        <v>1415</v>
      </c>
      <c r="AE184" s="200">
        <v>8150</v>
      </c>
      <c r="AF184" s="200">
        <v>6282</v>
      </c>
      <c r="AG184" s="200">
        <v>8150</v>
      </c>
      <c r="AI184" s="259">
        <v>0.97676960825521375</v>
      </c>
      <c r="AJ184" s="260">
        <f t="shared" si="122"/>
        <v>344.52669815382956</v>
      </c>
      <c r="AK184" s="261">
        <f t="shared" si="99"/>
        <v>0.2942999903079272</v>
      </c>
      <c r="AL184" s="262">
        <f t="shared" si="123"/>
        <v>3.0381627336442474E-3</v>
      </c>
      <c r="AN184" s="264">
        <f t="shared" si="124"/>
        <v>0.29920200000000013</v>
      </c>
      <c r="AO184" s="266">
        <f t="shared" si="125"/>
        <v>814.87630799999988</v>
      </c>
      <c r="AP184" s="261">
        <f t="shared" si="100"/>
        <v>0.39553262207552664</v>
      </c>
      <c r="AQ184" s="262">
        <f t="shared" si="126"/>
        <v>-1.2930255736258786E-4</v>
      </c>
      <c r="AT184" s="192">
        <f t="shared" si="101"/>
        <v>0</v>
      </c>
      <c r="AU184" s="192">
        <f t="shared" si="102"/>
        <v>0</v>
      </c>
      <c r="AV184" s="192">
        <f t="shared" si="103"/>
        <v>1.4251709366999436E-3</v>
      </c>
      <c r="AW184" s="192">
        <f t="shared" si="104"/>
        <v>6.0442517404685106E-4</v>
      </c>
      <c r="AX184" s="192">
        <f t="shared" si="105"/>
        <v>1.4845530590624413E-5</v>
      </c>
      <c r="AY184" s="192">
        <f t="shared" si="106"/>
        <v>1.4283521218265061E-2</v>
      </c>
      <c r="AZ184" s="192">
        <f t="shared" si="107"/>
        <v>8.2710813290621729E-4</v>
      </c>
      <c r="BA184" s="192">
        <f t="shared" si="108"/>
        <v>3.0539377214998788E-4</v>
      </c>
      <c r="BB184" s="192">
        <f t="shared" si="109"/>
        <v>6.0442517404685106E-4</v>
      </c>
      <c r="BC184" s="192">
        <f t="shared" si="110"/>
        <v>1.8064889938705538E-2</v>
      </c>
      <c r="BE184" s="72">
        <f t="shared" si="111"/>
        <v>0</v>
      </c>
      <c r="BF184" s="72">
        <f t="shared" si="112"/>
        <v>0</v>
      </c>
      <c r="BG184" s="72">
        <f t="shared" si="113"/>
        <v>3.8004558311998506E-3</v>
      </c>
      <c r="BH184" s="99">
        <f t="shared" si="114"/>
        <v>6.0442517404685106E-4</v>
      </c>
      <c r="BI184" s="72">
        <f t="shared" si="115"/>
        <v>1.4845530590624413E-5</v>
      </c>
      <c r="BJ184" s="72">
        <f t="shared" si="116"/>
        <v>1.4283521218265061E-2</v>
      </c>
      <c r="BK184" s="72">
        <f t="shared" si="117"/>
        <v>2.2056216877499131E-3</v>
      </c>
      <c r="BL184" s="72">
        <f t="shared" si="118"/>
        <v>8.1438339239996789E-4</v>
      </c>
      <c r="BM184" s="99">
        <f t="shared" si="119"/>
        <v>6.0442517404685106E-4</v>
      </c>
      <c r="BN184" s="278">
        <f t="shared" si="98"/>
        <v>0.22204672183405375</v>
      </c>
      <c r="BO184" s="277">
        <f t="shared" si="120"/>
        <v>1.8064889938705538E-2</v>
      </c>
      <c r="BP184" s="375">
        <f t="shared" si="121"/>
        <v>2.2327678008299122E-2</v>
      </c>
      <c r="BQ184" s="375"/>
      <c r="BR184" s="375"/>
      <c r="BS184" s="375"/>
      <c r="BT184" s="281"/>
      <c r="BU184" s="397"/>
      <c r="BV184" s="397"/>
      <c r="BW184" s="281"/>
      <c r="BX184" s="281"/>
    </row>
    <row r="185" spans="1:76" ht="15">
      <c r="A185" s="192">
        <v>376</v>
      </c>
      <c r="B185" s="192">
        <v>54097</v>
      </c>
      <c r="C185" s="200">
        <v>9</v>
      </c>
      <c r="D185" s="200">
        <v>0</v>
      </c>
      <c r="E185" s="200">
        <v>1</v>
      </c>
      <c r="F185" s="200">
        <v>0</v>
      </c>
      <c r="G185" s="192" t="s">
        <v>640</v>
      </c>
      <c r="H185" s="193">
        <v>6.7599999999999995E-4</v>
      </c>
      <c r="I185" s="201">
        <v>82</v>
      </c>
      <c r="J185" s="193">
        <v>5.2755972248132242E-4</v>
      </c>
      <c r="K185" s="200">
        <v>181</v>
      </c>
      <c r="L185" s="200">
        <v>0</v>
      </c>
      <c r="M185" s="200">
        <v>0</v>
      </c>
      <c r="N185" s="200">
        <v>421</v>
      </c>
      <c r="O185" s="200">
        <v>0</v>
      </c>
      <c r="P185" s="200">
        <v>0</v>
      </c>
      <c r="Q185" s="200">
        <v>332</v>
      </c>
      <c r="R185" s="200">
        <v>0</v>
      </c>
      <c r="S185" s="200">
        <v>0</v>
      </c>
      <c r="T185" s="200">
        <v>17752</v>
      </c>
      <c r="U185" s="200">
        <v>1</v>
      </c>
      <c r="V185" s="200">
        <v>1</v>
      </c>
      <c r="W185" s="200">
        <v>181</v>
      </c>
      <c r="X185" s="200">
        <v>0</v>
      </c>
      <c r="Y185" s="200">
        <v>279</v>
      </c>
      <c r="Z185" s="200">
        <v>141</v>
      </c>
      <c r="AA185" s="200">
        <v>0</v>
      </c>
      <c r="AB185" s="200">
        <v>0</v>
      </c>
      <c r="AC185" s="200">
        <v>42</v>
      </c>
      <c r="AD185" s="200">
        <v>935</v>
      </c>
      <c r="AE185" s="200">
        <v>18506</v>
      </c>
      <c r="AF185" s="200">
        <v>18687</v>
      </c>
      <c r="AG185" s="200">
        <v>18687</v>
      </c>
      <c r="AI185" s="259">
        <v>0.99757220660736767</v>
      </c>
      <c r="AJ185" s="260">
        <f t="shared" si="122"/>
        <v>354.38520668783804</v>
      </c>
      <c r="AK185" s="261">
        <f t="shared" si="99"/>
        <v>0.30272127951876759</v>
      </c>
      <c r="AL185" s="262">
        <f t="shared" si="123"/>
        <v>2.8651846100551281E-2</v>
      </c>
      <c r="AM185" s="192">
        <f>1-(AP183+AM183*(AP184-AP183))</f>
        <v>0.60652864964566544</v>
      </c>
      <c r="AN185" s="264">
        <f t="shared" si="124"/>
        <v>0.29987800000000014</v>
      </c>
      <c r="AO185" s="266">
        <f t="shared" si="125"/>
        <v>827.50871999999993</v>
      </c>
      <c r="AP185" s="261">
        <f t="shared" si="100"/>
        <v>0.40166426560528107</v>
      </c>
      <c r="AQ185" s="262">
        <f t="shared" si="126"/>
        <v>-1.339270160722278E-4</v>
      </c>
      <c r="AT185" s="192">
        <f t="shared" si="101"/>
        <v>3.8386300527185979E-4</v>
      </c>
      <c r="AU185" s="192">
        <f t="shared" si="102"/>
        <v>0</v>
      </c>
      <c r="AV185" s="192">
        <f t="shared" si="103"/>
        <v>8.9285262552183959E-4</v>
      </c>
      <c r="AW185" s="192">
        <f t="shared" si="104"/>
        <v>0</v>
      </c>
      <c r="AX185" s="192">
        <f t="shared" si="105"/>
        <v>0</v>
      </c>
      <c r="AY185" s="192">
        <f t="shared" si="106"/>
        <v>3.7648265577823511E-2</v>
      </c>
      <c r="AZ185" s="192">
        <f t="shared" si="107"/>
        <v>5.9170043354060155E-4</v>
      </c>
      <c r="BA185" s="192">
        <f t="shared" si="108"/>
        <v>0</v>
      </c>
      <c r="BB185" s="192">
        <f t="shared" si="109"/>
        <v>0</v>
      </c>
      <c r="BC185" s="192">
        <f t="shared" si="110"/>
        <v>3.9516681642157811E-2</v>
      </c>
      <c r="BE185" s="72">
        <f t="shared" si="111"/>
        <v>3.8386300527185979E-4</v>
      </c>
      <c r="BF185" s="72">
        <f t="shared" si="112"/>
        <v>0</v>
      </c>
      <c r="BG185" s="72">
        <f t="shared" si="113"/>
        <v>2.3809403347249064E-3</v>
      </c>
      <c r="BH185" s="99">
        <f t="shared" si="114"/>
        <v>0</v>
      </c>
      <c r="BI185" s="72">
        <f t="shared" si="115"/>
        <v>0</v>
      </c>
      <c r="BJ185" s="72">
        <f t="shared" si="116"/>
        <v>3.7648265577823511E-2</v>
      </c>
      <c r="BK185" s="72">
        <f t="shared" si="117"/>
        <v>1.577867822774938E-3</v>
      </c>
      <c r="BL185" s="72">
        <f t="shared" si="118"/>
        <v>0</v>
      </c>
      <c r="BM185" s="99">
        <f t="shared" si="119"/>
        <v>0</v>
      </c>
      <c r="BN185" s="278">
        <f t="shared" si="98"/>
        <v>0.66052007177856764</v>
      </c>
      <c r="BO185" s="277">
        <f t="shared" si="120"/>
        <v>3.9516681642157811E-2</v>
      </c>
      <c r="BP185" s="375">
        <f t="shared" si="121"/>
        <v>4.199093674059521E-2</v>
      </c>
      <c r="BQ185" s="375"/>
      <c r="BR185" s="375"/>
      <c r="BS185" s="375"/>
      <c r="BT185" s="281"/>
      <c r="BU185" s="397"/>
      <c r="BV185" s="397"/>
      <c r="BW185" s="281"/>
      <c r="BX185" s="281"/>
    </row>
    <row r="186" spans="1:76" ht="15">
      <c r="A186" s="192">
        <v>6</v>
      </c>
      <c r="B186" s="192">
        <v>53001</v>
      </c>
      <c r="C186" s="200">
        <v>3</v>
      </c>
      <c r="D186" s="202">
        <v>0</v>
      </c>
      <c r="E186" s="202">
        <v>1</v>
      </c>
      <c r="F186" s="200">
        <v>0</v>
      </c>
      <c r="G186" s="192" t="s">
        <v>575</v>
      </c>
      <c r="H186" s="193">
        <v>6.463E-3</v>
      </c>
      <c r="I186" s="201">
        <v>83</v>
      </c>
      <c r="J186" s="193">
        <v>5.0438143289893303E-3</v>
      </c>
      <c r="K186" s="200">
        <v>1045</v>
      </c>
      <c r="L186" s="200">
        <v>0</v>
      </c>
      <c r="M186" s="200">
        <v>0</v>
      </c>
      <c r="N186" s="200">
        <v>340</v>
      </c>
      <c r="O186" s="200">
        <v>0</v>
      </c>
      <c r="P186" s="200">
        <v>0</v>
      </c>
      <c r="Q186" s="200">
        <v>116</v>
      </c>
      <c r="R186" s="200">
        <v>77</v>
      </c>
      <c r="S186" s="200">
        <v>4390</v>
      </c>
      <c r="T186" s="200">
        <v>2028</v>
      </c>
      <c r="U186" s="200">
        <v>1</v>
      </c>
      <c r="V186" s="200">
        <v>0</v>
      </c>
      <c r="W186" s="200">
        <v>0</v>
      </c>
      <c r="X186" s="200">
        <v>0</v>
      </c>
      <c r="Y186" s="200">
        <v>145</v>
      </c>
      <c r="Z186" s="200">
        <v>195</v>
      </c>
      <c r="AA186" s="200">
        <v>0</v>
      </c>
      <c r="AB186" s="200">
        <v>0</v>
      </c>
      <c r="AC186" s="200">
        <v>48</v>
      </c>
      <c r="AD186" s="200">
        <v>1579</v>
      </c>
      <c r="AE186" s="200">
        <v>2562</v>
      </c>
      <c r="AF186" s="200">
        <v>-783</v>
      </c>
      <c r="AG186" s="200">
        <v>3607</v>
      </c>
      <c r="AI186" s="259">
        <v>1.7802886240854E-2</v>
      </c>
      <c r="AJ186" s="260">
        <f t="shared" si="122"/>
        <v>350.43590006823939</v>
      </c>
      <c r="AK186" s="261">
        <f t="shared" si="99"/>
        <v>0.29934772122532016</v>
      </c>
      <c r="AL186" s="262">
        <f t="shared" si="123"/>
        <v>-0.40494462896420702</v>
      </c>
      <c r="AN186" s="264">
        <f t="shared" si="124"/>
        <v>0.30634100000000014</v>
      </c>
      <c r="AO186" s="266">
        <f t="shared" si="125"/>
        <v>822.44819099999995</v>
      </c>
      <c r="AP186" s="261">
        <f t="shared" si="100"/>
        <v>0.39920793660809634</v>
      </c>
      <c r="AQ186" s="262">
        <f t="shared" si="126"/>
        <v>-1.2580436459050557E-3</v>
      </c>
      <c r="AT186" s="192">
        <f t="shared" si="101"/>
        <v>2.1188559614651277E-2</v>
      </c>
      <c r="AU186" s="192">
        <f t="shared" si="102"/>
        <v>0</v>
      </c>
      <c r="AV186" s="192">
        <f t="shared" si="103"/>
        <v>6.8938854248626171E-3</v>
      </c>
      <c r="AW186" s="192">
        <f t="shared" si="104"/>
        <v>0</v>
      </c>
      <c r="AX186" s="192">
        <f t="shared" si="105"/>
        <v>0</v>
      </c>
      <c r="AY186" s="192">
        <f t="shared" si="106"/>
        <v>4.1119998945945258E-2</v>
      </c>
      <c r="AZ186" s="192">
        <f t="shared" si="107"/>
        <v>2.9400393723678806E-3</v>
      </c>
      <c r="BA186" s="192">
        <f t="shared" si="108"/>
        <v>0</v>
      </c>
      <c r="BB186" s="192">
        <f t="shared" si="109"/>
        <v>0</v>
      </c>
      <c r="BC186" s="192">
        <f t="shared" si="110"/>
        <v>7.2142483357827025E-2</v>
      </c>
      <c r="BE186" s="72">
        <f t="shared" si="111"/>
        <v>2.1188559614651277E-2</v>
      </c>
      <c r="BF186" s="72">
        <f t="shared" si="112"/>
        <v>0</v>
      </c>
      <c r="BG186" s="72">
        <f t="shared" si="113"/>
        <v>1.8383694466300313E-2</v>
      </c>
      <c r="BH186" s="99">
        <f t="shared" si="114"/>
        <v>0</v>
      </c>
      <c r="BI186" s="72">
        <f t="shared" si="115"/>
        <v>0</v>
      </c>
      <c r="BJ186" s="72">
        <f t="shared" si="116"/>
        <v>4.1119998945945258E-2</v>
      </c>
      <c r="BK186" s="72">
        <f t="shared" si="117"/>
        <v>7.8401049929810156E-3</v>
      </c>
      <c r="BL186" s="72">
        <f t="shared" si="118"/>
        <v>0</v>
      </c>
      <c r="BM186" s="99">
        <f t="shared" si="119"/>
        <v>0</v>
      </c>
      <c r="BN186" s="278">
        <f t="shared" si="98"/>
        <v>-0.26460354351310927</v>
      </c>
      <c r="BO186" s="277">
        <f t="shared" si="120"/>
        <v>7.2142483357827025E-2</v>
      </c>
      <c r="BP186" s="375">
        <f t="shared" si="121"/>
        <v>8.8532358019877869E-2</v>
      </c>
      <c r="BQ186" s="375"/>
      <c r="BR186" s="375"/>
      <c r="BS186" s="375"/>
      <c r="BT186" s="281"/>
      <c r="BU186" s="397"/>
      <c r="BV186" s="397"/>
      <c r="BW186" s="281"/>
      <c r="BX186" s="281"/>
    </row>
    <row r="187" spans="1:76" ht="15">
      <c r="A187" s="192">
        <v>164</v>
      </c>
      <c r="B187" s="192">
        <v>53005</v>
      </c>
      <c r="C187" s="200">
        <v>3</v>
      </c>
      <c r="D187" s="202">
        <v>0</v>
      </c>
      <c r="E187" s="202">
        <v>1</v>
      </c>
      <c r="F187" s="200">
        <v>0</v>
      </c>
      <c r="G187" s="192" t="s">
        <v>575</v>
      </c>
      <c r="H187" s="193">
        <v>6.463E-3</v>
      </c>
      <c r="I187" s="201">
        <v>83</v>
      </c>
      <c r="J187" s="193">
        <v>5.0438143289893303E-3</v>
      </c>
      <c r="K187" s="200">
        <v>0</v>
      </c>
      <c r="L187" s="200">
        <v>0</v>
      </c>
      <c r="M187" s="200">
        <v>0</v>
      </c>
      <c r="N187" s="200">
        <v>102</v>
      </c>
      <c r="O187" s="200">
        <v>47</v>
      </c>
      <c r="P187" s="200">
        <v>0</v>
      </c>
      <c r="Q187" s="200">
        <v>107</v>
      </c>
      <c r="R187" s="200">
        <v>0</v>
      </c>
      <c r="S187" s="200">
        <v>399</v>
      </c>
      <c r="T187" s="200">
        <v>999</v>
      </c>
      <c r="U187" s="200">
        <v>1</v>
      </c>
      <c r="V187" s="200">
        <v>0</v>
      </c>
      <c r="W187" s="200">
        <v>0</v>
      </c>
      <c r="X187" s="200">
        <v>0</v>
      </c>
      <c r="Y187" s="200">
        <v>81</v>
      </c>
      <c r="Z187" s="200">
        <v>21</v>
      </c>
      <c r="AA187" s="200">
        <v>0</v>
      </c>
      <c r="AB187" s="200">
        <v>47</v>
      </c>
      <c r="AC187" s="200">
        <v>28</v>
      </c>
      <c r="AD187" s="200">
        <v>257</v>
      </c>
      <c r="AE187" s="200">
        <v>1257</v>
      </c>
      <c r="AF187" s="200">
        <v>857</v>
      </c>
      <c r="AG187" s="200">
        <v>1257</v>
      </c>
      <c r="AI187" s="259">
        <v>0.58459629260576063</v>
      </c>
      <c r="AJ187" s="260">
        <f t="shared" si="122"/>
        <v>354.75844894818323</v>
      </c>
      <c r="AK187" s="261">
        <f t="shared" si="99"/>
        <v>0.30304010878277154</v>
      </c>
      <c r="AL187" s="262">
        <f t="shared" si="123"/>
        <v>6.432446844702373E-6</v>
      </c>
      <c r="AN187" s="264">
        <f t="shared" si="124"/>
        <v>0.31280400000000014</v>
      </c>
      <c r="AO187" s="266">
        <f t="shared" si="125"/>
        <v>827.9869819999999</v>
      </c>
      <c r="AP187" s="261">
        <f t="shared" si="100"/>
        <v>0.40189640908649643</v>
      </c>
      <c r="AQ187" s="262">
        <f t="shared" si="126"/>
        <v>-1.1760032512241505E-3</v>
      </c>
      <c r="AT187" s="192">
        <f t="shared" si="101"/>
        <v>0</v>
      </c>
      <c r="AU187" s="192">
        <f t="shared" si="102"/>
        <v>0</v>
      </c>
      <c r="AV187" s="192">
        <f t="shared" si="103"/>
        <v>2.0681656274587853E-3</v>
      </c>
      <c r="AW187" s="192">
        <f t="shared" si="104"/>
        <v>9.5297827931924411E-4</v>
      </c>
      <c r="AX187" s="192">
        <f t="shared" si="105"/>
        <v>0</v>
      </c>
      <c r="AY187" s="192">
        <f t="shared" si="106"/>
        <v>2.025585746893457E-2</v>
      </c>
      <c r="AZ187" s="192">
        <f t="shared" si="107"/>
        <v>1.6423668218055059E-3</v>
      </c>
      <c r="BA187" s="192">
        <f t="shared" si="108"/>
        <v>0</v>
      </c>
      <c r="BB187" s="192">
        <f t="shared" si="109"/>
        <v>9.5297827931924411E-4</v>
      </c>
      <c r="BC187" s="192">
        <f t="shared" si="110"/>
        <v>2.5872346476837348E-2</v>
      </c>
      <c r="BE187" s="72">
        <f t="shared" si="111"/>
        <v>0</v>
      </c>
      <c r="BF187" s="72">
        <f t="shared" si="112"/>
        <v>0</v>
      </c>
      <c r="BG187" s="72">
        <f t="shared" si="113"/>
        <v>5.5151083398900938E-3</v>
      </c>
      <c r="BH187" s="99">
        <f t="shared" si="114"/>
        <v>9.5297827931924411E-4</v>
      </c>
      <c r="BI187" s="72">
        <f t="shared" si="115"/>
        <v>0</v>
      </c>
      <c r="BJ187" s="72">
        <f t="shared" si="116"/>
        <v>2.025585746893457E-2</v>
      </c>
      <c r="BK187" s="72">
        <f t="shared" si="117"/>
        <v>4.3796448581480156E-3</v>
      </c>
      <c r="BL187" s="72">
        <f t="shared" si="118"/>
        <v>0</v>
      </c>
      <c r="BM187" s="99">
        <f t="shared" si="119"/>
        <v>9.5297827931924411E-4</v>
      </c>
      <c r="BN187" s="278">
        <f t="shared" si="98"/>
        <v>0.28961077495623833</v>
      </c>
      <c r="BO187" s="277">
        <f t="shared" si="120"/>
        <v>2.5872346476837348E-2</v>
      </c>
      <c r="BP187" s="375">
        <f t="shared" si="121"/>
        <v>3.205656722561117E-2</v>
      </c>
      <c r="BQ187" s="375"/>
      <c r="BR187" s="375"/>
      <c r="BS187" s="375"/>
      <c r="BT187" s="281"/>
      <c r="BU187" s="397"/>
      <c r="BV187" s="397"/>
      <c r="BW187" s="281"/>
      <c r="BX187" s="281"/>
    </row>
    <row r="188" spans="1:76" ht="15">
      <c r="A188" s="192">
        <v>186</v>
      </c>
      <c r="B188" s="192">
        <v>51013</v>
      </c>
      <c r="C188" s="200">
        <v>3</v>
      </c>
      <c r="D188" s="202">
        <v>0</v>
      </c>
      <c r="E188" s="202">
        <v>1</v>
      </c>
      <c r="F188" s="200">
        <v>0</v>
      </c>
      <c r="G188" s="192" t="s">
        <v>575</v>
      </c>
      <c r="H188" s="193">
        <v>7.7899999999999996E-4</v>
      </c>
      <c r="I188" s="201">
        <v>83</v>
      </c>
      <c r="J188" s="193">
        <v>6.0794234291856538E-4</v>
      </c>
      <c r="K188" s="200">
        <v>90</v>
      </c>
      <c r="L188" s="200">
        <v>0</v>
      </c>
      <c r="M188" s="200">
        <v>0</v>
      </c>
      <c r="N188" s="200">
        <v>294</v>
      </c>
      <c r="O188" s="200">
        <v>57</v>
      </c>
      <c r="P188" s="200">
        <v>0</v>
      </c>
      <c r="Q188" s="200">
        <v>169</v>
      </c>
      <c r="R188" s="200">
        <v>29</v>
      </c>
      <c r="S188" s="200">
        <v>699</v>
      </c>
      <c r="T188" s="200">
        <v>1185</v>
      </c>
      <c r="U188" s="200">
        <v>1</v>
      </c>
      <c r="V188" s="200">
        <v>0</v>
      </c>
      <c r="W188" s="200">
        <v>0</v>
      </c>
      <c r="X188" s="200">
        <v>0</v>
      </c>
      <c r="Y188" s="200">
        <v>219</v>
      </c>
      <c r="Z188" s="200">
        <v>75</v>
      </c>
      <c r="AA188" s="200">
        <v>0</v>
      </c>
      <c r="AB188" s="200">
        <v>50</v>
      </c>
      <c r="AC188" s="200">
        <v>18</v>
      </c>
      <c r="AD188" s="200">
        <v>640</v>
      </c>
      <c r="AE188" s="200">
        <v>1736</v>
      </c>
      <c r="AF188" s="200">
        <v>1126</v>
      </c>
      <c r="AG188" s="200">
        <v>1826</v>
      </c>
      <c r="AI188" s="259">
        <v>0.63638009386481553</v>
      </c>
      <c r="AJ188" s="260">
        <f t="shared" si="122"/>
        <v>355.44299202630953</v>
      </c>
      <c r="AK188" s="261">
        <f t="shared" si="99"/>
        <v>0.30362485598041244</v>
      </c>
      <c r="AL188" s="262">
        <f t="shared" si="123"/>
        <v>3.1811380572863063E-2</v>
      </c>
      <c r="AN188" s="264">
        <f t="shared" si="124"/>
        <v>0.31358300000000011</v>
      </c>
      <c r="AO188" s="266">
        <f t="shared" si="125"/>
        <v>828.86413599999992</v>
      </c>
      <c r="AP188" s="261">
        <f t="shared" si="100"/>
        <v>0.40232217066304243</v>
      </c>
      <c r="AQ188" s="262">
        <f t="shared" si="126"/>
        <v>-1.3853080062488599E-4</v>
      </c>
      <c r="AT188" s="192">
        <f t="shared" si="101"/>
        <v>2.1995353966793694E-4</v>
      </c>
      <c r="AU188" s="192">
        <f t="shared" si="102"/>
        <v>0</v>
      </c>
      <c r="AV188" s="192">
        <f t="shared" si="103"/>
        <v>7.1851489624859418E-4</v>
      </c>
      <c r="AW188" s="192">
        <f t="shared" si="104"/>
        <v>1.3930390845636007E-4</v>
      </c>
      <c r="AX188" s="192">
        <f t="shared" si="105"/>
        <v>0</v>
      </c>
      <c r="AY188" s="192">
        <f t="shared" si="106"/>
        <v>2.89605493896117E-3</v>
      </c>
      <c r="AZ188" s="192">
        <f t="shared" si="107"/>
        <v>5.3522027985864666E-4</v>
      </c>
      <c r="BA188" s="192">
        <f t="shared" si="108"/>
        <v>0</v>
      </c>
      <c r="BB188" s="192">
        <f t="shared" si="109"/>
        <v>1.2219641092663162E-4</v>
      </c>
      <c r="BC188" s="192">
        <f t="shared" si="110"/>
        <v>4.63124397411934E-3</v>
      </c>
      <c r="BE188" s="72">
        <f t="shared" si="111"/>
        <v>2.1995353966793694E-4</v>
      </c>
      <c r="BF188" s="72">
        <f t="shared" si="112"/>
        <v>0</v>
      </c>
      <c r="BG188" s="72">
        <f t="shared" si="113"/>
        <v>1.9160397233295844E-3</v>
      </c>
      <c r="BH188" s="99">
        <f t="shared" si="114"/>
        <v>1.3930390845636007E-4</v>
      </c>
      <c r="BI188" s="72">
        <f t="shared" si="115"/>
        <v>0</v>
      </c>
      <c r="BJ188" s="72">
        <f t="shared" si="116"/>
        <v>2.89605493896117E-3</v>
      </c>
      <c r="BK188" s="72">
        <f t="shared" si="117"/>
        <v>1.4272540796230577E-3</v>
      </c>
      <c r="BL188" s="72">
        <f t="shared" si="118"/>
        <v>0</v>
      </c>
      <c r="BM188" s="99">
        <f t="shared" si="119"/>
        <v>1.2219641092663162E-4</v>
      </c>
      <c r="BN188" s="278">
        <f t="shared" si="98"/>
        <v>4.5864386234462415E-2</v>
      </c>
      <c r="BO188" s="277">
        <f t="shared" si="120"/>
        <v>4.63124397411934E-3</v>
      </c>
      <c r="BP188" s="375">
        <f t="shared" si="121"/>
        <v>6.7208026009647403E-3</v>
      </c>
      <c r="BQ188" s="375"/>
      <c r="BR188" s="375"/>
      <c r="BS188" s="375"/>
      <c r="BT188" s="281"/>
      <c r="BU188" s="397"/>
      <c r="BV188" s="397"/>
      <c r="BW188" s="281"/>
      <c r="BX188" s="281"/>
    </row>
    <row r="189" spans="1:76" ht="15">
      <c r="A189" s="192">
        <v>232</v>
      </c>
      <c r="B189" s="192">
        <v>51007</v>
      </c>
      <c r="C189" s="200">
        <v>3</v>
      </c>
      <c r="D189" s="202">
        <v>0</v>
      </c>
      <c r="E189" s="202">
        <v>1</v>
      </c>
      <c r="F189" s="200">
        <v>0</v>
      </c>
      <c r="G189" s="192" t="s">
        <v>575</v>
      </c>
      <c r="H189" s="193">
        <v>2.3479999999999998E-3</v>
      </c>
      <c r="I189" s="201">
        <v>83</v>
      </c>
      <c r="J189" s="193">
        <v>1.8324115804528773E-3</v>
      </c>
      <c r="K189" s="200">
        <v>4269</v>
      </c>
      <c r="L189" s="200">
        <v>0</v>
      </c>
      <c r="M189" s="200">
        <v>0</v>
      </c>
      <c r="N189" s="200">
        <v>45</v>
      </c>
      <c r="O189" s="200">
        <v>0</v>
      </c>
      <c r="P189" s="200">
        <v>0</v>
      </c>
      <c r="Q189" s="200">
        <v>365</v>
      </c>
      <c r="R189" s="200">
        <v>7</v>
      </c>
      <c r="S189" s="200">
        <v>2808</v>
      </c>
      <c r="T189" s="200">
        <v>0</v>
      </c>
      <c r="U189" s="200">
        <v>0</v>
      </c>
      <c r="V189" s="200">
        <v>0</v>
      </c>
      <c r="W189" s="200">
        <v>0</v>
      </c>
      <c r="X189" s="200">
        <v>0</v>
      </c>
      <c r="Y189" s="200">
        <v>0</v>
      </c>
      <c r="Z189" s="200">
        <v>45</v>
      </c>
      <c r="AA189" s="200">
        <v>0</v>
      </c>
      <c r="AB189" s="200">
        <v>0</v>
      </c>
      <c r="AC189" s="200">
        <v>116</v>
      </c>
      <c r="AD189" s="200">
        <v>4686</v>
      </c>
      <c r="AE189" s="200">
        <v>417</v>
      </c>
      <c r="AF189" s="200">
        <v>1878</v>
      </c>
      <c r="AG189" s="200">
        <v>4686</v>
      </c>
      <c r="AI189" s="259">
        <v>0.81172096780362457</v>
      </c>
      <c r="AJ189" s="260">
        <f t="shared" si="122"/>
        <v>358.88426097440004</v>
      </c>
      <c r="AK189" s="261">
        <f t="shared" si="99"/>
        <v>0.30656444070199418</v>
      </c>
      <c r="AL189" s="262">
        <f t="shared" si="123"/>
        <v>0.14692018115626107</v>
      </c>
      <c r="AN189" s="264">
        <f t="shared" si="124"/>
        <v>0.31593100000000013</v>
      </c>
      <c r="AO189" s="266">
        <f t="shared" si="125"/>
        <v>833.2736799999999</v>
      </c>
      <c r="AP189" s="261">
        <f t="shared" si="100"/>
        <v>0.40446251820211626</v>
      </c>
      <c r="AQ189" s="262">
        <f t="shared" si="126"/>
        <v>-4.16231577455395E-4</v>
      </c>
      <c r="AT189" s="192">
        <f t="shared" si="101"/>
        <v>3.1446711448552399E-2</v>
      </c>
      <c r="AU189" s="192">
        <f t="shared" si="102"/>
        <v>0</v>
      </c>
      <c r="AV189" s="192">
        <f t="shared" si="103"/>
        <v>3.3148325490392548E-4</v>
      </c>
      <c r="AW189" s="192">
        <f t="shared" si="104"/>
        <v>0</v>
      </c>
      <c r="AX189" s="192">
        <f t="shared" si="105"/>
        <v>0</v>
      </c>
      <c r="AY189" s="192">
        <f t="shared" si="106"/>
        <v>0</v>
      </c>
      <c r="AZ189" s="192">
        <f t="shared" si="107"/>
        <v>0</v>
      </c>
      <c r="BA189" s="192">
        <f t="shared" si="108"/>
        <v>0</v>
      </c>
      <c r="BB189" s="192">
        <f t="shared" si="109"/>
        <v>0</v>
      </c>
      <c r="BC189" s="192">
        <f t="shared" si="110"/>
        <v>3.1778194703456324E-2</v>
      </c>
      <c r="BE189" s="72">
        <f t="shared" si="111"/>
        <v>3.1446711448552399E-2</v>
      </c>
      <c r="BF189" s="72">
        <f t="shared" si="112"/>
        <v>0</v>
      </c>
      <c r="BG189" s="72">
        <f t="shared" si="113"/>
        <v>8.8395534641046798E-4</v>
      </c>
      <c r="BH189" s="99">
        <f t="shared" si="114"/>
        <v>0</v>
      </c>
      <c r="BI189" s="72">
        <f t="shared" si="115"/>
        <v>0</v>
      </c>
      <c r="BJ189" s="72">
        <f t="shared" si="116"/>
        <v>0</v>
      </c>
      <c r="BK189" s="72">
        <f t="shared" si="117"/>
        <v>0</v>
      </c>
      <c r="BL189" s="72">
        <f t="shared" si="118"/>
        <v>0</v>
      </c>
      <c r="BM189" s="99">
        <f t="shared" si="119"/>
        <v>0</v>
      </c>
      <c r="BN189" s="278">
        <f t="shared" si="98"/>
        <v>0.23056501952206374</v>
      </c>
      <c r="BO189" s="277">
        <f t="shared" si="120"/>
        <v>3.1778194703456324E-2</v>
      </c>
      <c r="BP189" s="375">
        <f t="shared" si="121"/>
        <v>3.2330666794962867E-2</v>
      </c>
      <c r="BQ189" s="375"/>
      <c r="BR189" s="375"/>
      <c r="BS189" s="375"/>
      <c r="BT189" s="281"/>
      <c r="BU189" s="397"/>
      <c r="BV189" s="397"/>
      <c r="BW189" s="281"/>
      <c r="BX189" s="281"/>
    </row>
    <row r="190" spans="1:76" ht="15">
      <c r="A190" s="192">
        <v>242</v>
      </c>
      <c r="B190" s="192">
        <v>53007</v>
      </c>
      <c r="C190" s="200">
        <v>3</v>
      </c>
      <c r="D190" s="202">
        <v>0</v>
      </c>
      <c r="E190" s="202">
        <v>1</v>
      </c>
      <c r="F190" s="200">
        <v>0</v>
      </c>
      <c r="G190" s="192" t="s">
        <v>575</v>
      </c>
      <c r="H190" s="193">
        <v>2.362E-3</v>
      </c>
      <c r="I190" s="201">
        <v>83</v>
      </c>
      <c r="J190" s="193">
        <v>1.8433373735220171E-3</v>
      </c>
      <c r="K190" s="200">
        <v>601</v>
      </c>
      <c r="L190" s="200">
        <v>0</v>
      </c>
      <c r="M190" s="200">
        <v>0</v>
      </c>
      <c r="N190" s="200">
        <v>165</v>
      </c>
      <c r="O190" s="200">
        <v>19</v>
      </c>
      <c r="P190" s="200">
        <v>0</v>
      </c>
      <c r="Q190" s="200">
        <v>201</v>
      </c>
      <c r="R190" s="200">
        <v>11</v>
      </c>
      <c r="S190" s="200">
        <v>529</v>
      </c>
      <c r="T190" s="200">
        <v>1612</v>
      </c>
      <c r="U190" s="200">
        <v>1</v>
      </c>
      <c r="V190" s="200">
        <v>0</v>
      </c>
      <c r="W190" s="200">
        <v>571</v>
      </c>
      <c r="X190" s="200">
        <v>0</v>
      </c>
      <c r="Y190" s="200">
        <v>132</v>
      </c>
      <c r="Z190" s="200">
        <v>33</v>
      </c>
      <c r="AA190" s="200">
        <v>0</v>
      </c>
      <c r="AB190" s="200">
        <v>19</v>
      </c>
      <c r="AC190" s="200">
        <v>34</v>
      </c>
      <c r="AD190" s="200">
        <v>999</v>
      </c>
      <c r="AE190" s="200">
        <v>2010</v>
      </c>
      <c r="AF190" s="200">
        <v>2082</v>
      </c>
      <c r="AG190" s="200">
        <v>2611</v>
      </c>
      <c r="AI190" s="259">
        <v>0.82581192419560978</v>
      </c>
      <c r="AJ190" s="260">
        <f t="shared" si="122"/>
        <v>362.72208938607287</v>
      </c>
      <c r="AK190" s="261">
        <f t="shared" si="99"/>
        <v>0.30984277260025106</v>
      </c>
      <c r="AL190" s="262">
        <f t="shared" si="123"/>
        <v>1.4388637409255571E-2</v>
      </c>
      <c r="AN190" s="264">
        <f t="shared" si="124"/>
        <v>0.3182930000000001</v>
      </c>
      <c r="AO190" s="266">
        <f t="shared" si="125"/>
        <v>838.19136399999991</v>
      </c>
      <c r="AP190" s="261">
        <f t="shared" si="100"/>
        <v>0.40684951169789341</v>
      </c>
      <c r="AQ190" s="262">
        <f t="shared" si="126"/>
        <v>-4.1828192662381788E-4</v>
      </c>
      <c r="AT190" s="192">
        <f t="shared" si="101"/>
        <v>4.4535399611766637E-3</v>
      </c>
      <c r="AU190" s="192">
        <f t="shared" si="102"/>
        <v>0</v>
      </c>
      <c r="AV190" s="192">
        <f t="shared" si="103"/>
        <v>1.2226856798571541E-3</v>
      </c>
      <c r="AW190" s="192">
        <f t="shared" si="104"/>
        <v>1.4079410858961169E-4</v>
      </c>
      <c r="AX190" s="192">
        <f t="shared" si="105"/>
        <v>0</v>
      </c>
      <c r="AY190" s="192">
        <f t="shared" si="106"/>
        <v>1.1945268581392316E-2</v>
      </c>
      <c r="AZ190" s="192">
        <f t="shared" si="107"/>
        <v>9.7814854388572322E-4</v>
      </c>
      <c r="BA190" s="192">
        <f t="shared" si="108"/>
        <v>0</v>
      </c>
      <c r="BB190" s="192">
        <f t="shared" si="109"/>
        <v>1.4079410858961169E-4</v>
      </c>
      <c r="BC190" s="192">
        <f t="shared" si="110"/>
        <v>1.8881230983491083E-2</v>
      </c>
      <c r="BE190" s="72">
        <f t="shared" si="111"/>
        <v>4.4535399611766637E-3</v>
      </c>
      <c r="BF190" s="72">
        <f t="shared" si="112"/>
        <v>0</v>
      </c>
      <c r="BG190" s="72">
        <f t="shared" si="113"/>
        <v>3.2604951462857439E-3</v>
      </c>
      <c r="BH190" s="99">
        <f t="shared" si="114"/>
        <v>1.4079410858961169E-4</v>
      </c>
      <c r="BI190" s="72">
        <f t="shared" si="115"/>
        <v>0</v>
      </c>
      <c r="BJ190" s="72">
        <f t="shared" si="116"/>
        <v>1.1945268581392316E-2</v>
      </c>
      <c r="BK190" s="72">
        <f t="shared" si="117"/>
        <v>2.6083961170285954E-3</v>
      </c>
      <c r="BL190" s="72">
        <f t="shared" si="118"/>
        <v>0</v>
      </c>
      <c r="BM190" s="99">
        <f t="shared" si="119"/>
        <v>1.4079410858961169E-4</v>
      </c>
      <c r="BN190" s="278">
        <f t="shared" si="98"/>
        <v>0.25713450358208029</v>
      </c>
      <c r="BO190" s="277">
        <f t="shared" si="120"/>
        <v>1.8881230983491083E-2</v>
      </c>
      <c r="BP190" s="375">
        <f t="shared" si="121"/>
        <v>2.2549288023062542E-2</v>
      </c>
      <c r="BQ190" s="375"/>
      <c r="BR190" s="375"/>
      <c r="BS190" s="375"/>
      <c r="BT190" s="281"/>
      <c r="BU190" s="397"/>
      <c r="BV190" s="397"/>
      <c r="BW190" s="281"/>
      <c r="BX190" s="281"/>
    </row>
    <row r="191" spans="1:76" ht="15">
      <c r="A191" s="192">
        <v>302</v>
      </c>
      <c r="B191" s="192">
        <v>53011</v>
      </c>
      <c r="C191" s="200">
        <v>3</v>
      </c>
      <c r="D191" s="202">
        <v>0</v>
      </c>
      <c r="E191" s="202">
        <v>1</v>
      </c>
      <c r="F191" s="200">
        <v>0</v>
      </c>
      <c r="G191" s="192" t="s">
        <v>575</v>
      </c>
      <c r="H191" s="193">
        <v>2.362E-3</v>
      </c>
      <c r="I191" s="201">
        <v>83</v>
      </c>
      <c r="J191" s="193">
        <v>1.8433373735220171E-3</v>
      </c>
      <c r="K191" s="200">
        <v>372</v>
      </c>
      <c r="L191" s="200">
        <v>0</v>
      </c>
      <c r="M191" s="200">
        <v>0</v>
      </c>
      <c r="N191" s="200">
        <v>0</v>
      </c>
      <c r="O191" s="200">
        <v>0</v>
      </c>
      <c r="P191" s="200">
        <v>0</v>
      </c>
      <c r="Q191" s="200">
        <v>0</v>
      </c>
      <c r="R191" s="200">
        <v>0</v>
      </c>
      <c r="S191" s="200">
        <v>1152</v>
      </c>
      <c r="T191" s="200">
        <v>4192</v>
      </c>
      <c r="U191" s="200">
        <v>1</v>
      </c>
      <c r="V191" s="200">
        <v>0</v>
      </c>
      <c r="W191" s="200">
        <v>0</v>
      </c>
      <c r="X191" s="200">
        <v>0</v>
      </c>
      <c r="Y191" s="200">
        <v>0</v>
      </c>
      <c r="Z191" s="200">
        <v>0</v>
      </c>
      <c r="AA191" s="200">
        <v>0</v>
      </c>
      <c r="AB191" s="200">
        <v>0</v>
      </c>
      <c r="AC191" s="200">
        <v>0</v>
      </c>
      <c r="AD191" s="200">
        <v>982</v>
      </c>
      <c r="AE191" s="200">
        <v>4803</v>
      </c>
      <c r="AF191" s="200">
        <v>4023</v>
      </c>
      <c r="AG191" s="200">
        <v>5175</v>
      </c>
      <c r="AI191" s="259">
        <v>0.92957574094603046</v>
      </c>
      <c r="AJ191" s="260">
        <f t="shared" si="122"/>
        <v>370.13783563975193</v>
      </c>
      <c r="AK191" s="261">
        <f t="shared" si="99"/>
        <v>0.31617741680134959</v>
      </c>
      <c r="AL191" s="262">
        <f t="shared" si="123"/>
        <v>0.11718747979657464</v>
      </c>
      <c r="AN191" s="264">
        <f t="shared" si="124"/>
        <v>0.32065500000000008</v>
      </c>
      <c r="AO191" s="266">
        <f t="shared" si="125"/>
        <v>847.69368999999995</v>
      </c>
      <c r="AP191" s="261">
        <f t="shared" si="100"/>
        <v>0.41146184351033882</v>
      </c>
      <c r="AQ191" s="262">
        <f t="shared" si="126"/>
        <v>-4.2365624500183963E-4</v>
      </c>
      <c r="AT191" s="192">
        <f t="shared" si="101"/>
        <v>2.7566004418597659E-3</v>
      </c>
      <c r="AU191" s="192">
        <f t="shared" si="102"/>
        <v>0</v>
      </c>
      <c r="AV191" s="192">
        <f t="shared" si="103"/>
        <v>0</v>
      </c>
      <c r="AW191" s="192">
        <f t="shared" si="104"/>
        <v>0</v>
      </c>
      <c r="AX191" s="192">
        <f t="shared" si="105"/>
        <v>0</v>
      </c>
      <c r="AY191" s="192">
        <f t="shared" si="106"/>
        <v>3.106362648461327E-2</v>
      </c>
      <c r="AZ191" s="192">
        <f t="shared" si="107"/>
        <v>0</v>
      </c>
      <c r="BA191" s="192">
        <f t="shared" si="108"/>
        <v>0</v>
      </c>
      <c r="BB191" s="192">
        <f t="shared" si="109"/>
        <v>0</v>
      </c>
      <c r="BC191" s="192">
        <f t="shared" si="110"/>
        <v>3.3820226926473039E-2</v>
      </c>
      <c r="BE191" s="72">
        <f t="shared" si="111"/>
        <v>2.7566004418597659E-3</v>
      </c>
      <c r="BF191" s="72">
        <f t="shared" si="112"/>
        <v>0</v>
      </c>
      <c r="BG191" s="72">
        <f t="shared" si="113"/>
        <v>0</v>
      </c>
      <c r="BH191" s="99">
        <f t="shared" si="114"/>
        <v>0</v>
      </c>
      <c r="BI191" s="72">
        <f t="shared" si="115"/>
        <v>0</v>
      </c>
      <c r="BJ191" s="72">
        <f t="shared" si="116"/>
        <v>3.106362648461327E-2</v>
      </c>
      <c r="BK191" s="72">
        <f t="shared" si="117"/>
        <v>0</v>
      </c>
      <c r="BL191" s="72">
        <f t="shared" si="118"/>
        <v>0</v>
      </c>
      <c r="BM191" s="99">
        <f t="shared" si="119"/>
        <v>0</v>
      </c>
      <c r="BN191" s="278">
        <f t="shared" si="98"/>
        <v>0.49685499899649804</v>
      </c>
      <c r="BO191" s="277">
        <f t="shared" si="120"/>
        <v>3.3820226926473039E-2</v>
      </c>
      <c r="BP191" s="375">
        <f t="shared" si="121"/>
        <v>3.3820226926473039E-2</v>
      </c>
      <c r="BQ191" s="375"/>
      <c r="BR191" s="375"/>
      <c r="BS191" s="375"/>
      <c r="BT191" s="281"/>
      <c r="BU191" s="397"/>
      <c r="BV191" s="397"/>
      <c r="BW191" s="281"/>
      <c r="BX191" s="281"/>
    </row>
    <row r="192" spans="1:76" ht="15">
      <c r="A192" s="192">
        <v>348</v>
      </c>
      <c r="B192" s="192">
        <v>51044</v>
      </c>
      <c r="C192" s="200">
        <v>3</v>
      </c>
      <c r="D192" s="202">
        <v>0</v>
      </c>
      <c r="E192" s="202">
        <v>1</v>
      </c>
      <c r="F192" s="200">
        <v>0</v>
      </c>
      <c r="G192" s="192" t="s">
        <v>575</v>
      </c>
      <c r="H192" s="193">
        <v>7.7899999999999996E-4</v>
      </c>
      <c r="I192" s="201">
        <v>83</v>
      </c>
      <c r="J192" s="193">
        <v>6.0794234291856538E-4</v>
      </c>
      <c r="K192" s="200">
        <v>14</v>
      </c>
      <c r="L192" s="200">
        <v>0</v>
      </c>
      <c r="M192" s="200">
        <v>0</v>
      </c>
      <c r="N192" s="200">
        <v>502</v>
      </c>
      <c r="O192" s="200">
        <v>0</v>
      </c>
      <c r="P192" s="200">
        <v>0</v>
      </c>
      <c r="Q192" s="200">
        <v>357</v>
      </c>
      <c r="R192" s="200">
        <v>65</v>
      </c>
      <c r="S192" s="200">
        <v>1430</v>
      </c>
      <c r="T192" s="200">
        <v>7542</v>
      </c>
      <c r="U192" s="200">
        <v>1</v>
      </c>
      <c r="V192" s="200">
        <v>0</v>
      </c>
      <c r="W192" s="200">
        <v>14</v>
      </c>
      <c r="X192" s="200">
        <v>0</v>
      </c>
      <c r="Y192" s="200">
        <v>441</v>
      </c>
      <c r="Z192" s="200">
        <v>61</v>
      </c>
      <c r="AA192" s="200">
        <v>0</v>
      </c>
      <c r="AB192" s="200">
        <v>0</v>
      </c>
      <c r="AC192" s="200">
        <v>42</v>
      </c>
      <c r="AD192" s="200">
        <v>939</v>
      </c>
      <c r="AE192" s="200">
        <v>8467</v>
      </c>
      <c r="AF192" s="200">
        <v>7051</v>
      </c>
      <c r="AG192" s="200">
        <v>8481</v>
      </c>
      <c r="AI192" s="259">
        <v>0.97933336899879275</v>
      </c>
      <c r="AJ192" s="260">
        <f t="shared" si="122"/>
        <v>374.42443709967074</v>
      </c>
      <c r="AK192" s="261">
        <f t="shared" si="99"/>
        <v>0.31983909752121292</v>
      </c>
      <c r="AL192" s="262">
        <f t="shared" si="123"/>
        <v>6.3336116324087602E-2</v>
      </c>
      <c r="AM192" s="192">
        <f>1-(AP190+AM190*(AP191-AP190))</f>
        <v>0.59315048830210659</v>
      </c>
      <c r="AN192" s="264">
        <f t="shared" si="124"/>
        <v>0.32143400000000005</v>
      </c>
      <c r="AO192" s="266">
        <f t="shared" si="125"/>
        <v>853.186419</v>
      </c>
      <c r="AP192" s="261">
        <f t="shared" si="100"/>
        <v>0.41412795796524615</v>
      </c>
      <c r="AQ192" s="262">
        <f t="shared" si="126"/>
        <v>-1.4294712434947585E-4</v>
      </c>
      <c r="AT192" s="192">
        <f t="shared" si="101"/>
        <v>3.4214995059456858E-5</v>
      </c>
      <c r="AU192" s="192">
        <f t="shared" si="102"/>
        <v>0</v>
      </c>
      <c r="AV192" s="192">
        <f t="shared" si="103"/>
        <v>1.2268519657033816E-3</v>
      </c>
      <c r="AW192" s="192">
        <f t="shared" si="104"/>
        <v>0</v>
      </c>
      <c r="AX192" s="192">
        <f t="shared" si="105"/>
        <v>0</v>
      </c>
      <c r="AY192" s="192">
        <f t="shared" si="106"/>
        <v>1.843210662417312E-2</v>
      </c>
      <c r="AZ192" s="192">
        <f t="shared" si="107"/>
        <v>1.0777723443728912E-3</v>
      </c>
      <c r="BA192" s="192">
        <f t="shared" si="108"/>
        <v>0</v>
      </c>
      <c r="BB192" s="192">
        <f t="shared" si="109"/>
        <v>0</v>
      </c>
      <c r="BC192" s="192">
        <f t="shared" si="110"/>
        <v>2.0770945929308851E-2</v>
      </c>
      <c r="BE192" s="72">
        <f t="shared" si="111"/>
        <v>3.4214995059456858E-5</v>
      </c>
      <c r="BF192" s="72">
        <f t="shared" si="112"/>
        <v>0</v>
      </c>
      <c r="BG192" s="72">
        <f t="shared" si="113"/>
        <v>3.2716052418756852E-3</v>
      </c>
      <c r="BH192" s="99">
        <f t="shared" si="114"/>
        <v>0</v>
      </c>
      <c r="BI192" s="72">
        <f t="shared" si="115"/>
        <v>0</v>
      </c>
      <c r="BJ192" s="72">
        <f t="shared" si="116"/>
        <v>1.843210662417312E-2</v>
      </c>
      <c r="BK192" s="72">
        <f t="shared" si="117"/>
        <v>2.8740595849943767E-3</v>
      </c>
      <c r="BL192" s="72">
        <f t="shared" si="118"/>
        <v>0</v>
      </c>
      <c r="BM192" s="99">
        <f t="shared" si="119"/>
        <v>0</v>
      </c>
      <c r="BN192" s="278">
        <f t="shared" si="98"/>
        <v>0.28720229781455991</v>
      </c>
      <c r="BO192" s="277">
        <f t="shared" si="120"/>
        <v>2.0770945929308851E-2</v>
      </c>
      <c r="BP192" s="375">
        <f t="shared" si="121"/>
        <v>2.461198644610264E-2</v>
      </c>
      <c r="BQ192" s="375"/>
      <c r="BR192" s="375"/>
      <c r="BS192" s="375"/>
      <c r="BT192" s="281"/>
      <c r="BU192" s="397"/>
      <c r="BV192" s="397"/>
      <c r="BW192" s="281"/>
      <c r="BX192" s="281"/>
    </row>
    <row r="193" spans="1:76" ht="15">
      <c r="A193" s="192">
        <v>371</v>
      </c>
      <c r="B193" s="192">
        <v>53017</v>
      </c>
      <c r="C193" s="200">
        <v>3</v>
      </c>
      <c r="D193" s="202">
        <v>0</v>
      </c>
      <c r="E193" s="202">
        <v>1</v>
      </c>
      <c r="F193" s="200">
        <v>0</v>
      </c>
      <c r="G193" s="192" t="s">
        <v>575</v>
      </c>
      <c r="H193" s="193">
        <v>2.362E-3</v>
      </c>
      <c r="I193" s="201">
        <v>83</v>
      </c>
      <c r="J193" s="193">
        <v>1.8433373735220171E-3</v>
      </c>
      <c r="K193" s="200">
        <v>453</v>
      </c>
      <c r="L193" s="200">
        <v>0</v>
      </c>
      <c r="M193" s="200">
        <v>0</v>
      </c>
      <c r="N193" s="200">
        <v>896</v>
      </c>
      <c r="O193" s="200">
        <v>381</v>
      </c>
      <c r="P193" s="200">
        <v>0</v>
      </c>
      <c r="Q193" s="200">
        <v>403</v>
      </c>
      <c r="R193" s="200">
        <v>81</v>
      </c>
      <c r="S193" s="200">
        <v>122</v>
      </c>
      <c r="T193" s="200">
        <v>9577</v>
      </c>
      <c r="U193" s="200">
        <v>1</v>
      </c>
      <c r="V193" s="200">
        <v>0</v>
      </c>
      <c r="W193" s="200">
        <v>0</v>
      </c>
      <c r="X193" s="200">
        <v>0</v>
      </c>
      <c r="Y193" s="200">
        <v>735</v>
      </c>
      <c r="Z193" s="200">
        <v>160</v>
      </c>
      <c r="AA193" s="200">
        <v>0</v>
      </c>
      <c r="AB193" s="200">
        <v>381</v>
      </c>
      <c r="AC193" s="200">
        <v>105</v>
      </c>
      <c r="AD193" s="200">
        <v>2215</v>
      </c>
      <c r="AE193" s="200">
        <v>11340</v>
      </c>
      <c r="AF193" s="200">
        <v>11670</v>
      </c>
      <c r="AG193" s="200">
        <v>11793</v>
      </c>
      <c r="AI193" s="259">
        <v>0.99454006228350711</v>
      </c>
      <c r="AJ193" s="260">
        <f t="shared" si="122"/>
        <v>395.9361842486727</v>
      </c>
      <c r="AK193" s="261">
        <f t="shared" si="99"/>
        <v>0.33821476190769578</v>
      </c>
      <c r="AL193" s="262">
        <f t="shared" si="123"/>
        <v>2.0009264647198682E-2</v>
      </c>
      <c r="AN193" s="264">
        <f t="shared" si="124"/>
        <v>0.32379600000000003</v>
      </c>
      <c r="AO193" s="266">
        <f t="shared" si="125"/>
        <v>880.75095899999997</v>
      </c>
      <c r="AP193" s="261">
        <f t="shared" si="100"/>
        <v>0.42750750364042328</v>
      </c>
      <c r="AQ193" s="262">
        <f t="shared" si="126"/>
        <v>-4.6390970031258617E-4</v>
      </c>
      <c r="AT193" s="192">
        <f t="shared" si="101"/>
        <v>3.356827957426005E-3</v>
      </c>
      <c r="AU193" s="192">
        <f t="shared" si="102"/>
        <v>0</v>
      </c>
      <c r="AV193" s="192">
        <f t="shared" si="103"/>
        <v>6.6395537524364251E-3</v>
      </c>
      <c r="AW193" s="192">
        <f t="shared" si="104"/>
        <v>2.823292388033792E-3</v>
      </c>
      <c r="AX193" s="192">
        <f t="shared" si="105"/>
        <v>0</v>
      </c>
      <c r="AY193" s="192">
        <f t="shared" si="106"/>
        <v>7.0967640945405835E-2</v>
      </c>
      <c r="AZ193" s="192">
        <f t="shared" si="107"/>
        <v>5.446508937545504E-3</v>
      </c>
      <c r="BA193" s="192">
        <f t="shared" si="108"/>
        <v>0</v>
      </c>
      <c r="BB193" s="192">
        <f t="shared" si="109"/>
        <v>2.823292388033792E-3</v>
      </c>
      <c r="BC193" s="192">
        <f t="shared" si="110"/>
        <v>9.205711636888135E-2</v>
      </c>
      <c r="BE193" s="72">
        <f t="shared" si="111"/>
        <v>3.356827957426005E-3</v>
      </c>
      <c r="BF193" s="72">
        <f t="shared" si="112"/>
        <v>0</v>
      </c>
      <c r="BG193" s="72">
        <f t="shared" si="113"/>
        <v>1.7705476673163797E-2</v>
      </c>
      <c r="BH193" s="99">
        <f t="shared" si="114"/>
        <v>2.823292388033792E-3</v>
      </c>
      <c r="BI193" s="72">
        <f t="shared" si="115"/>
        <v>0</v>
      </c>
      <c r="BJ193" s="72">
        <f t="shared" si="116"/>
        <v>7.0967640945405835E-2</v>
      </c>
      <c r="BK193" s="72">
        <f t="shared" si="117"/>
        <v>1.4524023833454681E-2</v>
      </c>
      <c r="BL193" s="72">
        <f t="shared" si="118"/>
        <v>0</v>
      </c>
      <c r="BM193" s="99">
        <f t="shared" si="119"/>
        <v>2.823292388033792E-3</v>
      </c>
      <c r="BN193" s="278">
        <f t="shared" si="98"/>
        <v>1.4412870589831301</v>
      </c>
      <c r="BO193" s="277">
        <f t="shared" si="120"/>
        <v>9.205711636888135E-2</v>
      </c>
      <c r="BP193" s="375">
        <f t="shared" si="121"/>
        <v>0.1122005541855179</v>
      </c>
      <c r="BQ193" s="375"/>
      <c r="BR193" s="375"/>
      <c r="BS193" s="375"/>
      <c r="BT193" s="281"/>
      <c r="BU193" s="397"/>
      <c r="BV193" s="397"/>
      <c r="BW193" s="281"/>
      <c r="BX193" s="281"/>
    </row>
    <row r="194" spans="1:76" ht="15">
      <c r="A194" s="192">
        <v>15</v>
      </c>
      <c r="B194" s="192">
        <v>52016</v>
      </c>
      <c r="C194" s="200">
        <v>6</v>
      </c>
      <c r="D194" s="202">
        <v>0</v>
      </c>
      <c r="E194" s="202">
        <v>1</v>
      </c>
      <c r="F194" s="200">
        <v>0</v>
      </c>
      <c r="G194" s="192" t="s">
        <v>575</v>
      </c>
      <c r="H194" s="193">
        <v>2.8240000000000001E-3</v>
      </c>
      <c r="I194" s="201">
        <v>83</v>
      </c>
      <c r="J194" s="193">
        <v>2.2038885448036312E-3</v>
      </c>
      <c r="K194" s="200">
        <v>0</v>
      </c>
      <c r="L194" s="200">
        <v>0</v>
      </c>
      <c r="M194" s="200">
        <v>0</v>
      </c>
      <c r="N194" s="200">
        <v>183</v>
      </c>
      <c r="O194" s="200">
        <v>2</v>
      </c>
      <c r="P194" s="200">
        <v>0</v>
      </c>
      <c r="Q194" s="200">
        <v>52</v>
      </c>
      <c r="R194" s="200">
        <v>0</v>
      </c>
      <c r="S194" s="200">
        <v>1545</v>
      </c>
      <c r="T194" s="200">
        <v>1168</v>
      </c>
      <c r="U194" s="200">
        <v>1</v>
      </c>
      <c r="V194" s="200">
        <v>0</v>
      </c>
      <c r="W194" s="200">
        <v>0</v>
      </c>
      <c r="X194" s="200">
        <v>0</v>
      </c>
      <c r="Y194" s="200">
        <v>156</v>
      </c>
      <c r="Z194" s="200">
        <v>27</v>
      </c>
      <c r="AA194" s="200">
        <v>0</v>
      </c>
      <c r="AB194" s="200">
        <v>0</v>
      </c>
      <c r="AC194" s="200">
        <v>14</v>
      </c>
      <c r="AD194" s="200">
        <v>238</v>
      </c>
      <c r="AE194" s="200">
        <v>1407</v>
      </c>
      <c r="AF194" s="200">
        <v>-138</v>
      </c>
      <c r="AG194" s="200">
        <v>1407</v>
      </c>
      <c r="AI194" s="259">
        <v>8.2706945199773743E-2</v>
      </c>
      <c r="AJ194" s="260">
        <f t="shared" si="122"/>
        <v>395.63204762948982</v>
      </c>
      <c r="AK194" s="261">
        <f t="shared" si="99"/>
        <v>0.33795496374239414</v>
      </c>
      <c r="AL194" s="262">
        <f t="shared" si="123"/>
        <v>-0.36571554808542955</v>
      </c>
      <c r="AN194" s="264">
        <f t="shared" si="124"/>
        <v>0.32662000000000002</v>
      </c>
      <c r="AO194" s="266">
        <f t="shared" si="125"/>
        <v>880.36124699999993</v>
      </c>
      <c r="AP194" s="261">
        <f t="shared" si="100"/>
        <v>0.42731834142316283</v>
      </c>
      <c r="AQ194" s="262">
        <f t="shared" si="126"/>
        <v>-5.7725340245956568E-4</v>
      </c>
      <c r="AT194" s="192">
        <f t="shared" si="101"/>
        <v>0</v>
      </c>
      <c r="AU194" s="192">
        <f t="shared" si="102"/>
        <v>0</v>
      </c>
      <c r="AV194" s="192">
        <f t="shared" si="103"/>
        <v>1.6213126468702394E-3</v>
      </c>
      <c r="AW194" s="192">
        <f t="shared" si="104"/>
        <v>1.7719263900221196E-5</v>
      </c>
      <c r="AX194" s="192">
        <f t="shared" si="105"/>
        <v>0</v>
      </c>
      <c r="AY194" s="192">
        <f t="shared" si="106"/>
        <v>1.0348050117729178E-2</v>
      </c>
      <c r="AZ194" s="192">
        <f t="shared" si="107"/>
        <v>1.3821025842172534E-3</v>
      </c>
      <c r="BA194" s="192">
        <f t="shared" si="108"/>
        <v>0</v>
      </c>
      <c r="BB194" s="192">
        <f t="shared" si="109"/>
        <v>0</v>
      </c>
      <c r="BC194" s="192">
        <f t="shared" si="110"/>
        <v>1.3369184612716892E-2</v>
      </c>
      <c r="BE194" s="72">
        <f t="shared" si="111"/>
        <v>0</v>
      </c>
      <c r="BF194" s="72">
        <f t="shared" si="112"/>
        <v>0</v>
      </c>
      <c r="BG194" s="72">
        <f t="shared" si="113"/>
        <v>4.3235003916539715E-3</v>
      </c>
      <c r="BH194" s="99">
        <f t="shared" si="114"/>
        <v>1.7719263900221196E-5</v>
      </c>
      <c r="BI194" s="72">
        <f t="shared" si="115"/>
        <v>0</v>
      </c>
      <c r="BJ194" s="72">
        <f t="shared" si="116"/>
        <v>1.0348050117729178E-2</v>
      </c>
      <c r="BK194" s="72">
        <f t="shared" si="117"/>
        <v>3.6856068912460085E-3</v>
      </c>
      <c r="BL194" s="72">
        <f t="shared" si="118"/>
        <v>0</v>
      </c>
      <c r="BM194" s="99">
        <f t="shared" si="119"/>
        <v>0</v>
      </c>
      <c r="BN194" s="278">
        <f t="shared" si="98"/>
        <v>-2.0377153485254377E-2</v>
      </c>
      <c r="BO194" s="277">
        <f t="shared" si="120"/>
        <v>1.3369184612716892E-2</v>
      </c>
      <c r="BP194" s="375">
        <f t="shared" si="121"/>
        <v>1.8374876664529381E-2</v>
      </c>
      <c r="BQ194" s="375"/>
      <c r="BR194" s="375"/>
      <c r="BS194" s="375"/>
      <c r="BT194" s="281"/>
      <c r="BU194" s="397"/>
      <c r="BV194" s="397"/>
      <c r="BW194" s="281"/>
      <c r="BX194" s="281"/>
    </row>
    <row r="195" spans="1:76" ht="15">
      <c r="A195" s="192">
        <v>27</v>
      </c>
      <c r="B195" s="192">
        <v>52003</v>
      </c>
      <c r="C195" s="200">
        <v>6</v>
      </c>
      <c r="D195" s="202">
        <v>0</v>
      </c>
      <c r="E195" s="202">
        <v>1</v>
      </c>
      <c r="F195" s="200">
        <v>0</v>
      </c>
      <c r="G195" s="192" t="s">
        <v>575</v>
      </c>
      <c r="H195" s="193">
        <v>2.8240000000000001E-3</v>
      </c>
      <c r="I195" s="201">
        <v>83</v>
      </c>
      <c r="J195" s="193">
        <v>2.2038885448036312E-3</v>
      </c>
      <c r="K195" s="200">
        <v>0</v>
      </c>
      <c r="L195" s="200">
        <v>0</v>
      </c>
      <c r="M195" s="200">
        <v>0</v>
      </c>
      <c r="N195" s="200">
        <v>81</v>
      </c>
      <c r="O195" s="200">
        <v>12</v>
      </c>
      <c r="P195" s="200">
        <v>0</v>
      </c>
      <c r="Q195" s="200">
        <v>87</v>
      </c>
      <c r="R195" s="200">
        <v>15</v>
      </c>
      <c r="S195" s="200">
        <v>425</v>
      </c>
      <c r="T195" s="200">
        <v>256</v>
      </c>
      <c r="U195" s="200">
        <v>1</v>
      </c>
      <c r="V195" s="200">
        <v>0</v>
      </c>
      <c r="W195" s="200">
        <v>0</v>
      </c>
      <c r="X195" s="200">
        <v>0</v>
      </c>
      <c r="Y195" s="200">
        <v>53</v>
      </c>
      <c r="Z195" s="200">
        <v>27</v>
      </c>
      <c r="AA195" s="200">
        <v>0</v>
      </c>
      <c r="AB195" s="200">
        <v>0</v>
      </c>
      <c r="AC195" s="200">
        <v>20</v>
      </c>
      <c r="AD195" s="200">
        <v>196</v>
      </c>
      <c r="AE195" s="200">
        <v>453</v>
      </c>
      <c r="AF195" s="200">
        <v>27</v>
      </c>
      <c r="AG195" s="200">
        <v>453</v>
      </c>
      <c r="AI195" s="259">
        <v>0.35807719693783652</v>
      </c>
      <c r="AJ195" s="260">
        <f t="shared" si="122"/>
        <v>395.6915526201995</v>
      </c>
      <c r="AK195" s="261">
        <f t="shared" si="99"/>
        <v>0.338005793818214</v>
      </c>
      <c r="AL195" s="262">
        <f t="shared" si="123"/>
        <v>-6.4760643791936509E-2</v>
      </c>
      <c r="AN195" s="264">
        <f t="shared" si="124"/>
        <v>0.32944400000000001</v>
      </c>
      <c r="AO195" s="266">
        <f t="shared" si="125"/>
        <v>880.4374949999999</v>
      </c>
      <c r="AP195" s="261">
        <f t="shared" si="100"/>
        <v>0.427355351422192</v>
      </c>
      <c r="AQ195" s="262">
        <f t="shared" si="126"/>
        <v>-5.6087377259528054E-4</v>
      </c>
      <c r="AT195" s="192">
        <f t="shared" si="101"/>
        <v>0</v>
      </c>
      <c r="AU195" s="192">
        <f t="shared" si="102"/>
        <v>0</v>
      </c>
      <c r="AV195" s="192">
        <f t="shared" si="103"/>
        <v>7.1763018795895843E-4</v>
      </c>
      <c r="AW195" s="192">
        <f t="shared" si="104"/>
        <v>1.0631558340132717E-4</v>
      </c>
      <c r="AX195" s="192">
        <f t="shared" si="105"/>
        <v>0</v>
      </c>
      <c r="AY195" s="192">
        <f t="shared" si="106"/>
        <v>2.268065779228313E-3</v>
      </c>
      <c r="AZ195" s="192">
        <f t="shared" si="107"/>
        <v>4.6956049335586164E-4</v>
      </c>
      <c r="BA195" s="192">
        <f t="shared" si="108"/>
        <v>0</v>
      </c>
      <c r="BB195" s="192">
        <f t="shared" si="109"/>
        <v>0</v>
      </c>
      <c r="BC195" s="192">
        <f t="shared" si="110"/>
        <v>3.5615720439444603E-3</v>
      </c>
      <c r="BE195" s="72">
        <f t="shared" si="111"/>
        <v>0</v>
      </c>
      <c r="BF195" s="72">
        <f t="shared" si="112"/>
        <v>0</v>
      </c>
      <c r="BG195" s="72">
        <f t="shared" si="113"/>
        <v>1.9136805012238891E-3</v>
      </c>
      <c r="BH195" s="99">
        <f t="shared" si="114"/>
        <v>1.0631558340132717E-4</v>
      </c>
      <c r="BI195" s="72">
        <f t="shared" si="115"/>
        <v>0</v>
      </c>
      <c r="BJ195" s="72">
        <f t="shared" si="116"/>
        <v>2.268065779228313E-3</v>
      </c>
      <c r="BK195" s="72">
        <f t="shared" si="117"/>
        <v>1.2521613156156312E-3</v>
      </c>
      <c r="BL195" s="72">
        <f t="shared" si="118"/>
        <v>0</v>
      </c>
      <c r="BM195" s="99">
        <f t="shared" si="119"/>
        <v>0</v>
      </c>
      <c r="BN195" s="278">
        <f t="shared" si="98"/>
        <v>3.9868343775497691E-3</v>
      </c>
      <c r="BO195" s="277">
        <f t="shared" si="120"/>
        <v>3.5615720439444603E-3</v>
      </c>
      <c r="BP195" s="375">
        <f t="shared" si="121"/>
        <v>5.5402231794691604E-3</v>
      </c>
      <c r="BQ195" s="375"/>
      <c r="BR195" s="375"/>
      <c r="BS195" s="375"/>
      <c r="BT195" s="281"/>
      <c r="BU195" s="397"/>
      <c r="BV195" s="397"/>
      <c r="BW195" s="281"/>
      <c r="BX195" s="281"/>
    </row>
    <row r="196" spans="1:76" ht="15">
      <c r="A196" s="192">
        <v>230</v>
      </c>
      <c r="B196" s="192">
        <v>52009</v>
      </c>
      <c r="C196" s="200">
        <v>6</v>
      </c>
      <c r="D196" s="202">
        <v>0</v>
      </c>
      <c r="E196" s="202">
        <v>1</v>
      </c>
      <c r="F196" s="200">
        <v>0</v>
      </c>
      <c r="G196" s="192" t="s">
        <v>575</v>
      </c>
      <c r="H196" s="193">
        <v>2.8240000000000001E-3</v>
      </c>
      <c r="I196" s="201">
        <v>83</v>
      </c>
      <c r="J196" s="193">
        <v>2.2038885448036312E-3</v>
      </c>
      <c r="K196" s="200">
        <v>0</v>
      </c>
      <c r="L196" s="200">
        <v>0</v>
      </c>
      <c r="M196" s="200">
        <v>0</v>
      </c>
      <c r="N196" s="200">
        <v>999</v>
      </c>
      <c r="O196" s="200">
        <v>93</v>
      </c>
      <c r="P196" s="200">
        <v>0</v>
      </c>
      <c r="Q196" s="200">
        <v>148</v>
      </c>
      <c r="R196" s="200">
        <v>0</v>
      </c>
      <c r="S196" s="200">
        <v>1423</v>
      </c>
      <c r="T196" s="200">
        <v>2040</v>
      </c>
      <c r="U196" s="200">
        <v>1</v>
      </c>
      <c r="V196" s="200">
        <v>0</v>
      </c>
      <c r="W196" s="200">
        <v>0</v>
      </c>
      <c r="X196" s="200">
        <v>0</v>
      </c>
      <c r="Y196" s="200">
        <v>932</v>
      </c>
      <c r="Z196" s="200">
        <v>68</v>
      </c>
      <c r="AA196" s="200">
        <v>0</v>
      </c>
      <c r="AB196" s="200">
        <v>0</v>
      </c>
      <c r="AC196" s="200">
        <v>23</v>
      </c>
      <c r="AD196" s="200">
        <v>1242</v>
      </c>
      <c r="AE196" s="200">
        <v>3282</v>
      </c>
      <c r="AF196" s="200">
        <v>1859</v>
      </c>
      <c r="AG196" s="200">
        <v>3282</v>
      </c>
      <c r="AI196" s="259">
        <v>0.80866018491668412</v>
      </c>
      <c r="AJ196" s="260">
        <f t="shared" si="122"/>
        <v>399.78858142498945</v>
      </c>
      <c r="AK196" s="261">
        <f t="shared" si="99"/>
        <v>0.34150553866818384</v>
      </c>
      <c r="AL196" s="262">
        <f t="shared" si="123"/>
        <v>0.21953576914541828</v>
      </c>
      <c r="AN196" s="264">
        <f t="shared" si="124"/>
        <v>0.33226800000000001</v>
      </c>
      <c r="AO196" s="266">
        <f t="shared" si="125"/>
        <v>885.68731099999991</v>
      </c>
      <c r="AP196" s="261">
        <f t="shared" si="100"/>
        <v>0.42990355839238908</v>
      </c>
      <c r="AQ196" s="262">
        <f t="shared" si="126"/>
        <v>-5.522244733163756E-4</v>
      </c>
      <c r="AT196" s="192">
        <f t="shared" si="101"/>
        <v>0</v>
      </c>
      <c r="AU196" s="192">
        <f t="shared" si="102"/>
        <v>0</v>
      </c>
      <c r="AV196" s="192">
        <f t="shared" si="103"/>
        <v>8.8507723181604873E-3</v>
      </c>
      <c r="AW196" s="192">
        <f t="shared" si="104"/>
        <v>8.2394577136028562E-4</v>
      </c>
      <c r="AX196" s="192">
        <f t="shared" si="105"/>
        <v>0</v>
      </c>
      <c r="AY196" s="192">
        <f t="shared" si="106"/>
        <v>1.8073649178225619E-2</v>
      </c>
      <c r="AZ196" s="192">
        <f t="shared" si="107"/>
        <v>8.2571769775030765E-3</v>
      </c>
      <c r="BA196" s="192">
        <f t="shared" si="108"/>
        <v>0</v>
      </c>
      <c r="BB196" s="192">
        <f t="shared" si="109"/>
        <v>0</v>
      </c>
      <c r="BC196" s="192">
        <f t="shared" si="110"/>
        <v>3.6005544245249467E-2</v>
      </c>
      <c r="BE196" s="72">
        <f t="shared" si="111"/>
        <v>0</v>
      </c>
      <c r="BF196" s="72">
        <f t="shared" si="112"/>
        <v>0</v>
      </c>
      <c r="BG196" s="72">
        <f t="shared" si="113"/>
        <v>2.3602059515094632E-2</v>
      </c>
      <c r="BH196" s="99">
        <f t="shared" si="114"/>
        <v>8.2394577136028562E-4</v>
      </c>
      <c r="BI196" s="72">
        <f t="shared" si="115"/>
        <v>0</v>
      </c>
      <c r="BJ196" s="72">
        <f t="shared" si="116"/>
        <v>1.8073649178225619E-2</v>
      </c>
      <c r="BK196" s="72">
        <f t="shared" si="117"/>
        <v>2.2019138606674874E-2</v>
      </c>
      <c r="BL196" s="72">
        <f t="shared" si="118"/>
        <v>0</v>
      </c>
      <c r="BM196" s="99">
        <f t="shared" si="119"/>
        <v>0</v>
      </c>
      <c r="BN196" s="278">
        <f t="shared" si="98"/>
        <v>0.27450092992092667</v>
      </c>
      <c r="BO196" s="277">
        <f t="shared" si="120"/>
        <v>3.6005544245249467E-2</v>
      </c>
      <c r="BP196" s="375">
        <f t="shared" si="121"/>
        <v>6.4518793071355413E-2</v>
      </c>
      <c r="BQ196" s="375"/>
      <c r="BR196" s="375"/>
      <c r="BS196" s="375"/>
      <c r="BT196" s="281"/>
      <c r="BU196" s="397"/>
      <c r="BV196" s="397"/>
      <c r="BW196" s="281"/>
      <c r="BX196" s="281"/>
    </row>
    <row r="197" spans="1:76" ht="15">
      <c r="A197" s="192">
        <v>281</v>
      </c>
      <c r="B197" s="192">
        <v>52005</v>
      </c>
      <c r="C197" s="200">
        <v>6</v>
      </c>
      <c r="D197" s="202">
        <v>0</v>
      </c>
      <c r="E197" s="202">
        <v>1</v>
      </c>
      <c r="F197" s="200">
        <v>0</v>
      </c>
      <c r="G197" s="192" t="s">
        <v>575</v>
      </c>
      <c r="H197" s="193">
        <v>9.4859999999999996E-3</v>
      </c>
      <c r="I197" s="201">
        <v>83</v>
      </c>
      <c r="J197" s="193">
        <v>7.4030052181328779E-3</v>
      </c>
      <c r="K197" s="200">
        <v>12</v>
      </c>
      <c r="L197" s="200">
        <v>0</v>
      </c>
      <c r="M197" s="200">
        <v>0</v>
      </c>
      <c r="N197" s="200">
        <v>405</v>
      </c>
      <c r="O197" s="200">
        <v>0</v>
      </c>
      <c r="P197" s="200">
        <v>0</v>
      </c>
      <c r="Q197" s="200">
        <v>70</v>
      </c>
      <c r="R197" s="200">
        <v>0</v>
      </c>
      <c r="S197" s="200">
        <v>384</v>
      </c>
      <c r="T197" s="200">
        <v>2952</v>
      </c>
      <c r="U197" s="200">
        <v>1</v>
      </c>
      <c r="V197" s="200">
        <v>0</v>
      </c>
      <c r="W197" s="200">
        <v>0</v>
      </c>
      <c r="X197" s="200">
        <v>0</v>
      </c>
      <c r="Y197" s="200">
        <v>294</v>
      </c>
      <c r="Z197" s="200">
        <v>111</v>
      </c>
      <c r="AA197" s="200">
        <v>0</v>
      </c>
      <c r="AB197" s="200">
        <v>0</v>
      </c>
      <c r="AC197" s="200">
        <v>21</v>
      </c>
      <c r="AD197" s="200">
        <v>487</v>
      </c>
      <c r="AE197" s="200">
        <v>3428</v>
      </c>
      <c r="AF197" s="200">
        <v>3056</v>
      </c>
      <c r="AG197" s="200">
        <v>3440</v>
      </c>
      <c r="AI197" s="268">
        <v>0.90306609644943048</v>
      </c>
      <c r="AJ197" s="260">
        <f t="shared" si="122"/>
        <v>422.41216537160352</v>
      </c>
      <c r="AK197" s="261">
        <f t="shared" si="99"/>
        <v>0.36083095110181268</v>
      </c>
      <c r="AL197" s="262">
        <f t="shared" si="123"/>
        <v>9.5292363367480398E-2</v>
      </c>
      <c r="AN197" s="264">
        <f t="shared" si="124"/>
        <v>0.341754</v>
      </c>
      <c r="AO197" s="266">
        <f t="shared" si="125"/>
        <v>914.67652699999985</v>
      </c>
      <c r="AP197" s="261">
        <f t="shared" si="100"/>
        <v>0.44397462722065817</v>
      </c>
      <c r="AQ197" s="262">
        <f t="shared" si="126"/>
        <v>-1.895835776725365E-3</v>
      </c>
      <c r="AT197" s="192">
        <f t="shared" si="101"/>
        <v>3.5712097172273005E-4</v>
      </c>
      <c r="AU197" s="192">
        <f t="shared" si="102"/>
        <v>0</v>
      </c>
      <c r="AV197" s="192">
        <f t="shared" si="103"/>
        <v>1.2052832795642138E-2</v>
      </c>
      <c r="AW197" s="192">
        <f t="shared" si="104"/>
        <v>0</v>
      </c>
      <c r="AX197" s="192">
        <f t="shared" si="105"/>
        <v>0</v>
      </c>
      <c r="AY197" s="192">
        <f t="shared" si="106"/>
        <v>8.7851759043791583E-2</v>
      </c>
      <c r="AZ197" s="192">
        <f t="shared" si="107"/>
        <v>8.7494638072068871E-3</v>
      </c>
      <c r="BA197" s="192">
        <f t="shared" si="108"/>
        <v>0</v>
      </c>
      <c r="BB197" s="192">
        <f t="shared" si="109"/>
        <v>0</v>
      </c>
      <c r="BC197" s="192">
        <f t="shared" si="110"/>
        <v>0.10901117661836333</v>
      </c>
      <c r="BE197" s="72">
        <f t="shared" si="111"/>
        <v>3.5712097172273005E-4</v>
      </c>
      <c r="BF197" s="72">
        <f t="shared" si="112"/>
        <v>0</v>
      </c>
      <c r="BG197" s="72">
        <f t="shared" si="113"/>
        <v>3.2140887455045702E-2</v>
      </c>
      <c r="BH197" s="99">
        <f t="shared" si="114"/>
        <v>0</v>
      </c>
      <c r="BI197" s="72">
        <f t="shared" si="115"/>
        <v>0</v>
      </c>
      <c r="BJ197" s="72">
        <f t="shared" si="116"/>
        <v>8.7851759043791583E-2</v>
      </c>
      <c r="BK197" s="72">
        <f t="shared" si="117"/>
        <v>2.3331903485885028E-2</v>
      </c>
      <c r="BL197" s="72">
        <f t="shared" si="118"/>
        <v>0</v>
      </c>
      <c r="BM197" s="99">
        <f t="shared" si="119"/>
        <v>0</v>
      </c>
      <c r="BN197" s="278">
        <f t="shared" si="98"/>
        <v>1.5157801244231432</v>
      </c>
      <c r="BO197" s="277">
        <f t="shared" si="120"/>
        <v>0.10901117661836333</v>
      </c>
      <c r="BP197" s="375">
        <f t="shared" si="121"/>
        <v>0.14368167095644505</v>
      </c>
      <c r="BQ197" s="375"/>
      <c r="BR197" s="375"/>
      <c r="BS197" s="375"/>
      <c r="BT197" s="281"/>
      <c r="BU197" s="397"/>
      <c r="BV197" s="397"/>
      <c r="BW197" s="281"/>
      <c r="BX197" s="281"/>
    </row>
    <row r="198" spans="1:76" ht="15">
      <c r="A198" s="192">
        <v>2</v>
      </c>
      <c r="B198" s="192">
        <v>42021</v>
      </c>
      <c r="C198" s="200">
        <v>9</v>
      </c>
      <c r="D198" s="200">
        <v>0</v>
      </c>
      <c r="E198" s="200">
        <v>1</v>
      </c>
      <c r="F198" s="200">
        <v>0</v>
      </c>
      <c r="G198" s="192" t="s">
        <v>575</v>
      </c>
      <c r="H198" s="193">
        <v>1.2819000000000001E-2</v>
      </c>
      <c r="I198" s="201">
        <v>83</v>
      </c>
      <c r="J198" s="193">
        <v>1.0004124382378807E-2</v>
      </c>
      <c r="K198" s="200">
        <v>13</v>
      </c>
      <c r="L198" s="200">
        <v>0</v>
      </c>
      <c r="M198" s="200">
        <v>0</v>
      </c>
      <c r="N198" s="200">
        <v>69</v>
      </c>
      <c r="O198" s="200">
        <v>0</v>
      </c>
      <c r="P198" s="200">
        <v>0</v>
      </c>
      <c r="Q198" s="200">
        <v>130</v>
      </c>
      <c r="R198" s="200">
        <v>0</v>
      </c>
      <c r="S198" s="200">
        <v>2115</v>
      </c>
      <c r="T198" s="200">
        <v>97</v>
      </c>
      <c r="U198" s="200">
        <v>1</v>
      </c>
      <c r="V198" s="200">
        <v>1</v>
      </c>
      <c r="W198" s="200">
        <v>13</v>
      </c>
      <c r="X198" s="200">
        <v>0</v>
      </c>
      <c r="Y198" s="200">
        <v>40</v>
      </c>
      <c r="Z198" s="200">
        <v>28</v>
      </c>
      <c r="AA198" s="200">
        <v>0</v>
      </c>
      <c r="AB198" s="200">
        <v>0</v>
      </c>
      <c r="AC198" s="200">
        <v>79</v>
      </c>
      <c r="AD198" s="200">
        <v>213</v>
      </c>
      <c r="AE198" s="200">
        <v>297</v>
      </c>
      <c r="AF198" s="200">
        <v>-1805</v>
      </c>
      <c r="AG198" s="200">
        <v>310</v>
      </c>
      <c r="AI198" s="259">
        <v>1.2502402017340247E-2</v>
      </c>
      <c r="AJ198" s="260">
        <f t="shared" si="122"/>
        <v>404.35472086140976</v>
      </c>
      <c r="AK198" s="261">
        <f t="shared" si="99"/>
        <v>0.34540600501544827</v>
      </c>
      <c r="AL198" s="262">
        <f t="shared" si="123"/>
        <v>-0.18642307171594705</v>
      </c>
      <c r="AN198" s="264">
        <f t="shared" si="124"/>
        <v>0.35457300000000003</v>
      </c>
      <c r="AO198" s="266">
        <f t="shared" si="125"/>
        <v>891.53823199999988</v>
      </c>
      <c r="AP198" s="261">
        <f t="shared" si="100"/>
        <v>0.43274353557906997</v>
      </c>
      <c r="AQ198" s="262">
        <f t="shared" si="126"/>
        <v>-2.3124343159297189E-3</v>
      </c>
      <c r="AT198" s="192">
        <f t="shared" si="101"/>
        <v>5.2281554022311639E-4</v>
      </c>
      <c r="AU198" s="192">
        <f t="shared" si="102"/>
        <v>0</v>
      </c>
      <c r="AV198" s="192">
        <f t="shared" si="103"/>
        <v>2.7749440211842333E-3</v>
      </c>
      <c r="AW198" s="192">
        <f t="shared" si="104"/>
        <v>0</v>
      </c>
      <c r="AX198" s="192">
        <f t="shared" si="105"/>
        <v>0</v>
      </c>
      <c r="AY198" s="192">
        <f t="shared" si="106"/>
        <v>3.9010082616647923E-3</v>
      </c>
      <c r="AZ198" s="192">
        <f t="shared" si="107"/>
        <v>1.6086632006865119E-3</v>
      </c>
      <c r="BA198" s="192">
        <f t="shared" si="108"/>
        <v>0</v>
      </c>
      <c r="BB198" s="192">
        <f t="shared" si="109"/>
        <v>0</v>
      </c>
      <c r="BC198" s="192">
        <f t="shared" si="110"/>
        <v>8.807431023758654E-3</v>
      </c>
      <c r="BE198" s="72">
        <f t="shared" si="111"/>
        <v>5.2281554022311639E-4</v>
      </c>
      <c r="BF198" s="72">
        <f t="shared" si="112"/>
        <v>0</v>
      </c>
      <c r="BG198" s="72">
        <f t="shared" si="113"/>
        <v>7.3998507231579566E-3</v>
      </c>
      <c r="BH198" s="99">
        <f t="shared" si="114"/>
        <v>0</v>
      </c>
      <c r="BI198" s="72">
        <f t="shared" si="115"/>
        <v>0</v>
      </c>
      <c r="BJ198" s="72">
        <f t="shared" si="116"/>
        <v>3.9010082616647923E-3</v>
      </c>
      <c r="BK198" s="72">
        <f t="shared" si="117"/>
        <v>4.2897685351640331E-3</v>
      </c>
      <c r="BL198" s="72">
        <f t="shared" si="118"/>
        <v>0</v>
      </c>
      <c r="BM198" s="99">
        <f t="shared" si="119"/>
        <v>0</v>
      </c>
      <c r="BN198" s="278">
        <f t="shared" si="98"/>
        <v>-1.2098487821829811</v>
      </c>
      <c r="BO198" s="277">
        <f t="shared" si="120"/>
        <v>8.807431023758654E-3</v>
      </c>
      <c r="BP198" s="375">
        <f t="shared" si="121"/>
        <v>1.6113443060209898E-2</v>
      </c>
      <c r="BQ198" s="375"/>
      <c r="BR198" s="375"/>
      <c r="BS198" s="375"/>
      <c r="BT198" s="281"/>
      <c r="BU198" s="397"/>
      <c r="BV198" s="397"/>
      <c r="BW198" s="281"/>
      <c r="BX198" s="281"/>
    </row>
    <row r="199" spans="1:76" ht="15">
      <c r="A199" s="192">
        <v>13</v>
      </c>
      <c r="B199" s="192">
        <v>52004</v>
      </c>
      <c r="C199" s="200">
        <v>9</v>
      </c>
      <c r="D199" s="200">
        <v>0</v>
      </c>
      <c r="E199" s="200">
        <v>1</v>
      </c>
      <c r="F199" s="200">
        <v>0</v>
      </c>
      <c r="G199" s="192" t="s">
        <v>575</v>
      </c>
      <c r="H199" s="193">
        <v>2.8240000000000001E-3</v>
      </c>
      <c r="I199" s="201">
        <v>83</v>
      </c>
      <c r="J199" s="193">
        <v>2.2038885448036312E-3</v>
      </c>
      <c r="K199" s="200">
        <v>0</v>
      </c>
      <c r="L199" s="200">
        <v>0</v>
      </c>
      <c r="M199" s="200">
        <v>0</v>
      </c>
      <c r="N199" s="200">
        <v>153</v>
      </c>
      <c r="O199" s="200">
        <v>78</v>
      </c>
      <c r="P199" s="200">
        <v>0</v>
      </c>
      <c r="Q199" s="200">
        <v>171</v>
      </c>
      <c r="R199" s="200">
        <v>0</v>
      </c>
      <c r="S199" s="200">
        <v>616</v>
      </c>
      <c r="T199" s="200">
        <v>0</v>
      </c>
      <c r="U199" s="200">
        <v>0</v>
      </c>
      <c r="V199" s="200">
        <v>0</v>
      </c>
      <c r="W199" s="200">
        <v>0</v>
      </c>
      <c r="X199" s="200">
        <v>0</v>
      </c>
      <c r="Y199" s="200">
        <v>71</v>
      </c>
      <c r="Z199" s="200">
        <v>81</v>
      </c>
      <c r="AA199" s="200">
        <v>0</v>
      </c>
      <c r="AB199" s="200">
        <v>27</v>
      </c>
      <c r="AC199" s="200">
        <v>28</v>
      </c>
      <c r="AD199" s="200">
        <v>402</v>
      </c>
      <c r="AE199" s="200">
        <v>402</v>
      </c>
      <c r="AF199" s="200">
        <v>-213</v>
      </c>
      <c r="AG199" s="200">
        <v>402</v>
      </c>
      <c r="AI199" s="264">
        <v>2.5477104969911946E-2</v>
      </c>
      <c r="AJ199" s="260">
        <f t="shared" si="122"/>
        <v>403.88529260136659</v>
      </c>
      <c r="AK199" s="261">
        <f t="shared" si="99"/>
        <v>0.34500501219509133</v>
      </c>
      <c r="AL199" s="262">
        <f t="shared" si="123"/>
        <v>-8.4651050420448994E-3</v>
      </c>
      <c r="AN199" s="264">
        <f t="shared" si="124"/>
        <v>0.35739700000000002</v>
      </c>
      <c r="AO199" s="266">
        <f t="shared" si="125"/>
        <v>890.93671999999992</v>
      </c>
      <c r="AP199" s="261">
        <f t="shared" si="100"/>
        <v>0.43245156780895061</v>
      </c>
      <c r="AQ199" s="262">
        <f t="shared" si="126"/>
        <v>-4.3270769196776895E-4</v>
      </c>
      <c r="AT199" s="192">
        <f t="shared" si="101"/>
        <v>0</v>
      </c>
      <c r="AU199" s="192">
        <f t="shared" si="102"/>
        <v>0</v>
      </c>
      <c r="AV199" s="192">
        <f t="shared" si="103"/>
        <v>1.3555236883669214E-3</v>
      </c>
      <c r="AW199" s="192">
        <f t="shared" si="104"/>
        <v>6.9105129210862671E-4</v>
      </c>
      <c r="AX199" s="192">
        <f t="shared" si="105"/>
        <v>0</v>
      </c>
      <c r="AY199" s="192">
        <f t="shared" si="106"/>
        <v>0</v>
      </c>
      <c r="AZ199" s="192">
        <f t="shared" si="107"/>
        <v>6.2903386845785238E-4</v>
      </c>
      <c r="BA199" s="192">
        <f t="shared" si="108"/>
        <v>0</v>
      </c>
      <c r="BB199" s="192">
        <f t="shared" si="109"/>
        <v>2.3921006265298613E-4</v>
      </c>
      <c r="BC199" s="192">
        <f t="shared" si="110"/>
        <v>2.9148189115863867E-3</v>
      </c>
      <c r="BE199" s="72">
        <f t="shared" si="111"/>
        <v>0</v>
      </c>
      <c r="BF199" s="72">
        <f t="shared" si="112"/>
        <v>0</v>
      </c>
      <c r="BG199" s="72">
        <f t="shared" si="113"/>
        <v>3.614729835645124E-3</v>
      </c>
      <c r="BH199" s="99">
        <f t="shared" si="114"/>
        <v>6.9105129210862671E-4</v>
      </c>
      <c r="BI199" s="72">
        <f t="shared" si="115"/>
        <v>0</v>
      </c>
      <c r="BJ199" s="72">
        <f t="shared" si="116"/>
        <v>0</v>
      </c>
      <c r="BK199" s="72">
        <f t="shared" si="117"/>
        <v>1.6774236492209395E-3</v>
      </c>
      <c r="BL199" s="72">
        <f t="shared" si="118"/>
        <v>0</v>
      </c>
      <c r="BM199" s="99">
        <f t="shared" si="119"/>
        <v>2.3921006265298613E-4</v>
      </c>
      <c r="BN199" s="278">
        <f t="shared" si="98"/>
        <v>-3.1451693422892626E-2</v>
      </c>
      <c r="BO199" s="277">
        <f t="shared" si="120"/>
        <v>2.9148189115863867E-3</v>
      </c>
      <c r="BP199" s="375">
        <f t="shared" si="121"/>
        <v>6.2224148396276763E-3</v>
      </c>
      <c r="BQ199" s="375"/>
      <c r="BR199" s="375"/>
      <c r="BS199" s="375"/>
      <c r="BT199" s="281"/>
      <c r="BU199" s="397"/>
      <c r="BV199" s="397"/>
      <c r="BW199" s="281"/>
      <c r="BX199" s="281"/>
    </row>
    <row r="200" spans="1:76" ht="15">
      <c r="A200" s="192">
        <v>17</v>
      </c>
      <c r="B200" s="192">
        <v>52025</v>
      </c>
      <c r="C200" s="200">
        <v>9</v>
      </c>
      <c r="D200" s="200">
        <v>0</v>
      </c>
      <c r="E200" s="200">
        <v>1</v>
      </c>
      <c r="F200" s="200">
        <v>0</v>
      </c>
      <c r="G200" s="192" t="s">
        <v>575</v>
      </c>
      <c r="H200" s="193">
        <v>2.8240000000000001E-3</v>
      </c>
      <c r="I200" s="201">
        <v>83</v>
      </c>
      <c r="J200" s="193">
        <v>2.2038885448036312E-3</v>
      </c>
      <c r="K200" s="200">
        <v>0</v>
      </c>
      <c r="L200" s="200">
        <v>0</v>
      </c>
      <c r="M200" s="200">
        <v>0</v>
      </c>
      <c r="N200" s="200">
        <v>39</v>
      </c>
      <c r="O200" s="200">
        <v>36</v>
      </c>
      <c r="P200" s="200">
        <v>0</v>
      </c>
      <c r="Q200" s="200">
        <v>52</v>
      </c>
      <c r="R200" s="200">
        <v>0</v>
      </c>
      <c r="S200" s="200">
        <v>192</v>
      </c>
      <c r="T200" s="200">
        <v>0</v>
      </c>
      <c r="U200" s="200">
        <v>0</v>
      </c>
      <c r="V200" s="200">
        <v>0</v>
      </c>
      <c r="W200" s="200">
        <v>0</v>
      </c>
      <c r="X200" s="200">
        <v>0</v>
      </c>
      <c r="Y200" s="200">
        <v>18</v>
      </c>
      <c r="Z200" s="200">
        <v>21</v>
      </c>
      <c r="AA200" s="200">
        <v>0</v>
      </c>
      <c r="AB200" s="200">
        <v>0</v>
      </c>
      <c r="AC200" s="200">
        <v>24</v>
      </c>
      <c r="AD200" s="200">
        <v>129</v>
      </c>
      <c r="AE200" s="200">
        <v>129</v>
      </c>
      <c r="AF200" s="200">
        <v>-63</v>
      </c>
      <c r="AG200" s="200">
        <v>129</v>
      </c>
      <c r="AI200" s="259">
        <v>8.7320036206262913E-2</v>
      </c>
      <c r="AJ200" s="260">
        <f t="shared" si="122"/>
        <v>403.74644762304393</v>
      </c>
      <c r="AK200" s="261">
        <f t="shared" si="99"/>
        <v>0.34488640868484488</v>
      </c>
      <c r="AL200" s="262">
        <f t="shared" si="123"/>
        <v>-3.5689201856611202E-2</v>
      </c>
      <c r="AN200" s="264">
        <f t="shared" si="124"/>
        <v>0.36022100000000001</v>
      </c>
      <c r="AO200" s="266">
        <f t="shared" si="125"/>
        <v>890.75880799999993</v>
      </c>
      <c r="AP200" s="261">
        <f t="shared" si="100"/>
        <v>0.43236521114454907</v>
      </c>
      <c r="AQ200" s="262">
        <f t="shared" si="126"/>
        <v>-4.1568935176468201E-4</v>
      </c>
      <c r="AT200" s="192">
        <f t="shared" si="101"/>
        <v>0</v>
      </c>
      <c r="AU200" s="192">
        <f t="shared" si="102"/>
        <v>0</v>
      </c>
      <c r="AV200" s="192">
        <f t="shared" si="103"/>
        <v>3.4552564605431336E-4</v>
      </c>
      <c r="AW200" s="192">
        <f t="shared" si="104"/>
        <v>3.1894675020398153E-4</v>
      </c>
      <c r="AX200" s="192">
        <f t="shared" si="105"/>
        <v>0</v>
      </c>
      <c r="AY200" s="192">
        <f t="shared" si="106"/>
        <v>0</v>
      </c>
      <c r="AZ200" s="192">
        <f t="shared" si="107"/>
        <v>1.5947337510199076E-4</v>
      </c>
      <c r="BA200" s="192">
        <f t="shared" si="108"/>
        <v>0</v>
      </c>
      <c r="BB200" s="192">
        <f t="shared" si="109"/>
        <v>0</v>
      </c>
      <c r="BC200" s="192">
        <f t="shared" si="110"/>
        <v>8.2394577136028562E-4</v>
      </c>
      <c r="BE200" s="72">
        <f t="shared" si="111"/>
        <v>0</v>
      </c>
      <c r="BF200" s="72">
        <f t="shared" si="112"/>
        <v>0</v>
      </c>
      <c r="BG200" s="72">
        <f t="shared" si="113"/>
        <v>9.2140172281150214E-4</v>
      </c>
      <c r="BH200" s="99">
        <f t="shared" si="114"/>
        <v>3.1894675020398153E-4</v>
      </c>
      <c r="BI200" s="72">
        <f t="shared" si="115"/>
        <v>0</v>
      </c>
      <c r="BJ200" s="72">
        <f t="shared" si="116"/>
        <v>0</v>
      </c>
      <c r="BK200" s="72">
        <f t="shared" si="117"/>
        <v>4.2526233360530867E-4</v>
      </c>
      <c r="BL200" s="72">
        <f t="shared" si="118"/>
        <v>0</v>
      </c>
      <c r="BM200" s="99">
        <f t="shared" si="119"/>
        <v>0</v>
      </c>
      <c r="BN200" s="278">
        <f t="shared" si="98"/>
        <v>-9.3026135476161273E-3</v>
      </c>
      <c r="BO200" s="277">
        <f t="shared" si="120"/>
        <v>8.2394577136028562E-4</v>
      </c>
      <c r="BP200" s="375">
        <f t="shared" si="121"/>
        <v>1.6656108066207924E-3</v>
      </c>
      <c r="BQ200" s="375"/>
      <c r="BR200" s="375"/>
      <c r="BS200" s="375"/>
      <c r="BT200" s="281"/>
      <c r="BU200" s="397"/>
      <c r="BV200" s="397"/>
      <c r="BW200" s="281"/>
      <c r="BX200" s="281"/>
    </row>
    <row r="201" spans="1:76" ht="15">
      <c r="A201" s="192">
        <v>19</v>
      </c>
      <c r="B201" s="192">
        <v>41017</v>
      </c>
      <c r="C201" s="200">
        <v>9</v>
      </c>
      <c r="D201" s="200">
        <v>0</v>
      </c>
      <c r="E201" s="200">
        <v>1</v>
      </c>
      <c r="F201" s="200">
        <v>0</v>
      </c>
      <c r="G201" s="192" t="s">
        <v>575</v>
      </c>
      <c r="H201" s="193">
        <v>7.2329999999999998E-3</v>
      </c>
      <c r="I201" s="201">
        <v>83</v>
      </c>
      <c r="J201" s="193">
        <v>5.6447329477920197E-3</v>
      </c>
      <c r="K201" s="200">
        <v>0</v>
      </c>
      <c r="L201" s="200">
        <v>0</v>
      </c>
      <c r="M201" s="200">
        <v>0</v>
      </c>
      <c r="N201" s="200">
        <v>30</v>
      </c>
      <c r="O201" s="200">
        <v>0</v>
      </c>
      <c r="P201" s="200">
        <v>0</v>
      </c>
      <c r="Q201" s="200">
        <v>45</v>
      </c>
      <c r="R201" s="200">
        <v>0</v>
      </c>
      <c r="S201" s="200">
        <v>109</v>
      </c>
      <c r="T201" s="200">
        <v>0</v>
      </c>
      <c r="U201" s="200">
        <v>0</v>
      </c>
      <c r="V201" s="200">
        <v>0</v>
      </c>
      <c r="W201" s="200">
        <v>0</v>
      </c>
      <c r="X201" s="200">
        <v>0</v>
      </c>
      <c r="Y201" s="200">
        <v>9</v>
      </c>
      <c r="Z201" s="200">
        <v>22</v>
      </c>
      <c r="AA201" s="200">
        <v>0</v>
      </c>
      <c r="AB201" s="200">
        <v>0</v>
      </c>
      <c r="AC201" s="200">
        <v>36</v>
      </c>
      <c r="AD201" s="200">
        <v>76</v>
      </c>
      <c r="AE201" s="200">
        <v>76</v>
      </c>
      <c r="AF201" s="200">
        <v>-33</v>
      </c>
      <c r="AG201" s="200">
        <v>76</v>
      </c>
      <c r="AI201" s="264">
        <v>9.3267297395389984E-2</v>
      </c>
      <c r="AJ201" s="260">
        <f t="shared" si="122"/>
        <v>403.56017143576679</v>
      </c>
      <c r="AK201" s="261">
        <f t="shared" si="99"/>
        <v>0.34472728870835534</v>
      </c>
      <c r="AL201" s="262">
        <f t="shared" si="123"/>
        <v>-3.0273127376199463E-3</v>
      </c>
      <c r="AN201" s="264">
        <f t="shared" si="124"/>
        <v>0.367454</v>
      </c>
      <c r="AO201" s="266">
        <f t="shared" si="125"/>
        <v>890.52011899999991</v>
      </c>
      <c r="AP201" s="261">
        <f t="shared" si="100"/>
        <v>0.43224935394621883</v>
      </c>
      <c r="AQ201" s="262">
        <f t="shared" si="126"/>
        <v>-9.9048387430152257E-4</v>
      </c>
      <c r="AT201" s="192">
        <f t="shared" si="101"/>
        <v>0</v>
      </c>
      <c r="AU201" s="192">
        <f t="shared" si="102"/>
        <v>0</v>
      </c>
      <c r="AV201" s="192">
        <f t="shared" si="103"/>
        <v>6.8075479350371759E-4</v>
      </c>
      <c r="AW201" s="192">
        <f t="shared" si="104"/>
        <v>0</v>
      </c>
      <c r="AX201" s="192">
        <f t="shared" si="105"/>
        <v>0</v>
      </c>
      <c r="AY201" s="192">
        <f t="shared" si="106"/>
        <v>0</v>
      </c>
      <c r="AZ201" s="192">
        <f t="shared" si="107"/>
        <v>2.0422643805111527E-4</v>
      </c>
      <c r="BA201" s="192">
        <f t="shared" si="108"/>
        <v>0</v>
      </c>
      <c r="BB201" s="192">
        <f t="shared" si="109"/>
        <v>0</v>
      </c>
      <c r="BC201" s="192">
        <f t="shared" si="110"/>
        <v>8.8498123155483289E-4</v>
      </c>
      <c r="BE201" s="72">
        <f t="shared" si="111"/>
        <v>0</v>
      </c>
      <c r="BF201" s="72">
        <f t="shared" si="112"/>
        <v>0</v>
      </c>
      <c r="BG201" s="72">
        <f t="shared" si="113"/>
        <v>1.8153461160099137E-3</v>
      </c>
      <c r="BH201" s="99">
        <f t="shared" si="114"/>
        <v>0</v>
      </c>
      <c r="BI201" s="72">
        <f t="shared" si="115"/>
        <v>0</v>
      </c>
      <c r="BJ201" s="72">
        <f t="shared" si="116"/>
        <v>0</v>
      </c>
      <c r="BK201" s="72">
        <f t="shared" si="117"/>
        <v>5.4460383480297409E-4</v>
      </c>
      <c r="BL201" s="72">
        <f t="shared" si="118"/>
        <v>0</v>
      </c>
      <c r="BM201" s="99">
        <f t="shared" si="119"/>
        <v>0</v>
      </c>
      <c r="BN201" s="278">
        <f t="shared" ref="BN201:BN264" si="128">J201*AF201*0.67/10</f>
        <v>-1.2480504547568157E-2</v>
      </c>
      <c r="BO201" s="277">
        <f t="shared" si="120"/>
        <v>8.8498123155483289E-4</v>
      </c>
      <c r="BP201" s="375">
        <f t="shared" si="121"/>
        <v>2.3599499508128877E-3</v>
      </c>
      <c r="BQ201" s="375"/>
      <c r="BR201" s="375"/>
      <c r="BS201" s="375"/>
      <c r="BT201" s="281"/>
      <c r="BU201" s="397"/>
      <c r="BV201" s="397"/>
      <c r="BW201" s="281"/>
      <c r="BX201" s="281"/>
    </row>
    <row r="202" spans="1:76" ht="15">
      <c r="A202" s="192">
        <v>24</v>
      </c>
      <c r="B202" s="192">
        <v>51085</v>
      </c>
      <c r="C202" s="200">
        <v>9</v>
      </c>
      <c r="D202" s="200">
        <v>0</v>
      </c>
      <c r="E202" s="200">
        <v>1</v>
      </c>
      <c r="F202" s="200">
        <v>0</v>
      </c>
      <c r="G202" s="192" t="s">
        <v>575</v>
      </c>
      <c r="H202" s="193">
        <v>7.7899999999999996E-4</v>
      </c>
      <c r="I202" s="201">
        <v>83</v>
      </c>
      <c r="J202" s="193">
        <v>6.0794234291856538E-4</v>
      </c>
      <c r="K202" s="200">
        <v>0</v>
      </c>
      <c r="L202" s="200">
        <v>0</v>
      </c>
      <c r="M202" s="200">
        <v>0</v>
      </c>
      <c r="N202" s="200">
        <v>54</v>
      </c>
      <c r="O202" s="200">
        <v>16</v>
      </c>
      <c r="P202" s="200">
        <v>0</v>
      </c>
      <c r="Q202" s="200">
        <v>21</v>
      </c>
      <c r="R202" s="200">
        <v>2</v>
      </c>
      <c r="S202" s="200">
        <v>332</v>
      </c>
      <c r="T202" s="200">
        <v>247</v>
      </c>
      <c r="U202" s="200">
        <v>1</v>
      </c>
      <c r="V202" s="200">
        <v>1</v>
      </c>
      <c r="W202" s="200">
        <v>0</v>
      </c>
      <c r="X202" s="200">
        <v>0</v>
      </c>
      <c r="Y202" s="200">
        <v>45</v>
      </c>
      <c r="Z202" s="200">
        <v>9</v>
      </c>
      <c r="AA202" s="200">
        <v>0</v>
      </c>
      <c r="AB202" s="200">
        <v>15</v>
      </c>
      <c r="AC202" s="200">
        <v>12</v>
      </c>
      <c r="AD202" s="200">
        <v>95</v>
      </c>
      <c r="AE202" s="200">
        <v>342</v>
      </c>
      <c r="AF202" s="200">
        <v>10</v>
      </c>
      <c r="AG202" s="200">
        <v>342</v>
      </c>
      <c r="AI202" s="259">
        <v>0.35519224306730146</v>
      </c>
      <c r="AJ202" s="260">
        <f t="shared" si="122"/>
        <v>403.56625085919597</v>
      </c>
      <c r="AK202" s="261">
        <f t="shared" si="99"/>
        <v>0.34473248184510169</v>
      </c>
      <c r="AL202" s="262">
        <f t="shared" si="123"/>
        <v>-6.3123972173441942E-2</v>
      </c>
      <c r="AN202" s="264">
        <f t="shared" si="124"/>
        <v>0.36823299999999998</v>
      </c>
      <c r="AO202" s="266">
        <f t="shared" si="125"/>
        <v>890.52790899999991</v>
      </c>
      <c r="AP202" s="261">
        <f t="shared" si="100"/>
        <v>0.4322531351325114</v>
      </c>
      <c r="AQ202" s="262">
        <f t="shared" si="126"/>
        <v>-1.0034726599232754E-4</v>
      </c>
      <c r="AT202" s="192">
        <f t="shared" si="101"/>
        <v>0</v>
      </c>
      <c r="AU202" s="192">
        <f t="shared" si="102"/>
        <v>0</v>
      </c>
      <c r="AV202" s="192">
        <f t="shared" si="103"/>
        <v>1.3197212380076218E-4</v>
      </c>
      <c r="AW202" s="192">
        <f t="shared" si="104"/>
        <v>3.9102851496522129E-5</v>
      </c>
      <c r="AX202" s="192">
        <f t="shared" si="105"/>
        <v>0</v>
      </c>
      <c r="AY202" s="192">
        <f t="shared" si="106"/>
        <v>6.0365026997756034E-4</v>
      </c>
      <c r="AZ202" s="192">
        <f t="shared" si="107"/>
        <v>1.0997676983396847E-4</v>
      </c>
      <c r="BA202" s="192">
        <f t="shared" si="108"/>
        <v>0</v>
      </c>
      <c r="BB202" s="192">
        <f t="shared" si="109"/>
        <v>3.6658923277989497E-5</v>
      </c>
      <c r="BC202" s="192">
        <f t="shared" si="110"/>
        <v>9.213609383868027E-4</v>
      </c>
      <c r="BE202" s="72">
        <f t="shared" si="111"/>
        <v>0</v>
      </c>
      <c r="BF202" s="72">
        <f t="shared" si="112"/>
        <v>0</v>
      </c>
      <c r="BG202" s="72">
        <f t="shared" si="113"/>
        <v>3.5192566346869915E-4</v>
      </c>
      <c r="BH202" s="99">
        <f t="shared" si="114"/>
        <v>3.9102851496522129E-5</v>
      </c>
      <c r="BI202" s="72">
        <f t="shared" si="115"/>
        <v>0</v>
      </c>
      <c r="BJ202" s="72">
        <f t="shared" si="116"/>
        <v>6.0365026997756034E-4</v>
      </c>
      <c r="BK202" s="72">
        <f t="shared" si="117"/>
        <v>2.9327138622391597E-4</v>
      </c>
      <c r="BL202" s="72">
        <f t="shared" si="118"/>
        <v>0</v>
      </c>
      <c r="BM202" s="99">
        <f t="shared" si="119"/>
        <v>3.6658923277989497E-5</v>
      </c>
      <c r="BN202" s="278">
        <f t="shared" si="128"/>
        <v>4.0732136975543882E-4</v>
      </c>
      <c r="BO202" s="277">
        <f t="shared" si="120"/>
        <v>9.213609383868027E-4</v>
      </c>
      <c r="BP202" s="375">
        <f t="shared" si="121"/>
        <v>1.3246090944446869E-3</v>
      </c>
      <c r="BQ202" s="375"/>
      <c r="BR202" s="375"/>
      <c r="BS202" s="375"/>
      <c r="BT202" s="281"/>
      <c r="BU202" s="397"/>
      <c r="BV202" s="397"/>
      <c r="BW202" s="281"/>
      <c r="BX202" s="281"/>
    </row>
    <row r="203" spans="1:76" ht="15">
      <c r="A203" s="192">
        <v>28</v>
      </c>
      <c r="B203" s="192">
        <v>55037</v>
      </c>
      <c r="C203" s="200">
        <v>9</v>
      </c>
      <c r="D203" s="200">
        <v>0</v>
      </c>
      <c r="E203" s="200">
        <v>1</v>
      </c>
      <c r="F203" s="200">
        <v>0</v>
      </c>
      <c r="G203" s="192" t="s">
        <v>575</v>
      </c>
      <c r="H203" s="193">
        <v>5.1240000000000001E-3</v>
      </c>
      <c r="I203" s="201">
        <v>83</v>
      </c>
      <c r="J203" s="193">
        <v>3.9988402633051728E-3</v>
      </c>
      <c r="K203" s="200">
        <v>0</v>
      </c>
      <c r="L203" s="200">
        <v>0</v>
      </c>
      <c r="M203" s="200">
        <v>0</v>
      </c>
      <c r="N203" s="200">
        <v>13</v>
      </c>
      <c r="O203" s="200">
        <v>0</v>
      </c>
      <c r="P203" s="200">
        <v>0</v>
      </c>
      <c r="Q203" s="200">
        <v>17</v>
      </c>
      <c r="R203" s="200">
        <v>0</v>
      </c>
      <c r="S203" s="200">
        <v>0</v>
      </c>
      <c r="T203" s="200">
        <v>0</v>
      </c>
      <c r="U203" s="200">
        <v>0</v>
      </c>
      <c r="V203" s="200">
        <v>0</v>
      </c>
      <c r="W203" s="200">
        <v>0</v>
      </c>
      <c r="X203" s="200">
        <v>0</v>
      </c>
      <c r="Y203" s="200">
        <v>5</v>
      </c>
      <c r="Z203" s="200">
        <v>9</v>
      </c>
      <c r="AA203" s="200">
        <v>0</v>
      </c>
      <c r="AB203" s="200">
        <v>0</v>
      </c>
      <c r="AC203" s="200">
        <v>5</v>
      </c>
      <c r="AD203" s="200">
        <v>30</v>
      </c>
      <c r="AE203" s="200">
        <v>30</v>
      </c>
      <c r="AF203" s="200">
        <v>30</v>
      </c>
      <c r="AG203" s="200">
        <v>30</v>
      </c>
      <c r="AI203" s="259">
        <v>0.36207603720114168</v>
      </c>
      <c r="AJ203" s="260">
        <f t="shared" si="122"/>
        <v>403.68621606709513</v>
      </c>
      <c r="AK203" s="261">
        <f t="shared" si="99"/>
        <v>0.34483495796585284</v>
      </c>
      <c r="AL203" s="262">
        <f t="shared" si="123"/>
        <v>1.9068688304370378E-4</v>
      </c>
      <c r="AN203" s="264">
        <f t="shared" si="124"/>
        <v>0.37335699999999999</v>
      </c>
      <c r="AO203" s="266">
        <f t="shared" si="125"/>
        <v>890.68162899999993</v>
      </c>
      <c r="AP203" s="261">
        <f t="shared" si="100"/>
        <v>0.43232774924764589</v>
      </c>
      <c r="AQ203" s="262">
        <f t="shared" si="126"/>
        <v>-6.3020529156392828E-4</v>
      </c>
      <c r="AT203" s="192">
        <f t="shared" si="101"/>
        <v>0</v>
      </c>
      <c r="AU203" s="192">
        <f t="shared" si="102"/>
        <v>0</v>
      </c>
      <c r="AV203" s="192">
        <f t="shared" si="103"/>
        <v>2.0897939216032833E-4</v>
      </c>
      <c r="AW203" s="192">
        <f t="shared" si="104"/>
        <v>0</v>
      </c>
      <c r="AX203" s="192">
        <f t="shared" si="105"/>
        <v>0</v>
      </c>
      <c r="AY203" s="192">
        <f t="shared" si="106"/>
        <v>0</v>
      </c>
      <c r="AZ203" s="192">
        <f t="shared" si="107"/>
        <v>8.037668929243398E-5</v>
      </c>
      <c r="BA203" s="192">
        <f t="shared" si="108"/>
        <v>0</v>
      </c>
      <c r="BB203" s="192">
        <f t="shared" si="109"/>
        <v>0</v>
      </c>
      <c r="BC203" s="192">
        <f t="shared" si="110"/>
        <v>2.8935608145276234E-4</v>
      </c>
      <c r="BE203" s="72">
        <f t="shared" si="111"/>
        <v>0</v>
      </c>
      <c r="BF203" s="72">
        <f t="shared" si="112"/>
        <v>0</v>
      </c>
      <c r="BG203" s="72">
        <f t="shared" si="113"/>
        <v>5.5727837909420885E-4</v>
      </c>
      <c r="BH203" s="99">
        <f t="shared" si="114"/>
        <v>0</v>
      </c>
      <c r="BI203" s="72">
        <f t="shared" si="115"/>
        <v>0</v>
      </c>
      <c r="BJ203" s="72">
        <f t="shared" si="116"/>
        <v>0</v>
      </c>
      <c r="BK203" s="72">
        <f t="shared" si="117"/>
        <v>2.1433783811315729E-4</v>
      </c>
      <c r="BL203" s="72">
        <f t="shared" si="118"/>
        <v>0</v>
      </c>
      <c r="BM203" s="99">
        <f t="shared" si="119"/>
        <v>0</v>
      </c>
      <c r="BN203" s="278">
        <f t="shared" si="128"/>
        <v>8.0376689292433988E-3</v>
      </c>
      <c r="BO203" s="277">
        <f t="shared" si="120"/>
        <v>2.8935608145276234E-4</v>
      </c>
      <c r="BP203" s="375">
        <f t="shared" si="121"/>
        <v>7.7161621720736617E-4</v>
      </c>
      <c r="BQ203" s="375"/>
      <c r="BR203" s="375"/>
      <c r="BS203" s="375"/>
      <c r="BT203" s="281"/>
      <c r="BU203" s="397"/>
      <c r="BV203" s="397"/>
      <c r="BW203" s="281"/>
      <c r="BX203" s="281"/>
    </row>
    <row r="204" spans="1:76" ht="15">
      <c r="A204" s="192">
        <v>35</v>
      </c>
      <c r="B204" s="192">
        <v>41012</v>
      </c>
      <c r="C204" s="200">
        <v>9</v>
      </c>
      <c r="D204" s="200">
        <v>0</v>
      </c>
      <c r="E204" s="200">
        <v>1</v>
      </c>
      <c r="F204" s="200">
        <v>0</v>
      </c>
      <c r="G204" s="192" t="s">
        <v>575</v>
      </c>
      <c r="H204" s="193">
        <v>2.6840000000000002E-3</v>
      </c>
      <c r="I204" s="201">
        <v>83</v>
      </c>
      <c r="J204" s="193">
        <v>2.0946306141122334E-3</v>
      </c>
      <c r="K204" s="200">
        <v>0</v>
      </c>
      <c r="L204" s="200">
        <v>0</v>
      </c>
      <c r="M204" s="200">
        <v>0</v>
      </c>
      <c r="N204" s="200">
        <v>12</v>
      </c>
      <c r="O204" s="200">
        <v>3</v>
      </c>
      <c r="P204" s="200">
        <v>0</v>
      </c>
      <c r="Q204" s="200">
        <v>66</v>
      </c>
      <c r="R204" s="200">
        <v>0</v>
      </c>
      <c r="S204" s="200">
        <v>37</v>
      </c>
      <c r="T204" s="200">
        <v>0</v>
      </c>
      <c r="U204" s="200">
        <v>0</v>
      </c>
      <c r="V204" s="200">
        <v>0</v>
      </c>
      <c r="W204" s="200">
        <v>0</v>
      </c>
      <c r="X204" s="200">
        <v>0</v>
      </c>
      <c r="Y204" s="200">
        <v>6</v>
      </c>
      <c r="Z204" s="200">
        <v>6</v>
      </c>
      <c r="AA204" s="200">
        <v>0</v>
      </c>
      <c r="AB204" s="200">
        <v>0</v>
      </c>
      <c r="AC204" s="200">
        <v>31</v>
      </c>
      <c r="AD204" s="200">
        <v>81</v>
      </c>
      <c r="AE204" s="200">
        <v>81</v>
      </c>
      <c r="AF204" s="200">
        <v>44</v>
      </c>
      <c r="AG204" s="200">
        <v>81</v>
      </c>
      <c r="AI204" s="259">
        <v>0.37097360711350197</v>
      </c>
      <c r="AJ204" s="260">
        <f t="shared" si="122"/>
        <v>403.77837981411608</v>
      </c>
      <c r="AK204" s="261">
        <f t="shared" ref="AK204:AK267" si="129">AJ204/1170.665</f>
        <v>0.34491368565227121</v>
      </c>
      <c r="AL204" s="262">
        <f t="shared" si="123"/>
        <v>3.8527368097244482E-4</v>
      </c>
      <c r="AN204" s="264">
        <f t="shared" si="124"/>
        <v>0.37604100000000001</v>
      </c>
      <c r="AO204" s="266">
        <f t="shared" si="125"/>
        <v>890.79972499999997</v>
      </c>
      <c r="AP204" s="261">
        <f t="shared" ref="AP204:AP267" si="130">AO204/2060.2</f>
        <v>0.43238507183768571</v>
      </c>
      <c r="AQ204" s="262">
        <f t="shared" si="126"/>
        <v>-3.0950497979303224E-4</v>
      </c>
      <c r="AT204" s="192">
        <f t="shared" ref="AT204:AT267" si="131">0.06*$J204*K204*0.67/10</f>
        <v>0</v>
      </c>
      <c r="AU204" s="192">
        <f t="shared" ref="AU204:AU267" si="132">0.06*$J204*L204*0.67/10</f>
        <v>0</v>
      </c>
      <c r="AV204" s="192">
        <f t="shared" ref="AV204:AV267" si="133">0.06*$J204*N204*0.67/10</f>
        <v>1.0104498082477416E-4</v>
      </c>
      <c r="AW204" s="192">
        <f t="shared" ref="AW204:AW267" si="134">0.06*$J204*O204*0.67/10</f>
        <v>2.526124520619354E-5</v>
      </c>
      <c r="AX204" s="192">
        <f t="shared" ref="AX204:AX267" si="135">0.06*$J204*P204*0.67/10</f>
        <v>0</v>
      </c>
      <c r="AY204" s="192">
        <f t="shared" ref="AY204:AY267" si="136">0.06*$J204*T204*0.67/10</f>
        <v>0</v>
      </c>
      <c r="AZ204" s="192">
        <f t="shared" ref="AZ204:AZ267" si="137">0.06*$J204*Y204*0.67/10</f>
        <v>5.052249041238708E-5</v>
      </c>
      <c r="BA204" s="192">
        <f t="shared" ref="BA204:BA267" si="138">0.06*$J204*AA204*0.67/10</f>
        <v>0</v>
      </c>
      <c r="BB204" s="192">
        <f t="shared" ref="BB204:BB267" si="139">0.06*$J204*AB204*0.67/10</f>
        <v>0</v>
      </c>
      <c r="BC204" s="192">
        <f t="shared" ref="BC204:BC267" si="140">SUM(AT204:BB204)</f>
        <v>1.7682871644335478E-4</v>
      </c>
      <c r="BE204" s="72">
        <f t="shared" ref="BE204:BE267" si="141">0.06*$J204*K204*0.67/10</f>
        <v>0</v>
      </c>
      <c r="BF204" s="72">
        <f t="shared" ref="BF204:BF267" si="142">0.11*$J204*L204*0.67/10</f>
        <v>0</v>
      </c>
      <c r="BG204" s="72">
        <f t="shared" ref="BG204:BG267" si="143">0.16*$J204*N204*0.67/10</f>
        <v>2.694532821993977E-4</v>
      </c>
      <c r="BH204" s="99">
        <f t="shared" ref="BH204:BH267" si="144">AW204</f>
        <v>2.526124520619354E-5</v>
      </c>
      <c r="BI204" s="72">
        <f t="shared" ref="BI204:BI267" si="145">0.06*$J204*P204*0.67/10</f>
        <v>0</v>
      </c>
      <c r="BJ204" s="72">
        <f t="shared" ref="BJ204:BJ267" si="146">0.06*$J204*T204*0.67/10</f>
        <v>0</v>
      </c>
      <c r="BK204" s="72">
        <f t="shared" ref="BK204:BK267" si="147">0.16*$J204*Y204*0.67/10</f>
        <v>1.3472664109969885E-4</v>
      </c>
      <c r="BL204" s="72">
        <f t="shared" ref="BL204:BL267" si="148">0.16*$J204*AA204*0.67/10</f>
        <v>0</v>
      </c>
      <c r="BM204" s="99">
        <f t="shared" ref="BM204:BM267" si="149">BB204</f>
        <v>0</v>
      </c>
      <c r="BN204" s="278">
        <f t="shared" si="128"/>
        <v>6.1749710504028646E-3</v>
      </c>
      <c r="BO204" s="277">
        <f t="shared" ref="BO204:BO267" si="150">BC204</f>
        <v>1.7682871644335478E-4</v>
      </c>
      <c r="BP204" s="375">
        <f t="shared" ref="BP204:BP267" si="151">SUM(BE204:BM204)</f>
        <v>4.2944116850529015E-4</v>
      </c>
      <c r="BQ204" s="375"/>
      <c r="BR204" s="375"/>
      <c r="BS204" s="375"/>
      <c r="BT204" s="281"/>
      <c r="BU204" s="397"/>
      <c r="BV204" s="397"/>
      <c r="BW204" s="281"/>
      <c r="BX204" s="281"/>
    </row>
    <row r="205" spans="1:76" ht="15">
      <c r="A205" s="192">
        <v>37</v>
      </c>
      <c r="B205" s="192">
        <v>41009</v>
      </c>
      <c r="C205" s="200">
        <v>9</v>
      </c>
      <c r="D205" s="200">
        <v>0</v>
      </c>
      <c r="E205" s="200">
        <v>1</v>
      </c>
      <c r="F205" s="200">
        <v>0</v>
      </c>
      <c r="G205" s="192" t="s">
        <v>575</v>
      </c>
      <c r="H205" s="193">
        <v>2.6840000000000002E-3</v>
      </c>
      <c r="I205" s="201">
        <v>83</v>
      </c>
      <c r="J205" s="193">
        <v>2.0946306141122334E-3</v>
      </c>
      <c r="K205" s="200">
        <v>0</v>
      </c>
      <c r="L205" s="200">
        <v>0</v>
      </c>
      <c r="M205" s="200">
        <v>0</v>
      </c>
      <c r="N205" s="200">
        <v>24</v>
      </c>
      <c r="O205" s="200">
        <v>0</v>
      </c>
      <c r="P205" s="200">
        <v>0</v>
      </c>
      <c r="Q205" s="200">
        <v>50</v>
      </c>
      <c r="R205" s="200">
        <v>9</v>
      </c>
      <c r="S205" s="200">
        <v>39</v>
      </c>
      <c r="T205" s="200">
        <v>0</v>
      </c>
      <c r="U205" s="200">
        <v>0</v>
      </c>
      <c r="V205" s="200">
        <v>0</v>
      </c>
      <c r="W205" s="200">
        <v>0</v>
      </c>
      <c r="X205" s="200">
        <v>0</v>
      </c>
      <c r="Y205" s="200">
        <v>6</v>
      </c>
      <c r="Z205" s="200">
        <v>18</v>
      </c>
      <c r="AA205" s="200">
        <v>0</v>
      </c>
      <c r="AB205" s="200">
        <v>0</v>
      </c>
      <c r="AC205" s="200">
        <v>4</v>
      </c>
      <c r="AD205" s="200">
        <v>84</v>
      </c>
      <c r="AE205" s="200">
        <v>84</v>
      </c>
      <c r="AF205" s="200">
        <v>45</v>
      </c>
      <c r="AG205" s="200">
        <v>84</v>
      </c>
      <c r="AI205" s="259">
        <v>0.3749006493080671</v>
      </c>
      <c r="AJ205" s="260">
        <f t="shared" si="122"/>
        <v>403.87263819175115</v>
      </c>
      <c r="AK205" s="261">
        <f t="shared" si="129"/>
        <v>0.34499420260429003</v>
      </c>
      <c r="AL205" s="262">
        <f t="shared" si="123"/>
        <v>2.1978228926055257E-4</v>
      </c>
      <c r="AN205" s="264">
        <f t="shared" si="124"/>
        <v>0.37872500000000003</v>
      </c>
      <c r="AO205" s="266">
        <f t="shared" si="125"/>
        <v>890.92050499999993</v>
      </c>
      <c r="AP205" s="261">
        <f t="shared" si="130"/>
        <v>0.43244369721386272</v>
      </c>
      <c r="AQ205" s="262">
        <f t="shared" si="126"/>
        <v>-2.9540847213435802E-4</v>
      </c>
      <c r="AT205" s="192">
        <f t="shared" si="131"/>
        <v>0</v>
      </c>
      <c r="AU205" s="192">
        <f t="shared" si="132"/>
        <v>0</v>
      </c>
      <c r="AV205" s="192">
        <f t="shared" si="133"/>
        <v>2.0208996164954832E-4</v>
      </c>
      <c r="AW205" s="192">
        <f t="shared" si="134"/>
        <v>0</v>
      </c>
      <c r="AX205" s="192">
        <f t="shared" si="135"/>
        <v>0</v>
      </c>
      <c r="AY205" s="192">
        <f t="shared" si="136"/>
        <v>0</v>
      </c>
      <c r="AZ205" s="192">
        <f t="shared" si="137"/>
        <v>5.052249041238708E-5</v>
      </c>
      <c r="BA205" s="192">
        <f t="shared" si="138"/>
        <v>0</v>
      </c>
      <c r="BB205" s="192">
        <f t="shared" si="139"/>
        <v>0</v>
      </c>
      <c r="BC205" s="192">
        <f t="shared" si="140"/>
        <v>2.526124520619354E-4</v>
      </c>
      <c r="BE205" s="72">
        <f t="shared" si="141"/>
        <v>0</v>
      </c>
      <c r="BF205" s="72">
        <f t="shared" si="142"/>
        <v>0</v>
      </c>
      <c r="BG205" s="72">
        <f t="shared" si="143"/>
        <v>5.3890656439879541E-4</v>
      </c>
      <c r="BH205" s="99">
        <f t="shared" si="144"/>
        <v>0</v>
      </c>
      <c r="BI205" s="72">
        <f t="shared" si="145"/>
        <v>0</v>
      </c>
      <c r="BJ205" s="72">
        <f t="shared" si="146"/>
        <v>0</v>
      </c>
      <c r="BK205" s="72">
        <f t="shared" si="147"/>
        <v>1.3472664109969885E-4</v>
      </c>
      <c r="BL205" s="72">
        <f t="shared" si="148"/>
        <v>0</v>
      </c>
      <c r="BM205" s="99">
        <f t="shared" si="149"/>
        <v>0</v>
      </c>
      <c r="BN205" s="278">
        <f t="shared" si="128"/>
        <v>6.3153113015483849E-3</v>
      </c>
      <c r="BO205" s="277">
        <f t="shared" si="150"/>
        <v>2.526124520619354E-4</v>
      </c>
      <c r="BP205" s="375">
        <f t="shared" si="151"/>
        <v>6.7363320549849429E-4</v>
      </c>
      <c r="BQ205" s="375"/>
      <c r="BR205" s="375"/>
      <c r="BS205" s="375"/>
      <c r="BT205" s="281"/>
      <c r="BU205" s="397"/>
      <c r="BV205" s="397"/>
      <c r="BW205" s="281"/>
      <c r="BX205" s="281"/>
    </row>
    <row r="206" spans="1:76" ht="15">
      <c r="A206" s="192">
        <v>43</v>
      </c>
      <c r="B206" s="192">
        <v>54041</v>
      </c>
      <c r="C206" s="200">
        <v>9</v>
      </c>
      <c r="D206" s="200">
        <v>0</v>
      </c>
      <c r="E206" s="200">
        <v>1</v>
      </c>
      <c r="F206" s="200">
        <v>0</v>
      </c>
      <c r="G206" s="192" t="s">
        <v>575</v>
      </c>
      <c r="H206" s="193">
        <v>3.2669999999999999E-3</v>
      </c>
      <c r="I206" s="201">
        <v>83</v>
      </c>
      <c r="J206" s="193">
        <v>2.5496118540628411E-3</v>
      </c>
      <c r="K206" s="200">
        <v>0</v>
      </c>
      <c r="L206" s="200">
        <v>0</v>
      </c>
      <c r="M206" s="200">
        <v>0</v>
      </c>
      <c r="N206" s="200">
        <v>4</v>
      </c>
      <c r="O206" s="200">
        <v>0</v>
      </c>
      <c r="P206" s="200">
        <v>0</v>
      </c>
      <c r="Q206" s="200">
        <v>108</v>
      </c>
      <c r="R206" s="200">
        <v>7</v>
      </c>
      <c r="S206" s="200">
        <v>72</v>
      </c>
      <c r="T206" s="200">
        <v>0</v>
      </c>
      <c r="U206" s="200">
        <v>0</v>
      </c>
      <c r="V206" s="200">
        <v>0</v>
      </c>
      <c r="W206" s="200">
        <v>0</v>
      </c>
      <c r="X206" s="200">
        <v>0</v>
      </c>
      <c r="Y206" s="200">
        <v>0</v>
      </c>
      <c r="Z206" s="200">
        <v>4</v>
      </c>
      <c r="AA206" s="200">
        <v>0</v>
      </c>
      <c r="AB206" s="200">
        <v>0</v>
      </c>
      <c r="AC206" s="200">
        <v>32</v>
      </c>
      <c r="AD206" s="200">
        <v>120</v>
      </c>
      <c r="AE206" s="200">
        <v>120</v>
      </c>
      <c r="AF206" s="200">
        <v>48</v>
      </c>
      <c r="AG206" s="200">
        <v>120</v>
      </c>
      <c r="AI206" s="259">
        <v>0.38963281767148028</v>
      </c>
      <c r="AJ206" s="260">
        <f t="shared" si="122"/>
        <v>403.99501956074619</v>
      </c>
      <c r="AK206" s="261">
        <f t="shared" si="129"/>
        <v>0.34509874264691109</v>
      </c>
      <c r="AL206" s="262">
        <f t="shared" si="123"/>
        <v>1.096670299162314E-3</v>
      </c>
      <c r="AN206" s="264">
        <f t="shared" si="124"/>
        <v>0.38199200000000005</v>
      </c>
      <c r="AO206" s="266">
        <f t="shared" si="125"/>
        <v>891.07732099999998</v>
      </c>
      <c r="AP206" s="261">
        <f t="shared" si="130"/>
        <v>0.43251981409571888</v>
      </c>
      <c r="AQ206" s="262">
        <f t="shared" si="126"/>
        <v>-3.4057335244840487E-4</v>
      </c>
      <c r="AT206" s="192">
        <f t="shared" si="131"/>
        <v>0</v>
      </c>
      <c r="AU206" s="192">
        <f t="shared" si="132"/>
        <v>0</v>
      </c>
      <c r="AV206" s="192">
        <f t="shared" si="133"/>
        <v>4.099775861333048E-5</v>
      </c>
      <c r="AW206" s="192">
        <f t="shared" si="134"/>
        <v>0</v>
      </c>
      <c r="AX206" s="192">
        <f t="shared" si="135"/>
        <v>0</v>
      </c>
      <c r="AY206" s="192">
        <f t="shared" si="136"/>
        <v>0</v>
      </c>
      <c r="AZ206" s="192">
        <f t="shared" si="137"/>
        <v>0</v>
      </c>
      <c r="BA206" s="192">
        <f t="shared" si="138"/>
        <v>0</v>
      </c>
      <c r="BB206" s="192">
        <f t="shared" si="139"/>
        <v>0</v>
      </c>
      <c r="BC206" s="192">
        <f t="shared" si="140"/>
        <v>4.099775861333048E-5</v>
      </c>
      <c r="BE206" s="72">
        <f t="shared" si="141"/>
        <v>0</v>
      </c>
      <c r="BF206" s="72">
        <f t="shared" si="142"/>
        <v>0</v>
      </c>
      <c r="BG206" s="72">
        <f t="shared" si="143"/>
        <v>1.0932735630221464E-4</v>
      </c>
      <c r="BH206" s="99">
        <f t="shared" si="144"/>
        <v>0</v>
      </c>
      <c r="BI206" s="72">
        <f t="shared" si="145"/>
        <v>0</v>
      </c>
      <c r="BJ206" s="72">
        <f t="shared" si="146"/>
        <v>0</v>
      </c>
      <c r="BK206" s="72">
        <f t="shared" si="147"/>
        <v>0</v>
      </c>
      <c r="BL206" s="72">
        <f t="shared" si="148"/>
        <v>0</v>
      </c>
      <c r="BM206" s="99">
        <f t="shared" si="149"/>
        <v>0</v>
      </c>
      <c r="BN206" s="278">
        <f t="shared" si="128"/>
        <v>8.1995517226660965E-3</v>
      </c>
      <c r="BO206" s="277">
        <f t="shared" si="150"/>
        <v>4.099775861333048E-5</v>
      </c>
      <c r="BP206" s="375">
        <f t="shared" si="151"/>
        <v>1.0932735630221464E-4</v>
      </c>
      <c r="BQ206" s="375"/>
      <c r="BR206" s="375"/>
      <c r="BS206" s="375"/>
      <c r="BT206" s="281"/>
      <c r="BU206" s="397"/>
      <c r="BV206" s="397"/>
      <c r="BW206" s="281"/>
      <c r="BX206" s="281"/>
    </row>
    <row r="207" spans="1:76" ht="15">
      <c r="A207" s="192">
        <v>49</v>
      </c>
      <c r="B207" s="192">
        <v>54010</v>
      </c>
      <c r="C207" s="200">
        <v>9</v>
      </c>
      <c r="D207" s="200">
        <v>0</v>
      </c>
      <c r="E207" s="200">
        <v>1</v>
      </c>
      <c r="F207" s="200">
        <v>0</v>
      </c>
      <c r="G207" s="192" t="s">
        <v>575</v>
      </c>
      <c r="H207" s="193">
        <v>3.2669999999999999E-3</v>
      </c>
      <c r="I207" s="201">
        <v>83</v>
      </c>
      <c r="J207" s="193">
        <v>2.5496118540628411E-3</v>
      </c>
      <c r="K207" s="200">
        <v>0</v>
      </c>
      <c r="L207" s="200">
        <v>0</v>
      </c>
      <c r="M207" s="200">
        <v>0</v>
      </c>
      <c r="N207" s="200">
        <v>21</v>
      </c>
      <c r="O207" s="200">
        <v>0</v>
      </c>
      <c r="P207" s="200">
        <v>0</v>
      </c>
      <c r="Q207" s="200">
        <v>125</v>
      </c>
      <c r="R207" s="200">
        <v>0</v>
      </c>
      <c r="S207" s="200">
        <v>96</v>
      </c>
      <c r="T207" s="200">
        <v>0</v>
      </c>
      <c r="U207" s="200">
        <v>0</v>
      </c>
      <c r="V207" s="200">
        <v>0</v>
      </c>
      <c r="W207" s="200">
        <v>0</v>
      </c>
      <c r="X207" s="200">
        <v>0</v>
      </c>
      <c r="Y207" s="200">
        <v>12</v>
      </c>
      <c r="Z207" s="200">
        <v>9</v>
      </c>
      <c r="AA207" s="200">
        <v>0</v>
      </c>
      <c r="AB207" s="200">
        <v>0</v>
      </c>
      <c r="AC207" s="200">
        <v>0</v>
      </c>
      <c r="AD207" s="200">
        <v>147</v>
      </c>
      <c r="AE207" s="200">
        <v>147</v>
      </c>
      <c r="AF207" s="200">
        <v>51</v>
      </c>
      <c r="AG207" s="200">
        <v>147</v>
      </c>
      <c r="AI207" s="259">
        <v>0.40077028942471704</v>
      </c>
      <c r="AJ207" s="260">
        <f t="shared" si="122"/>
        <v>404.1250497653034</v>
      </c>
      <c r="AK207" s="261">
        <f t="shared" si="129"/>
        <v>0.345209816442196</v>
      </c>
      <c r="AL207" s="262">
        <f t="shared" si="123"/>
        <v>1.1148002010819683E-3</v>
      </c>
      <c r="AN207" s="264">
        <f t="shared" si="124"/>
        <v>0.38525900000000007</v>
      </c>
      <c r="AO207" s="266">
        <f t="shared" si="125"/>
        <v>891.24393799999996</v>
      </c>
      <c r="AP207" s="261">
        <f t="shared" si="130"/>
        <v>0.43260068828269099</v>
      </c>
      <c r="AQ207" s="262">
        <f t="shared" si="126"/>
        <v>-3.197396642702666E-4</v>
      </c>
      <c r="AT207" s="192">
        <f t="shared" si="131"/>
        <v>0</v>
      </c>
      <c r="AU207" s="192">
        <f t="shared" si="132"/>
        <v>0</v>
      </c>
      <c r="AV207" s="192">
        <f t="shared" si="133"/>
        <v>2.1523823271998505E-4</v>
      </c>
      <c r="AW207" s="192">
        <f t="shared" si="134"/>
        <v>0</v>
      </c>
      <c r="AX207" s="192">
        <f t="shared" si="135"/>
        <v>0</v>
      </c>
      <c r="AY207" s="192">
        <f t="shared" si="136"/>
        <v>0</v>
      </c>
      <c r="AZ207" s="192">
        <f t="shared" si="137"/>
        <v>1.2299327583999145E-4</v>
      </c>
      <c r="BA207" s="192">
        <f t="shared" si="138"/>
        <v>0</v>
      </c>
      <c r="BB207" s="192">
        <f t="shared" si="139"/>
        <v>0</v>
      </c>
      <c r="BC207" s="192">
        <f t="shared" si="140"/>
        <v>3.382315085599765E-4</v>
      </c>
      <c r="BE207" s="72">
        <f t="shared" si="141"/>
        <v>0</v>
      </c>
      <c r="BF207" s="72">
        <f t="shared" si="142"/>
        <v>0</v>
      </c>
      <c r="BG207" s="72">
        <f t="shared" si="143"/>
        <v>5.739686205866268E-4</v>
      </c>
      <c r="BH207" s="99">
        <f t="shared" si="144"/>
        <v>0</v>
      </c>
      <c r="BI207" s="72">
        <f t="shared" si="145"/>
        <v>0</v>
      </c>
      <c r="BJ207" s="72">
        <f t="shared" si="146"/>
        <v>0</v>
      </c>
      <c r="BK207" s="72">
        <f t="shared" si="147"/>
        <v>3.2798206890664384E-4</v>
      </c>
      <c r="BL207" s="72">
        <f t="shared" si="148"/>
        <v>0</v>
      </c>
      <c r="BM207" s="99">
        <f t="shared" si="149"/>
        <v>0</v>
      </c>
      <c r="BN207" s="278">
        <f t="shared" si="128"/>
        <v>8.712023705332729E-3</v>
      </c>
      <c r="BO207" s="277">
        <f t="shared" si="150"/>
        <v>3.382315085599765E-4</v>
      </c>
      <c r="BP207" s="375">
        <f t="shared" si="151"/>
        <v>9.0195068949327063E-4</v>
      </c>
      <c r="BQ207" s="375"/>
      <c r="BR207" s="375"/>
      <c r="BS207" s="375"/>
      <c r="BT207" s="281"/>
      <c r="BU207" s="397"/>
      <c r="BV207" s="397"/>
      <c r="BW207" s="281"/>
      <c r="BX207" s="281"/>
    </row>
    <row r="208" spans="1:76" ht="15">
      <c r="A208" s="192">
        <v>53</v>
      </c>
      <c r="B208" s="192">
        <v>41011</v>
      </c>
      <c r="C208" s="200">
        <v>9</v>
      </c>
      <c r="D208" s="200">
        <v>0</v>
      </c>
      <c r="E208" s="200">
        <v>1</v>
      </c>
      <c r="F208" s="200">
        <v>0</v>
      </c>
      <c r="G208" s="192" t="s">
        <v>575</v>
      </c>
      <c r="H208" s="193">
        <v>4.6080000000000001E-3</v>
      </c>
      <c r="I208" s="201">
        <v>83</v>
      </c>
      <c r="J208" s="193">
        <v>3.5961467473283049E-3</v>
      </c>
      <c r="K208" s="200">
        <v>0</v>
      </c>
      <c r="L208" s="200">
        <v>0</v>
      </c>
      <c r="M208" s="200">
        <v>0</v>
      </c>
      <c r="N208" s="200">
        <v>75</v>
      </c>
      <c r="O208" s="200">
        <v>13</v>
      </c>
      <c r="P208" s="200">
        <v>0</v>
      </c>
      <c r="Q208" s="200">
        <v>93</v>
      </c>
      <c r="R208" s="200">
        <v>0</v>
      </c>
      <c r="S208" s="200">
        <v>126</v>
      </c>
      <c r="T208" s="200">
        <v>0</v>
      </c>
      <c r="U208" s="200">
        <v>0</v>
      </c>
      <c r="V208" s="200">
        <v>0</v>
      </c>
      <c r="W208" s="200">
        <v>0</v>
      </c>
      <c r="X208" s="200">
        <v>0</v>
      </c>
      <c r="Y208" s="200">
        <v>45</v>
      </c>
      <c r="Z208" s="200">
        <v>30</v>
      </c>
      <c r="AA208" s="200">
        <v>0</v>
      </c>
      <c r="AB208" s="200">
        <v>13</v>
      </c>
      <c r="AC208" s="200">
        <v>23</v>
      </c>
      <c r="AD208" s="200">
        <v>181</v>
      </c>
      <c r="AE208" s="200">
        <v>181</v>
      </c>
      <c r="AF208" s="200">
        <v>54</v>
      </c>
      <c r="AG208" s="200">
        <v>181</v>
      </c>
      <c r="AI208" s="259">
        <v>0.40676337116275552</v>
      </c>
      <c r="AJ208" s="260">
        <f t="shared" ref="AJ208:AJ271" si="152">(AF208*J208)+AJ207</f>
        <v>404.31924168965912</v>
      </c>
      <c r="AK208" s="261">
        <f t="shared" si="129"/>
        <v>0.34537569816271874</v>
      </c>
      <c r="AL208" s="262">
        <f t="shared" ref="AL208:AL271" si="153">(AI208-AI207)*(AI208-AK208+AI207-AK207)</f>
        <v>7.0087979798552484E-4</v>
      </c>
      <c r="AN208" s="264">
        <f t="shared" ref="AN208:AN271" si="154">H208+AN207</f>
        <v>0.38986700000000007</v>
      </c>
      <c r="AO208" s="266">
        <f t="shared" ref="AO208:AO271" si="155">(AF208*H208)+AO207</f>
        <v>891.49276999999995</v>
      </c>
      <c r="AP208" s="261">
        <f t="shared" si="130"/>
        <v>0.43272146878943796</v>
      </c>
      <c r="AQ208" s="262">
        <f t="shared" ref="AQ208:AQ271" si="156">(AN208-AN207)*(AN208-AP208+AN207-AP207)</f>
        <v>-4.1562389178836961E-4</v>
      </c>
      <c r="AT208" s="192">
        <f t="shared" si="131"/>
        <v>0</v>
      </c>
      <c r="AU208" s="192">
        <f t="shared" si="132"/>
        <v>0</v>
      </c>
      <c r="AV208" s="192">
        <f t="shared" si="133"/>
        <v>1.0842382443194839E-3</v>
      </c>
      <c r="AW208" s="192">
        <f t="shared" si="134"/>
        <v>1.8793462901537723E-4</v>
      </c>
      <c r="AX208" s="192">
        <f t="shared" si="135"/>
        <v>0</v>
      </c>
      <c r="AY208" s="192">
        <f t="shared" si="136"/>
        <v>0</v>
      </c>
      <c r="AZ208" s="192">
        <f t="shared" si="137"/>
        <v>6.5054294659169028E-4</v>
      </c>
      <c r="BA208" s="192">
        <f t="shared" si="138"/>
        <v>0</v>
      </c>
      <c r="BB208" s="192">
        <f t="shared" si="139"/>
        <v>1.8793462901537723E-4</v>
      </c>
      <c r="BC208" s="192">
        <f t="shared" si="140"/>
        <v>2.1106504489419287E-3</v>
      </c>
      <c r="BE208" s="72">
        <f t="shared" si="141"/>
        <v>0</v>
      </c>
      <c r="BF208" s="72">
        <f t="shared" si="142"/>
        <v>0</v>
      </c>
      <c r="BG208" s="72">
        <f t="shared" si="143"/>
        <v>2.8913019848519571E-3</v>
      </c>
      <c r="BH208" s="99">
        <f t="shared" si="144"/>
        <v>1.8793462901537723E-4</v>
      </c>
      <c r="BI208" s="72">
        <f t="shared" si="145"/>
        <v>0</v>
      </c>
      <c r="BJ208" s="72">
        <f t="shared" si="146"/>
        <v>0</v>
      </c>
      <c r="BK208" s="72">
        <f t="shared" si="147"/>
        <v>1.7347811909111741E-3</v>
      </c>
      <c r="BL208" s="72">
        <f t="shared" si="148"/>
        <v>0</v>
      </c>
      <c r="BM208" s="99">
        <f t="shared" si="149"/>
        <v>1.8793462901537723E-4</v>
      </c>
      <c r="BN208" s="278">
        <f t="shared" si="128"/>
        <v>1.3010858931833808E-2</v>
      </c>
      <c r="BO208" s="277">
        <f t="shared" si="150"/>
        <v>2.1106504489419287E-3</v>
      </c>
      <c r="BP208" s="375">
        <f t="shared" si="151"/>
        <v>5.0019524337938858E-3</v>
      </c>
      <c r="BQ208" s="375"/>
      <c r="BR208" s="375"/>
      <c r="BS208" s="375"/>
      <c r="BT208" s="281"/>
      <c r="BU208" s="397"/>
      <c r="BV208" s="397"/>
      <c r="BW208" s="281"/>
      <c r="BX208" s="281"/>
    </row>
    <row r="209" spans="1:76" ht="15">
      <c r="A209" s="192">
        <v>59</v>
      </c>
      <c r="B209" s="192">
        <v>53019</v>
      </c>
      <c r="C209" s="200">
        <v>9</v>
      </c>
      <c r="D209" s="200">
        <v>0</v>
      </c>
      <c r="E209" s="200">
        <v>1</v>
      </c>
      <c r="F209" s="200">
        <v>0</v>
      </c>
      <c r="G209" s="192" t="s">
        <v>575</v>
      </c>
      <c r="H209" s="193">
        <v>2.362E-3</v>
      </c>
      <c r="I209" s="201">
        <v>83</v>
      </c>
      <c r="J209" s="193">
        <v>1.8433373735220171E-3</v>
      </c>
      <c r="K209" s="200">
        <v>0</v>
      </c>
      <c r="L209" s="200">
        <v>0</v>
      </c>
      <c r="M209" s="200">
        <v>0</v>
      </c>
      <c r="N209" s="200">
        <v>120</v>
      </c>
      <c r="O209" s="200">
        <v>0</v>
      </c>
      <c r="P209" s="200">
        <v>0</v>
      </c>
      <c r="Q209" s="200">
        <v>108</v>
      </c>
      <c r="R209" s="200">
        <v>0</v>
      </c>
      <c r="S209" s="200">
        <v>168</v>
      </c>
      <c r="T209" s="200">
        <v>0</v>
      </c>
      <c r="U209" s="200">
        <v>0</v>
      </c>
      <c r="V209" s="200">
        <v>0</v>
      </c>
      <c r="W209" s="200">
        <v>0</v>
      </c>
      <c r="X209" s="200">
        <v>0</v>
      </c>
      <c r="Y209" s="200">
        <v>51</v>
      </c>
      <c r="Z209" s="200">
        <v>68</v>
      </c>
      <c r="AA209" s="200">
        <v>0</v>
      </c>
      <c r="AB209" s="200">
        <v>0</v>
      </c>
      <c r="AC209" s="200">
        <v>22</v>
      </c>
      <c r="AD209" s="200">
        <v>228</v>
      </c>
      <c r="AE209" s="200">
        <v>228</v>
      </c>
      <c r="AF209" s="200">
        <v>59</v>
      </c>
      <c r="AG209" s="200">
        <v>228</v>
      </c>
      <c r="AI209" s="259">
        <v>0.41049153187736998</v>
      </c>
      <c r="AJ209" s="260">
        <f t="shared" si="152"/>
        <v>404.42799859469693</v>
      </c>
      <c r="AK209" s="261">
        <f t="shared" si="129"/>
        <v>0.34546859997923995</v>
      </c>
      <c r="AL209" s="262">
        <f t="shared" si="153"/>
        <v>4.7127905109199556E-4</v>
      </c>
      <c r="AN209" s="264">
        <f t="shared" si="154"/>
        <v>0.39222900000000005</v>
      </c>
      <c r="AO209" s="266">
        <f t="shared" si="155"/>
        <v>891.63212799999997</v>
      </c>
      <c r="AP209" s="261">
        <f t="shared" si="130"/>
        <v>0.43278911173672463</v>
      </c>
      <c r="AQ209" s="262">
        <f t="shared" si="156"/>
        <v>-1.9702523920279367E-4</v>
      </c>
      <c r="AT209" s="192">
        <f t="shared" si="131"/>
        <v>0</v>
      </c>
      <c r="AU209" s="192">
        <f t="shared" si="132"/>
        <v>0</v>
      </c>
      <c r="AV209" s="192">
        <f t="shared" si="133"/>
        <v>8.8922594898702112E-4</v>
      </c>
      <c r="AW209" s="192">
        <f t="shared" si="134"/>
        <v>0</v>
      </c>
      <c r="AX209" s="192">
        <f t="shared" si="135"/>
        <v>0</v>
      </c>
      <c r="AY209" s="192">
        <f t="shared" si="136"/>
        <v>0</v>
      </c>
      <c r="AZ209" s="192">
        <f t="shared" si="137"/>
        <v>3.7792102831948399E-4</v>
      </c>
      <c r="BA209" s="192">
        <f t="shared" si="138"/>
        <v>0</v>
      </c>
      <c r="BB209" s="192">
        <f t="shared" si="139"/>
        <v>0</v>
      </c>
      <c r="BC209" s="192">
        <f t="shared" si="140"/>
        <v>1.2671469773065051E-3</v>
      </c>
      <c r="BE209" s="72">
        <f t="shared" si="141"/>
        <v>0</v>
      </c>
      <c r="BF209" s="72">
        <f t="shared" si="142"/>
        <v>0</v>
      </c>
      <c r="BG209" s="72">
        <f t="shared" si="143"/>
        <v>2.371269197298723E-3</v>
      </c>
      <c r="BH209" s="99">
        <f t="shared" si="144"/>
        <v>0</v>
      </c>
      <c r="BI209" s="72">
        <f t="shared" si="145"/>
        <v>0</v>
      </c>
      <c r="BJ209" s="72">
        <f t="shared" si="146"/>
        <v>0</v>
      </c>
      <c r="BK209" s="72">
        <f t="shared" si="147"/>
        <v>1.0077894088519573E-3</v>
      </c>
      <c r="BL209" s="72">
        <f t="shared" si="148"/>
        <v>0</v>
      </c>
      <c r="BM209" s="99">
        <f t="shared" si="149"/>
        <v>0</v>
      </c>
      <c r="BN209" s="278">
        <f t="shared" si="128"/>
        <v>7.2867126375325345E-3</v>
      </c>
      <c r="BO209" s="277">
        <f t="shared" si="150"/>
        <v>1.2671469773065051E-3</v>
      </c>
      <c r="BP209" s="375">
        <f t="shared" si="151"/>
        <v>3.3790586061506803E-3</v>
      </c>
      <c r="BQ209" s="375"/>
      <c r="BR209" s="375"/>
      <c r="BS209" s="375"/>
      <c r="BT209" s="281"/>
      <c r="BU209" s="397"/>
      <c r="BV209" s="397"/>
      <c r="BW209" s="281"/>
      <c r="BX209" s="281"/>
    </row>
    <row r="210" spans="1:76" ht="15">
      <c r="A210" s="192">
        <v>65</v>
      </c>
      <c r="B210" s="192">
        <v>41003</v>
      </c>
      <c r="C210" s="200">
        <v>9</v>
      </c>
      <c r="D210" s="200">
        <v>0</v>
      </c>
      <c r="E210" s="200">
        <v>1</v>
      </c>
      <c r="F210" s="200">
        <v>0</v>
      </c>
      <c r="G210" s="192" t="s">
        <v>575</v>
      </c>
      <c r="H210" s="193">
        <v>7.2329999999999998E-3</v>
      </c>
      <c r="I210" s="201">
        <v>83</v>
      </c>
      <c r="J210" s="193">
        <v>5.6447329477920197E-3</v>
      </c>
      <c r="K210" s="200">
        <v>154</v>
      </c>
      <c r="L210" s="200">
        <v>0</v>
      </c>
      <c r="M210" s="200">
        <v>0</v>
      </c>
      <c r="N210" s="200">
        <v>16</v>
      </c>
      <c r="O210" s="200">
        <v>14</v>
      </c>
      <c r="P210" s="200">
        <v>0</v>
      </c>
      <c r="Q210" s="200">
        <v>80</v>
      </c>
      <c r="R210" s="200">
        <v>0</v>
      </c>
      <c r="S210" s="200">
        <v>235</v>
      </c>
      <c r="T210" s="200">
        <v>60</v>
      </c>
      <c r="U210" s="200">
        <v>1</v>
      </c>
      <c r="V210" s="200">
        <v>1</v>
      </c>
      <c r="W210" s="200">
        <v>0</v>
      </c>
      <c r="X210" s="200">
        <v>0</v>
      </c>
      <c r="Y210" s="200">
        <v>9</v>
      </c>
      <c r="Z210" s="200">
        <v>6</v>
      </c>
      <c r="AA210" s="200">
        <v>0</v>
      </c>
      <c r="AB210" s="200">
        <v>0</v>
      </c>
      <c r="AC210" s="200">
        <v>64</v>
      </c>
      <c r="AD210" s="200">
        <v>265</v>
      </c>
      <c r="AE210" s="200">
        <v>171</v>
      </c>
      <c r="AF210" s="200">
        <v>90</v>
      </c>
      <c r="AG210" s="200">
        <v>325</v>
      </c>
      <c r="AI210" s="259">
        <v>0.42281854868770363</v>
      </c>
      <c r="AJ210" s="260">
        <f t="shared" si="152"/>
        <v>404.9360245599982</v>
      </c>
      <c r="AK210" s="261">
        <f t="shared" si="129"/>
        <v>0.34590256355148419</v>
      </c>
      <c r="AL210" s="262">
        <f t="shared" si="153"/>
        <v>1.7496834163229801E-3</v>
      </c>
      <c r="AN210" s="264">
        <f t="shared" si="154"/>
        <v>0.39946200000000004</v>
      </c>
      <c r="AO210" s="266">
        <f t="shared" si="155"/>
        <v>892.283098</v>
      </c>
      <c r="AP210" s="261">
        <f t="shared" si="130"/>
        <v>0.433105085913989</v>
      </c>
      <c r="AQ210" s="262">
        <f t="shared" si="156"/>
        <v>-5.3671172860761027E-4</v>
      </c>
      <c r="AT210" s="192">
        <f t="shared" si="131"/>
        <v>3.4945412733190838E-3</v>
      </c>
      <c r="AU210" s="192">
        <f t="shared" si="132"/>
        <v>0</v>
      </c>
      <c r="AV210" s="192">
        <f t="shared" si="133"/>
        <v>3.6306922320198271E-4</v>
      </c>
      <c r="AW210" s="192">
        <f t="shared" si="134"/>
        <v>3.1768557030173488E-4</v>
      </c>
      <c r="AX210" s="192">
        <f t="shared" si="135"/>
        <v>0</v>
      </c>
      <c r="AY210" s="192">
        <f t="shared" si="136"/>
        <v>1.3615095870074352E-3</v>
      </c>
      <c r="AZ210" s="192">
        <f t="shared" si="137"/>
        <v>2.0422643805111527E-4</v>
      </c>
      <c r="BA210" s="192">
        <f t="shared" si="138"/>
        <v>0</v>
      </c>
      <c r="BB210" s="192">
        <f t="shared" si="139"/>
        <v>0</v>
      </c>
      <c r="BC210" s="192">
        <f t="shared" si="140"/>
        <v>5.7410320918813516E-3</v>
      </c>
      <c r="BE210" s="72">
        <f t="shared" si="141"/>
        <v>3.4945412733190838E-3</v>
      </c>
      <c r="BF210" s="72">
        <f t="shared" si="142"/>
        <v>0</v>
      </c>
      <c r="BG210" s="72">
        <f t="shared" si="143"/>
        <v>9.6818459520528716E-4</v>
      </c>
      <c r="BH210" s="99">
        <f t="shared" si="144"/>
        <v>3.1768557030173488E-4</v>
      </c>
      <c r="BI210" s="72">
        <f t="shared" si="145"/>
        <v>0</v>
      </c>
      <c r="BJ210" s="72">
        <f t="shared" si="146"/>
        <v>1.3615095870074352E-3</v>
      </c>
      <c r="BK210" s="72">
        <f t="shared" si="147"/>
        <v>5.4460383480297409E-4</v>
      </c>
      <c r="BL210" s="72">
        <f t="shared" si="148"/>
        <v>0</v>
      </c>
      <c r="BM210" s="99">
        <f t="shared" si="149"/>
        <v>0</v>
      </c>
      <c r="BN210" s="278">
        <f t="shared" si="128"/>
        <v>3.4037739675185877E-2</v>
      </c>
      <c r="BO210" s="277">
        <f t="shared" si="150"/>
        <v>5.7410320918813516E-3</v>
      </c>
      <c r="BP210" s="375">
        <f t="shared" si="151"/>
        <v>6.6865248606365153E-3</v>
      </c>
      <c r="BQ210" s="375"/>
      <c r="BR210" s="375"/>
      <c r="BS210" s="375"/>
      <c r="BT210" s="281"/>
      <c r="BU210" s="397"/>
      <c r="BV210" s="397"/>
      <c r="BW210" s="281"/>
      <c r="BX210" s="281"/>
    </row>
    <row r="211" spans="1:76" ht="15">
      <c r="A211" s="192">
        <v>73</v>
      </c>
      <c r="B211" s="192">
        <v>55005</v>
      </c>
      <c r="C211" s="200">
        <v>9</v>
      </c>
      <c r="D211" s="200">
        <v>0</v>
      </c>
      <c r="E211" s="200">
        <v>1</v>
      </c>
      <c r="F211" s="200">
        <v>0</v>
      </c>
      <c r="G211" s="192" t="s">
        <v>575</v>
      </c>
      <c r="H211" s="193">
        <v>1.5740000000000001E-3</v>
      </c>
      <c r="I211" s="201">
        <v>83</v>
      </c>
      <c r="J211" s="193">
        <v>1.2283713064875764E-3</v>
      </c>
      <c r="K211" s="200">
        <v>129</v>
      </c>
      <c r="L211" s="200">
        <v>0</v>
      </c>
      <c r="M211" s="200">
        <v>0</v>
      </c>
      <c r="N211" s="200">
        <v>406</v>
      </c>
      <c r="O211" s="200">
        <v>0</v>
      </c>
      <c r="P211" s="200">
        <v>0</v>
      </c>
      <c r="Q211" s="200">
        <v>102</v>
      </c>
      <c r="R211" s="200">
        <v>0</v>
      </c>
      <c r="S211" s="200">
        <v>2586</v>
      </c>
      <c r="T211" s="200">
        <v>2050</v>
      </c>
      <c r="U211" s="200">
        <v>1</v>
      </c>
      <c r="V211" s="200">
        <v>1</v>
      </c>
      <c r="W211" s="200">
        <v>0</v>
      </c>
      <c r="X211" s="200">
        <v>0</v>
      </c>
      <c r="Y211" s="200">
        <v>315</v>
      </c>
      <c r="Z211" s="200">
        <v>75</v>
      </c>
      <c r="AA211" s="200">
        <v>1</v>
      </c>
      <c r="AB211" s="200">
        <v>0</v>
      </c>
      <c r="AC211" s="200">
        <v>28</v>
      </c>
      <c r="AD211" s="200">
        <v>638</v>
      </c>
      <c r="AE211" s="200">
        <v>2559</v>
      </c>
      <c r="AF211" s="200">
        <v>102</v>
      </c>
      <c r="AG211" s="200">
        <v>2688</v>
      </c>
      <c r="AI211" s="259">
        <v>0.42614495179372075</v>
      </c>
      <c r="AJ211" s="260">
        <f t="shared" si="152"/>
        <v>405.06131843325994</v>
      </c>
      <c r="AK211" s="261">
        <f t="shared" si="129"/>
        <v>0.34600959149992522</v>
      </c>
      <c r="AL211" s="262">
        <f t="shared" si="153"/>
        <v>5.2241608324256903E-4</v>
      </c>
      <c r="AN211" s="264">
        <f t="shared" si="154"/>
        <v>0.40103600000000006</v>
      </c>
      <c r="AO211" s="266">
        <f t="shared" si="155"/>
        <v>892.44364599999994</v>
      </c>
      <c r="AP211" s="261">
        <f t="shared" si="130"/>
        <v>0.43318301427045919</v>
      </c>
      <c r="AQ211" s="262">
        <f t="shared" si="156"/>
        <v>-1.0355361769032259E-4</v>
      </c>
      <c r="AT211" s="192">
        <f t="shared" si="131"/>
        <v>6.3700879211832742E-4</v>
      </c>
      <c r="AU211" s="192">
        <f t="shared" si="132"/>
        <v>0</v>
      </c>
      <c r="AV211" s="192">
        <f t="shared" si="133"/>
        <v>2.0048493767445036E-3</v>
      </c>
      <c r="AW211" s="192">
        <f t="shared" si="134"/>
        <v>0</v>
      </c>
      <c r="AX211" s="192">
        <f t="shared" si="135"/>
        <v>0</v>
      </c>
      <c r="AY211" s="192">
        <f t="shared" si="136"/>
        <v>1.0123007936764118E-2</v>
      </c>
      <c r="AZ211" s="192">
        <f t="shared" si="137"/>
        <v>1.5554865854052178E-3</v>
      </c>
      <c r="BA211" s="192">
        <f t="shared" si="138"/>
        <v>4.9380526520800573E-6</v>
      </c>
      <c r="BB211" s="192">
        <f t="shared" si="139"/>
        <v>0</v>
      </c>
      <c r="BC211" s="192">
        <f t="shared" si="140"/>
        <v>1.4325290743684245E-2</v>
      </c>
      <c r="BE211" s="72">
        <f t="shared" si="141"/>
        <v>6.3700879211832742E-4</v>
      </c>
      <c r="BF211" s="72">
        <f t="shared" si="142"/>
        <v>0</v>
      </c>
      <c r="BG211" s="72">
        <f t="shared" si="143"/>
        <v>5.346265004652009E-3</v>
      </c>
      <c r="BH211" s="99">
        <f t="shared" si="144"/>
        <v>0</v>
      </c>
      <c r="BI211" s="72">
        <f t="shared" si="145"/>
        <v>0</v>
      </c>
      <c r="BJ211" s="72">
        <f t="shared" si="146"/>
        <v>1.0123007936764118E-2</v>
      </c>
      <c r="BK211" s="72">
        <f t="shared" si="147"/>
        <v>4.1479642277472478E-3</v>
      </c>
      <c r="BL211" s="72">
        <f t="shared" si="148"/>
        <v>1.316814040554682E-5</v>
      </c>
      <c r="BM211" s="99">
        <f t="shared" si="149"/>
        <v>0</v>
      </c>
      <c r="BN211" s="278">
        <f t="shared" si="128"/>
        <v>8.3946895085360972E-3</v>
      </c>
      <c r="BO211" s="277">
        <f t="shared" si="150"/>
        <v>1.4325290743684245E-2</v>
      </c>
      <c r="BP211" s="375">
        <f t="shared" si="151"/>
        <v>2.026741410168725E-2</v>
      </c>
      <c r="BQ211" s="375"/>
      <c r="BR211" s="375"/>
      <c r="BS211" s="375"/>
      <c r="BT211" s="281"/>
      <c r="BU211" s="397"/>
      <c r="BV211" s="397"/>
      <c r="BW211" s="281"/>
      <c r="BX211" s="281"/>
    </row>
    <row r="212" spans="1:76" ht="15">
      <c r="A212" s="192">
        <v>76</v>
      </c>
      <c r="B212" s="192">
        <v>42004</v>
      </c>
      <c r="C212" s="200">
        <v>9</v>
      </c>
      <c r="D212" s="200">
        <v>0</v>
      </c>
      <c r="E212" s="200">
        <v>1</v>
      </c>
      <c r="F212" s="200">
        <v>0</v>
      </c>
      <c r="G212" s="192" t="s">
        <v>575</v>
      </c>
      <c r="H212" s="193">
        <v>3.8609999999999998E-3</v>
      </c>
      <c r="I212" s="201">
        <v>83</v>
      </c>
      <c r="J212" s="193">
        <v>3.0131776457106301E-3</v>
      </c>
      <c r="K212" s="200">
        <v>0</v>
      </c>
      <c r="L212" s="200">
        <v>0</v>
      </c>
      <c r="M212" s="200">
        <v>0</v>
      </c>
      <c r="N212" s="200">
        <v>29</v>
      </c>
      <c r="O212" s="200">
        <v>0</v>
      </c>
      <c r="P212" s="200">
        <v>0</v>
      </c>
      <c r="Q212" s="200">
        <v>153</v>
      </c>
      <c r="R212" s="200">
        <v>0</v>
      </c>
      <c r="S212" s="200">
        <v>143</v>
      </c>
      <c r="T212" s="200">
        <v>70</v>
      </c>
      <c r="U212" s="200">
        <v>1</v>
      </c>
      <c r="V212" s="200">
        <v>1</v>
      </c>
      <c r="W212" s="200">
        <v>0</v>
      </c>
      <c r="X212" s="200">
        <v>0</v>
      </c>
      <c r="Y212" s="200">
        <v>0</v>
      </c>
      <c r="Z212" s="200">
        <v>29</v>
      </c>
      <c r="AA212" s="200">
        <v>0</v>
      </c>
      <c r="AB212" s="200">
        <v>0</v>
      </c>
      <c r="AC212" s="200">
        <v>19</v>
      </c>
      <c r="AD212" s="200">
        <v>182</v>
      </c>
      <c r="AE212" s="200">
        <v>252</v>
      </c>
      <c r="AF212" s="200">
        <v>109</v>
      </c>
      <c r="AG212" s="200">
        <v>252</v>
      </c>
      <c r="AI212" s="259">
        <v>0.43061402542712884</v>
      </c>
      <c r="AJ212" s="260">
        <f t="shared" si="152"/>
        <v>405.38975479664242</v>
      </c>
      <c r="AK212" s="261">
        <f t="shared" si="129"/>
        <v>0.34629014687945947</v>
      </c>
      <c r="AL212" s="262">
        <f t="shared" si="153"/>
        <v>7.3498044807675505E-4</v>
      </c>
      <c r="AN212" s="264">
        <f t="shared" si="154"/>
        <v>0.40489700000000006</v>
      </c>
      <c r="AO212" s="266">
        <f t="shared" si="155"/>
        <v>892.86449499999992</v>
      </c>
      <c r="AP212" s="261">
        <f t="shared" si="130"/>
        <v>0.43338729006892535</v>
      </c>
      <c r="AQ212" s="262">
        <f t="shared" si="156"/>
        <v>-2.3412063205436343E-4</v>
      </c>
      <c r="AT212" s="192">
        <f t="shared" si="131"/>
        <v>0</v>
      </c>
      <c r="AU212" s="192">
        <f t="shared" si="132"/>
        <v>0</v>
      </c>
      <c r="AV212" s="192">
        <f t="shared" si="133"/>
        <v>3.5127624993694525E-4</v>
      </c>
      <c r="AW212" s="192">
        <f t="shared" si="134"/>
        <v>0</v>
      </c>
      <c r="AX212" s="192">
        <f t="shared" si="135"/>
        <v>0</v>
      </c>
      <c r="AY212" s="192">
        <f t="shared" si="136"/>
        <v>8.4790818950297134E-4</v>
      </c>
      <c r="AZ212" s="192">
        <f t="shared" si="137"/>
        <v>0</v>
      </c>
      <c r="BA212" s="192">
        <f t="shared" si="138"/>
        <v>0</v>
      </c>
      <c r="BB212" s="192">
        <f t="shared" si="139"/>
        <v>0</v>
      </c>
      <c r="BC212" s="192">
        <f t="shared" si="140"/>
        <v>1.1991844394399166E-3</v>
      </c>
      <c r="BE212" s="72">
        <f t="shared" si="141"/>
        <v>0</v>
      </c>
      <c r="BF212" s="72">
        <f t="shared" si="142"/>
        <v>0</v>
      </c>
      <c r="BG212" s="72">
        <f t="shared" si="143"/>
        <v>9.3673666649852073E-4</v>
      </c>
      <c r="BH212" s="99">
        <f t="shared" si="144"/>
        <v>0</v>
      </c>
      <c r="BI212" s="72">
        <f t="shared" si="145"/>
        <v>0</v>
      </c>
      <c r="BJ212" s="72">
        <f t="shared" si="146"/>
        <v>8.4790818950297134E-4</v>
      </c>
      <c r="BK212" s="72">
        <f t="shared" si="147"/>
        <v>0</v>
      </c>
      <c r="BL212" s="72">
        <f t="shared" si="148"/>
        <v>0</v>
      </c>
      <c r="BM212" s="99">
        <f t="shared" si="149"/>
        <v>0</v>
      </c>
      <c r="BN212" s="278">
        <f t="shared" si="128"/>
        <v>2.2005236346624733E-2</v>
      </c>
      <c r="BO212" s="277">
        <f t="shared" si="150"/>
        <v>1.1991844394399166E-3</v>
      </c>
      <c r="BP212" s="375">
        <f t="shared" si="151"/>
        <v>1.7846448560014921E-3</v>
      </c>
      <c r="BQ212" s="375"/>
      <c r="BR212" s="375"/>
      <c r="BS212" s="375"/>
      <c r="BT212" s="281"/>
      <c r="BU212" s="397"/>
      <c r="BV212" s="397"/>
      <c r="BW212" s="281"/>
      <c r="BX212" s="281"/>
    </row>
    <row r="213" spans="1:76" ht="15">
      <c r="A213" s="192">
        <v>78</v>
      </c>
      <c r="B213" s="192">
        <v>54066</v>
      </c>
      <c r="C213" s="200">
        <v>9</v>
      </c>
      <c r="D213" s="200">
        <v>0</v>
      </c>
      <c r="E213" s="200">
        <v>1</v>
      </c>
      <c r="F213" s="200">
        <v>0</v>
      </c>
      <c r="G213" s="192" t="s">
        <v>575</v>
      </c>
      <c r="H213" s="193">
        <v>3.2669999999999999E-3</v>
      </c>
      <c r="I213" s="201">
        <v>83</v>
      </c>
      <c r="J213" s="193">
        <v>2.5496118540628411E-3</v>
      </c>
      <c r="K213" s="200">
        <v>16</v>
      </c>
      <c r="L213" s="200">
        <v>0</v>
      </c>
      <c r="M213" s="200">
        <v>0</v>
      </c>
      <c r="N213" s="200">
        <v>414</v>
      </c>
      <c r="O213" s="200">
        <v>0</v>
      </c>
      <c r="P213" s="200">
        <v>0</v>
      </c>
      <c r="Q213" s="200">
        <v>124</v>
      </c>
      <c r="R213" s="200">
        <v>0</v>
      </c>
      <c r="S213" s="200">
        <v>443</v>
      </c>
      <c r="T213" s="200">
        <v>0</v>
      </c>
      <c r="U213" s="200">
        <v>0</v>
      </c>
      <c r="V213" s="200">
        <v>0</v>
      </c>
      <c r="W213" s="200">
        <v>0</v>
      </c>
      <c r="X213" s="200">
        <v>15</v>
      </c>
      <c r="Y213" s="200">
        <v>0</v>
      </c>
      <c r="Z213" s="200">
        <v>414</v>
      </c>
      <c r="AA213" s="200">
        <v>0</v>
      </c>
      <c r="AB213" s="200">
        <v>0</v>
      </c>
      <c r="AC213" s="200">
        <v>49</v>
      </c>
      <c r="AD213" s="200">
        <v>554</v>
      </c>
      <c r="AE213" s="200">
        <v>539</v>
      </c>
      <c r="AF213" s="200">
        <v>111</v>
      </c>
      <c r="AG213" s="200">
        <v>554</v>
      </c>
      <c r="AI213" s="259">
        <v>0.43344872649292454</v>
      </c>
      <c r="AJ213" s="260">
        <f t="shared" si="152"/>
        <v>405.67276171244339</v>
      </c>
      <c r="AK213" s="261">
        <f t="shared" si="129"/>
        <v>0.34653189572802073</v>
      </c>
      <c r="AL213" s="262">
        <f t="shared" si="153"/>
        <v>4.8541622119596239E-4</v>
      </c>
      <c r="AN213" s="264">
        <f t="shared" si="154"/>
        <v>0.40816400000000008</v>
      </c>
      <c r="AO213" s="266">
        <f t="shared" si="155"/>
        <v>893.22713199999987</v>
      </c>
      <c r="AP213" s="261">
        <f t="shared" si="130"/>
        <v>0.4335633103582176</v>
      </c>
      <c r="AQ213" s="262">
        <f t="shared" si="156"/>
        <v>-1.7605732459547661E-4</v>
      </c>
      <c r="AT213" s="192">
        <f t="shared" si="131"/>
        <v>1.6399103445332192E-4</v>
      </c>
      <c r="AU213" s="192">
        <f t="shared" si="132"/>
        <v>0</v>
      </c>
      <c r="AV213" s="192">
        <f t="shared" si="133"/>
        <v>4.2432680164797053E-3</v>
      </c>
      <c r="AW213" s="192">
        <f t="shared" si="134"/>
        <v>0</v>
      </c>
      <c r="AX213" s="192">
        <f t="shared" si="135"/>
        <v>0</v>
      </c>
      <c r="AY213" s="192">
        <f t="shared" si="136"/>
        <v>0</v>
      </c>
      <c r="AZ213" s="192">
        <f t="shared" si="137"/>
        <v>0</v>
      </c>
      <c r="BA213" s="192">
        <f t="shared" si="138"/>
        <v>0</v>
      </c>
      <c r="BB213" s="192">
        <f t="shared" si="139"/>
        <v>0</v>
      </c>
      <c r="BC213" s="192">
        <f t="shared" si="140"/>
        <v>4.4072590509330271E-3</v>
      </c>
      <c r="BE213" s="72">
        <f t="shared" si="141"/>
        <v>1.6399103445332192E-4</v>
      </c>
      <c r="BF213" s="72">
        <f t="shared" si="142"/>
        <v>0</v>
      </c>
      <c r="BG213" s="72">
        <f t="shared" si="143"/>
        <v>1.1315381377279214E-2</v>
      </c>
      <c r="BH213" s="99">
        <f t="shared" si="144"/>
        <v>0</v>
      </c>
      <c r="BI213" s="72">
        <f t="shared" si="145"/>
        <v>0</v>
      </c>
      <c r="BJ213" s="72">
        <f t="shared" si="146"/>
        <v>0</v>
      </c>
      <c r="BK213" s="72">
        <f t="shared" si="147"/>
        <v>0</v>
      </c>
      <c r="BL213" s="72">
        <f t="shared" si="148"/>
        <v>0</v>
      </c>
      <c r="BM213" s="99">
        <f t="shared" si="149"/>
        <v>0</v>
      </c>
      <c r="BN213" s="278">
        <f t="shared" si="128"/>
        <v>1.8961463358665352E-2</v>
      </c>
      <c r="BO213" s="277">
        <f t="shared" si="150"/>
        <v>4.4072590509330271E-3</v>
      </c>
      <c r="BP213" s="375">
        <f t="shared" si="151"/>
        <v>1.1479372411732537E-2</v>
      </c>
      <c r="BQ213" s="375"/>
      <c r="BR213" s="375"/>
      <c r="BS213" s="375"/>
      <c r="BT213" s="281"/>
      <c r="BU213" s="397"/>
      <c r="BV213" s="397"/>
      <c r="BW213" s="281"/>
      <c r="BX213" s="281"/>
    </row>
    <row r="214" spans="1:76" ht="15">
      <c r="A214" s="192">
        <v>92</v>
      </c>
      <c r="B214" s="192">
        <v>53006</v>
      </c>
      <c r="C214" s="200">
        <v>9</v>
      </c>
      <c r="D214" s="200">
        <v>0</v>
      </c>
      <c r="E214" s="200">
        <v>1</v>
      </c>
      <c r="F214" s="200">
        <v>0</v>
      </c>
      <c r="G214" s="192" t="s">
        <v>575</v>
      </c>
      <c r="H214" s="193">
        <v>6.463E-3</v>
      </c>
      <c r="I214" s="201">
        <v>83</v>
      </c>
      <c r="J214" s="193">
        <v>5.0438143289893303E-3</v>
      </c>
      <c r="K214" s="200">
        <v>0</v>
      </c>
      <c r="L214" s="200">
        <v>0</v>
      </c>
      <c r="M214" s="200">
        <v>0</v>
      </c>
      <c r="N214" s="200">
        <v>30</v>
      </c>
      <c r="O214" s="200">
        <v>0</v>
      </c>
      <c r="P214" s="200">
        <v>0</v>
      </c>
      <c r="Q214" s="200">
        <v>114</v>
      </c>
      <c r="R214" s="200">
        <v>0</v>
      </c>
      <c r="S214" s="200">
        <v>124</v>
      </c>
      <c r="T214" s="200">
        <v>135</v>
      </c>
      <c r="U214" s="200">
        <v>1</v>
      </c>
      <c r="V214" s="200">
        <v>1</v>
      </c>
      <c r="W214" s="200">
        <v>0</v>
      </c>
      <c r="X214" s="200">
        <v>0</v>
      </c>
      <c r="Y214" s="200">
        <v>30</v>
      </c>
      <c r="Z214" s="200">
        <v>0</v>
      </c>
      <c r="AA214" s="200">
        <v>0</v>
      </c>
      <c r="AB214" s="200">
        <v>0</v>
      </c>
      <c r="AC214" s="200">
        <v>14</v>
      </c>
      <c r="AD214" s="200">
        <v>145</v>
      </c>
      <c r="AE214" s="200">
        <v>280</v>
      </c>
      <c r="AF214" s="200">
        <v>156</v>
      </c>
      <c r="AG214" s="200">
        <v>280</v>
      </c>
      <c r="AI214" s="259">
        <v>0.45524606934350142</v>
      </c>
      <c r="AJ214" s="260">
        <f t="shared" si="152"/>
        <v>406.45959674776572</v>
      </c>
      <c r="AK214" s="261">
        <f t="shared" si="129"/>
        <v>0.34720402228456965</v>
      </c>
      <c r="AL214" s="262">
        <f t="shared" si="153"/>
        <v>4.2495855016898764E-3</v>
      </c>
      <c r="AN214" s="264">
        <f t="shared" si="154"/>
        <v>0.41462700000000008</v>
      </c>
      <c r="AO214" s="266">
        <f t="shared" si="155"/>
        <v>894.2353599999999</v>
      </c>
      <c r="AP214" s="261">
        <f t="shared" si="130"/>
        <v>0.43405269391321227</v>
      </c>
      <c r="AQ214" s="262">
        <f t="shared" si="156"/>
        <v>-2.8970400260625007E-4</v>
      </c>
      <c r="AT214" s="192">
        <f t="shared" si="131"/>
        <v>0</v>
      </c>
      <c r="AU214" s="192">
        <f t="shared" si="132"/>
        <v>0</v>
      </c>
      <c r="AV214" s="192">
        <f t="shared" si="133"/>
        <v>6.082840080761133E-4</v>
      </c>
      <c r="AW214" s="192">
        <f t="shared" si="134"/>
        <v>0</v>
      </c>
      <c r="AX214" s="192">
        <f t="shared" si="135"/>
        <v>0</v>
      </c>
      <c r="AY214" s="192">
        <f t="shared" si="136"/>
        <v>2.7372780363425098E-3</v>
      </c>
      <c r="AZ214" s="192">
        <f t="shared" si="137"/>
        <v>6.082840080761133E-4</v>
      </c>
      <c r="BA214" s="192">
        <f t="shared" si="138"/>
        <v>0</v>
      </c>
      <c r="BB214" s="192">
        <f t="shared" si="139"/>
        <v>0</v>
      </c>
      <c r="BC214" s="192">
        <f t="shared" si="140"/>
        <v>3.9538460524947364E-3</v>
      </c>
      <c r="BE214" s="72">
        <f t="shared" si="141"/>
        <v>0</v>
      </c>
      <c r="BF214" s="72">
        <f t="shared" si="142"/>
        <v>0</v>
      </c>
      <c r="BG214" s="72">
        <f t="shared" si="143"/>
        <v>1.6220906882029689E-3</v>
      </c>
      <c r="BH214" s="99">
        <f t="shared" si="144"/>
        <v>0</v>
      </c>
      <c r="BI214" s="72">
        <f t="shared" si="145"/>
        <v>0</v>
      </c>
      <c r="BJ214" s="72">
        <f t="shared" si="146"/>
        <v>2.7372780363425098E-3</v>
      </c>
      <c r="BK214" s="72">
        <f t="shared" si="147"/>
        <v>1.6220906882029689E-3</v>
      </c>
      <c r="BL214" s="72">
        <f t="shared" si="148"/>
        <v>0</v>
      </c>
      <c r="BM214" s="99">
        <f t="shared" si="149"/>
        <v>0</v>
      </c>
      <c r="BN214" s="278">
        <f t="shared" si="128"/>
        <v>5.2717947366596483E-2</v>
      </c>
      <c r="BO214" s="277">
        <f t="shared" si="150"/>
        <v>3.9538460524947364E-3</v>
      </c>
      <c r="BP214" s="375">
        <f t="shared" si="151"/>
        <v>5.981459412748448E-3</v>
      </c>
      <c r="BQ214" s="375"/>
      <c r="BR214" s="375"/>
      <c r="BS214" s="375"/>
      <c r="BT214" s="281"/>
      <c r="BU214" s="397"/>
      <c r="BV214" s="397"/>
      <c r="BW214" s="281"/>
      <c r="BX214" s="281"/>
    </row>
    <row r="215" spans="1:76" ht="15">
      <c r="A215" s="192">
        <v>98</v>
      </c>
      <c r="B215" s="192">
        <v>41018</v>
      </c>
      <c r="C215" s="200">
        <v>9</v>
      </c>
      <c r="D215" s="200">
        <v>0</v>
      </c>
      <c r="E215" s="200">
        <v>1</v>
      </c>
      <c r="F215" s="200">
        <v>0</v>
      </c>
      <c r="G215" s="192" t="s">
        <v>575</v>
      </c>
      <c r="H215" s="193">
        <v>2.6840000000000002E-3</v>
      </c>
      <c r="I215" s="201">
        <v>83</v>
      </c>
      <c r="J215" s="193">
        <v>2.0946306141122334E-3</v>
      </c>
      <c r="K215" s="200">
        <v>0</v>
      </c>
      <c r="L215" s="200">
        <v>0</v>
      </c>
      <c r="M215" s="200">
        <v>0</v>
      </c>
      <c r="N215" s="200">
        <v>6</v>
      </c>
      <c r="O215" s="200">
        <v>3</v>
      </c>
      <c r="P215" s="200">
        <v>0</v>
      </c>
      <c r="Q215" s="200">
        <v>90</v>
      </c>
      <c r="R215" s="200">
        <v>0</v>
      </c>
      <c r="S215" s="200">
        <v>94</v>
      </c>
      <c r="T215" s="200">
        <v>187</v>
      </c>
      <c r="U215" s="200">
        <v>1</v>
      </c>
      <c r="V215" s="200">
        <v>1</v>
      </c>
      <c r="W215" s="200">
        <v>0</v>
      </c>
      <c r="X215" s="200">
        <v>0</v>
      </c>
      <c r="Y215" s="200">
        <v>0</v>
      </c>
      <c r="Z215" s="200">
        <v>6</v>
      </c>
      <c r="AA215" s="200">
        <v>0</v>
      </c>
      <c r="AB215" s="200">
        <v>0</v>
      </c>
      <c r="AC215" s="200">
        <v>41</v>
      </c>
      <c r="AD215" s="200">
        <v>99</v>
      </c>
      <c r="AE215" s="200">
        <v>287</v>
      </c>
      <c r="AF215" s="200">
        <v>192</v>
      </c>
      <c r="AG215" s="200">
        <v>287</v>
      </c>
      <c r="AI215" s="259">
        <v>0.46559011116044779</v>
      </c>
      <c r="AJ215" s="260">
        <f t="shared" si="152"/>
        <v>406.86176582567526</v>
      </c>
      <c r="AK215" s="261">
        <f t="shared" si="129"/>
        <v>0.3475475612798497</v>
      </c>
      <c r="AL215" s="262">
        <f t="shared" si="153"/>
        <v>2.3386285249099629E-3</v>
      </c>
      <c r="AN215" s="264">
        <f t="shared" si="154"/>
        <v>0.4173110000000001</v>
      </c>
      <c r="AO215" s="266">
        <f t="shared" si="155"/>
        <v>894.75068799999985</v>
      </c>
      <c r="AP215" s="261">
        <f t="shared" si="130"/>
        <v>0.43430282885156779</v>
      </c>
      <c r="AQ215" s="262">
        <f t="shared" si="156"/>
        <v>-9.7744631100669938E-5</v>
      </c>
      <c r="AT215" s="192">
        <f t="shared" si="131"/>
        <v>0</v>
      </c>
      <c r="AU215" s="192">
        <f t="shared" si="132"/>
        <v>0</v>
      </c>
      <c r="AV215" s="192">
        <f t="shared" si="133"/>
        <v>5.052249041238708E-5</v>
      </c>
      <c r="AW215" s="192">
        <f t="shared" si="134"/>
        <v>2.526124520619354E-5</v>
      </c>
      <c r="AX215" s="192">
        <f t="shared" si="135"/>
        <v>0</v>
      </c>
      <c r="AY215" s="192">
        <f t="shared" si="136"/>
        <v>1.5746176178527305E-3</v>
      </c>
      <c r="AZ215" s="192">
        <f t="shared" si="137"/>
        <v>0</v>
      </c>
      <c r="BA215" s="192">
        <f t="shared" si="138"/>
        <v>0</v>
      </c>
      <c r="BB215" s="192">
        <f t="shared" si="139"/>
        <v>0</v>
      </c>
      <c r="BC215" s="192">
        <f t="shared" si="140"/>
        <v>1.6504013534713112E-3</v>
      </c>
      <c r="BE215" s="72">
        <f t="shared" si="141"/>
        <v>0</v>
      </c>
      <c r="BF215" s="72">
        <f t="shared" si="142"/>
        <v>0</v>
      </c>
      <c r="BG215" s="72">
        <f t="shared" si="143"/>
        <v>1.3472664109969885E-4</v>
      </c>
      <c r="BH215" s="99">
        <f t="shared" si="144"/>
        <v>2.526124520619354E-5</v>
      </c>
      <c r="BI215" s="72">
        <f t="shared" si="145"/>
        <v>0</v>
      </c>
      <c r="BJ215" s="72">
        <f t="shared" si="146"/>
        <v>1.5746176178527305E-3</v>
      </c>
      <c r="BK215" s="72">
        <f t="shared" si="147"/>
        <v>0</v>
      </c>
      <c r="BL215" s="72">
        <f t="shared" si="148"/>
        <v>0</v>
      </c>
      <c r="BM215" s="99">
        <f t="shared" si="149"/>
        <v>0</v>
      </c>
      <c r="BN215" s="278">
        <f t="shared" si="128"/>
        <v>2.6945328219939772E-2</v>
      </c>
      <c r="BO215" s="277">
        <f t="shared" si="150"/>
        <v>1.6504013534713112E-3</v>
      </c>
      <c r="BP215" s="375">
        <f t="shared" si="151"/>
        <v>1.734605504158623E-3</v>
      </c>
      <c r="BQ215" s="375"/>
      <c r="BR215" s="375"/>
      <c r="BS215" s="375"/>
      <c r="BT215" s="281"/>
      <c r="BU215" s="397"/>
      <c r="BV215" s="397"/>
      <c r="BW215" s="281"/>
      <c r="BX215" s="281"/>
    </row>
    <row r="216" spans="1:76" ht="15">
      <c r="A216" s="192">
        <v>99</v>
      </c>
      <c r="B216" s="192">
        <v>51089</v>
      </c>
      <c r="C216" s="200">
        <v>9</v>
      </c>
      <c r="D216" s="200">
        <v>0</v>
      </c>
      <c r="E216" s="200">
        <v>1</v>
      </c>
      <c r="F216" s="200">
        <v>0</v>
      </c>
      <c r="G216" s="192" t="s">
        <v>575</v>
      </c>
      <c r="H216" s="193">
        <v>2.3479999999999998E-3</v>
      </c>
      <c r="I216" s="201">
        <v>83</v>
      </c>
      <c r="J216" s="193">
        <v>1.8324115804528773E-3</v>
      </c>
      <c r="K216" s="200">
        <v>138</v>
      </c>
      <c r="L216" s="200">
        <v>0</v>
      </c>
      <c r="M216" s="200">
        <v>0</v>
      </c>
      <c r="N216" s="200">
        <v>82</v>
      </c>
      <c r="O216" s="200">
        <v>5</v>
      </c>
      <c r="P216" s="200">
        <v>0</v>
      </c>
      <c r="Q216" s="200">
        <v>213</v>
      </c>
      <c r="R216" s="200">
        <v>0</v>
      </c>
      <c r="S216" s="200">
        <v>244</v>
      </c>
      <c r="T216" s="200">
        <v>0</v>
      </c>
      <c r="U216" s="200">
        <v>0</v>
      </c>
      <c r="V216" s="200">
        <v>0</v>
      </c>
      <c r="W216" s="200">
        <v>0</v>
      </c>
      <c r="X216" s="200">
        <v>0</v>
      </c>
      <c r="Y216" s="200">
        <v>79</v>
      </c>
      <c r="Z216" s="200">
        <v>3</v>
      </c>
      <c r="AA216" s="200">
        <v>0</v>
      </c>
      <c r="AB216" s="200">
        <v>0</v>
      </c>
      <c r="AC216" s="200">
        <v>57</v>
      </c>
      <c r="AD216" s="200">
        <v>440</v>
      </c>
      <c r="AE216" s="200">
        <v>301</v>
      </c>
      <c r="AF216" s="200">
        <v>195</v>
      </c>
      <c r="AG216" s="200">
        <v>439</v>
      </c>
      <c r="AI216" s="259">
        <v>0.46742252274090068</v>
      </c>
      <c r="AJ216" s="260">
        <f t="shared" si="152"/>
        <v>407.2190860838636</v>
      </c>
      <c r="AK216" s="261">
        <f t="shared" si="129"/>
        <v>0.34785278972538142</v>
      </c>
      <c r="AL216" s="262">
        <f t="shared" si="153"/>
        <v>4.3540349883669282E-4</v>
      </c>
      <c r="AN216" s="264">
        <f t="shared" si="154"/>
        <v>0.41965900000000012</v>
      </c>
      <c r="AO216" s="266">
        <f t="shared" si="155"/>
        <v>895.20854799999984</v>
      </c>
      <c r="AP216" s="261">
        <f t="shared" si="130"/>
        <v>0.43452506941073676</v>
      </c>
      <c r="AQ216" s="262">
        <f t="shared" si="156"/>
        <v>-7.4802345119891127E-5</v>
      </c>
      <c r="AT216" s="192">
        <f t="shared" si="131"/>
        <v>1.0165486483720381E-3</v>
      </c>
      <c r="AU216" s="192">
        <f t="shared" si="132"/>
        <v>0</v>
      </c>
      <c r="AV216" s="192">
        <f t="shared" si="133"/>
        <v>6.0403615338048644E-4</v>
      </c>
      <c r="AW216" s="192">
        <f t="shared" si="134"/>
        <v>3.6831472767102837E-5</v>
      </c>
      <c r="AX216" s="192">
        <f t="shared" si="135"/>
        <v>0</v>
      </c>
      <c r="AY216" s="192">
        <f t="shared" si="136"/>
        <v>0</v>
      </c>
      <c r="AZ216" s="192">
        <f t="shared" si="137"/>
        <v>5.8193726972022481E-4</v>
      </c>
      <c r="BA216" s="192">
        <f t="shared" si="138"/>
        <v>0</v>
      </c>
      <c r="BB216" s="192">
        <f t="shared" si="139"/>
        <v>0</v>
      </c>
      <c r="BC216" s="192">
        <f t="shared" si="140"/>
        <v>2.2393535442398523E-3</v>
      </c>
      <c r="BE216" s="72">
        <f t="shared" si="141"/>
        <v>1.0165486483720381E-3</v>
      </c>
      <c r="BF216" s="72">
        <f t="shared" si="142"/>
        <v>0</v>
      </c>
      <c r="BG216" s="72">
        <f t="shared" si="143"/>
        <v>1.6107630756812975E-3</v>
      </c>
      <c r="BH216" s="99">
        <f t="shared" si="144"/>
        <v>3.6831472767102837E-5</v>
      </c>
      <c r="BI216" s="72">
        <f t="shared" si="145"/>
        <v>0</v>
      </c>
      <c r="BJ216" s="72">
        <f t="shared" si="146"/>
        <v>0</v>
      </c>
      <c r="BK216" s="72">
        <f t="shared" si="147"/>
        <v>1.5518327192539328E-3</v>
      </c>
      <c r="BL216" s="72">
        <f t="shared" si="148"/>
        <v>0</v>
      </c>
      <c r="BM216" s="99">
        <f t="shared" si="149"/>
        <v>0</v>
      </c>
      <c r="BN216" s="278">
        <f t="shared" si="128"/>
        <v>2.3940457298616845E-2</v>
      </c>
      <c r="BO216" s="277">
        <f t="shared" si="150"/>
        <v>2.2393535442398523E-3</v>
      </c>
      <c r="BP216" s="375">
        <f t="shared" si="151"/>
        <v>4.2159759160743712E-3</v>
      </c>
      <c r="BQ216" s="375"/>
      <c r="BR216" s="375"/>
      <c r="BS216" s="375"/>
      <c r="BT216" s="281"/>
      <c r="BU216" s="397"/>
      <c r="BV216" s="397"/>
      <c r="BW216" s="281"/>
      <c r="BX216" s="281"/>
    </row>
    <row r="217" spans="1:76" ht="15">
      <c r="A217" s="192">
        <v>100</v>
      </c>
      <c r="B217" s="192">
        <v>53025</v>
      </c>
      <c r="C217" s="200">
        <v>9</v>
      </c>
      <c r="D217" s="200">
        <v>0</v>
      </c>
      <c r="E217" s="200">
        <v>1</v>
      </c>
      <c r="F217" s="200">
        <v>0</v>
      </c>
      <c r="G217" s="192" t="s">
        <v>575</v>
      </c>
      <c r="H217" s="193">
        <v>6.463E-3</v>
      </c>
      <c r="I217" s="201">
        <v>83</v>
      </c>
      <c r="J217" s="193">
        <v>5.0438143289893303E-3</v>
      </c>
      <c r="K217" s="200">
        <v>160</v>
      </c>
      <c r="L217" s="200">
        <v>0</v>
      </c>
      <c r="M217" s="200">
        <v>0</v>
      </c>
      <c r="N217" s="200">
        <v>23</v>
      </c>
      <c r="O217" s="200">
        <v>0</v>
      </c>
      <c r="P217" s="200">
        <v>0</v>
      </c>
      <c r="Q217" s="200">
        <v>78</v>
      </c>
      <c r="R217" s="200">
        <v>0</v>
      </c>
      <c r="S217" s="200">
        <v>67</v>
      </c>
      <c r="T217" s="200">
        <v>0</v>
      </c>
      <c r="U217" s="200">
        <v>0</v>
      </c>
      <c r="V217" s="200">
        <v>0</v>
      </c>
      <c r="W217" s="200">
        <v>0</v>
      </c>
      <c r="X217" s="200">
        <v>0</v>
      </c>
      <c r="Y217" s="200">
        <v>0</v>
      </c>
      <c r="Z217" s="200">
        <v>23</v>
      </c>
      <c r="AA217" s="200">
        <v>0</v>
      </c>
      <c r="AB217" s="200">
        <v>0</v>
      </c>
      <c r="AC217" s="200">
        <v>51</v>
      </c>
      <c r="AD217" s="200">
        <v>262</v>
      </c>
      <c r="AE217" s="200">
        <v>102</v>
      </c>
      <c r="AF217" s="200">
        <v>195</v>
      </c>
      <c r="AG217" s="200">
        <v>262</v>
      </c>
      <c r="AI217" s="264">
        <v>0.47246633706989</v>
      </c>
      <c r="AJ217" s="260">
        <f t="shared" si="152"/>
        <v>408.20262987801652</v>
      </c>
      <c r="AK217" s="261">
        <f t="shared" si="129"/>
        <v>0.34869294792106753</v>
      </c>
      <c r="AL217" s="262">
        <f t="shared" si="153"/>
        <v>1.2273775264335046E-3</v>
      </c>
      <c r="AN217" s="264">
        <f t="shared" si="154"/>
        <v>0.42612200000000011</v>
      </c>
      <c r="AO217" s="266">
        <f t="shared" si="155"/>
        <v>896.46883299999979</v>
      </c>
      <c r="AP217" s="261">
        <f t="shared" si="130"/>
        <v>0.43513679885448009</v>
      </c>
      <c r="AQ217" s="262">
        <f t="shared" si="156"/>
        <v>-1.5434205159809496E-4</v>
      </c>
      <c r="AT217" s="192">
        <f t="shared" si="131"/>
        <v>3.2441813764059377E-3</v>
      </c>
      <c r="AU217" s="192">
        <f t="shared" si="132"/>
        <v>0</v>
      </c>
      <c r="AV217" s="192">
        <f t="shared" si="133"/>
        <v>4.6635107285835346E-4</v>
      </c>
      <c r="AW217" s="192">
        <f t="shared" si="134"/>
        <v>0</v>
      </c>
      <c r="AX217" s="192">
        <f t="shared" si="135"/>
        <v>0</v>
      </c>
      <c r="AY217" s="192">
        <f t="shared" si="136"/>
        <v>0</v>
      </c>
      <c r="AZ217" s="192">
        <f t="shared" si="137"/>
        <v>0</v>
      </c>
      <c r="BA217" s="192">
        <f t="shared" si="138"/>
        <v>0</v>
      </c>
      <c r="BB217" s="192">
        <f t="shared" si="139"/>
        <v>0</v>
      </c>
      <c r="BC217" s="192">
        <f t="shared" si="140"/>
        <v>3.710532449264291E-3</v>
      </c>
      <c r="BE217" s="72">
        <f t="shared" si="141"/>
        <v>3.2441813764059377E-3</v>
      </c>
      <c r="BF217" s="72">
        <f t="shared" si="142"/>
        <v>0</v>
      </c>
      <c r="BG217" s="72">
        <f t="shared" si="143"/>
        <v>1.2436028609556094E-3</v>
      </c>
      <c r="BH217" s="99">
        <f t="shared" si="144"/>
        <v>0</v>
      </c>
      <c r="BI217" s="72">
        <f t="shared" si="145"/>
        <v>0</v>
      </c>
      <c r="BJ217" s="72">
        <f t="shared" si="146"/>
        <v>0</v>
      </c>
      <c r="BK217" s="72">
        <f t="shared" si="147"/>
        <v>0</v>
      </c>
      <c r="BL217" s="72">
        <f t="shared" si="148"/>
        <v>0</v>
      </c>
      <c r="BM217" s="99">
        <f t="shared" si="149"/>
        <v>0</v>
      </c>
      <c r="BN217" s="278">
        <f t="shared" si="128"/>
        <v>6.5897434208245592E-2</v>
      </c>
      <c r="BO217" s="277">
        <f t="shared" si="150"/>
        <v>3.710532449264291E-3</v>
      </c>
      <c r="BP217" s="375">
        <f t="shared" si="151"/>
        <v>4.487784237361547E-3</v>
      </c>
      <c r="BQ217" s="375"/>
      <c r="BR217" s="375"/>
      <c r="BS217" s="375"/>
      <c r="BT217" s="281"/>
      <c r="BU217" s="397"/>
      <c r="BV217" s="397"/>
      <c r="BW217" s="281"/>
      <c r="BX217" s="281"/>
    </row>
    <row r="218" spans="1:76" ht="15">
      <c r="A218" s="192">
        <v>105</v>
      </c>
      <c r="B218" s="192">
        <v>52014</v>
      </c>
      <c r="C218" s="200">
        <v>9</v>
      </c>
      <c r="D218" s="200">
        <v>0</v>
      </c>
      <c r="E218" s="200">
        <v>1</v>
      </c>
      <c r="F218" s="200">
        <v>0</v>
      </c>
      <c r="G218" s="192" t="s">
        <v>575</v>
      </c>
      <c r="H218" s="193">
        <v>2.8240000000000001E-3</v>
      </c>
      <c r="I218" s="201">
        <v>83</v>
      </c>
      <c r="J218" s="193">
        <v>2.2038885448036312E-3</v>
      </c>
      <c r="K218" s="200">
        <v>0</v>
      </c>
      <c r="L218" s="200">
        <v>0</v>
      </c>
      <c r="M218" s="200">
        <v>0</v>
      </c>
      <c r="N218" s="200">
        <v>92</v>
      </c>
      <c r="O218" s="200">
        <v>0</v>
      </c>
      <c r="P218" s="200">
        <v>0</v>
      </c>
      <c r="Q218" s="200">
        <v>125</v>
      </c>
      <c r="R218" s="200">
        <v>0</v>
      </c>
      <c r="S218" s="200">
        <v>3</v>
      </c>
      <c r="T218" s="200">
        <v>0</v>
      </c>
      <c r="U218" s="200">
        <v>0</v>
      </c>
      <c r="V218" s="200">
        <v>0</v>
      </c>
      <c r="W218" s="200">
        <v>0</v>
      </c>
      <c r="X218" s="200">
        <v>0</v>
      </c>
      <c r="Y218" s="200">
        <v>75</v>
      </c>
      <c r="Z218" s="200">
        <v>16</v>
      </c>
      <c r="AA218" s="200">
        <v>0</v>
      </c>
      <c r="AB218" s="200">
        <v>0</v>
      </c>
      <c r="AC218" s="200">
        <v>26</v>
      </c>
      <c r="AD218" s="200">
        <v>217</v>
      </c>
      <c r="AE218" s="200">
        <v>217</v>
      </c>
      <c r="AF218" s="200">
        <v>213</v>
      </c>
      <c r="AG218" s="200">
        <v>217</v>
      </c>
      <c r="AI218" s="259">
        <v>0.48552795960625977</v>
      </c>
      <c r="AJ218" s="260">
        <f t="shared" si="152"/>
        <v>408.6720581380597</v>
      </c>
      <c r="AK218" s="261">
        <f t="shared" si="129"/>
        <v>0.34909394074142452</v>
      </c>
      <c r="AL218" s="262">
        <f t="shared" si="153"/>
        <v>3.3987309446415572E-3</v>
      </c>
      <c r="AN218" s="264">
        <f t="shared" si="154"/>
        <v>0.4289460000000001</v>
      </c>
      <c r="AO218" s="266">
        <f t="shared" si="155"/>
        <v>897.07034499999975</v>
      </c>
      <c r="AP218" s="261">
        <f t="shared" si="130"/>
        <v>0.43542876662459945</v>
      </c>
      <c r="AQ218" s="262">
        <f t="shared" si="156"/>
        <v>-4.3765124912919904E-5</v>
      </c>
      <c r="AT218" s="192">
        <f t="shared" si="131"/>
        <v>0</v>
      </c>
      <c r="AU218" s="192">
        <f t="shared" si="132"/>
        <v>0</v>
      </c>
      <c r="AV218" s="192">
        <f t="shared" si="133"/>
        <v>8.1508613941017505E-4</v>
      </c>
      <c r="AW218" s="192">
        <f t="shared" si="134"/>
        <v>0</v>
      </c>
      <c r="AX218" s="192">
        <f t="shared" si="135"/>
        <v>0</v>
      </c>
      <c r="AY218" s="192">
        <f t="shared" si="136"/>
        <v>0</v>
      </c>
      <c r="AZ218" s="192">
        <f t="shared" si="137"/>
        <v>6.6447239625829478E-4</v>
      </c>
      <c r="BA218" s="192">
        <f t="shared" si="138"/>
        <v>0</v>
      </c>
      <c r="BB218" s="192">
        <f t="shared" si="139"/>
        <v>0</v>
      </c>
      <c r="BC218" s="192">
        <f t="shared" si="140"/>
        <v>1.4795585356684698E-3</v>
      </c>
      <c r="BE218" s="72">
        <f t="shared" si="141"/>
        <v>0</v>
      </c>
      <c r="BF218" s="72">
        <f t="shared" si="142"/>
        <v>0</v>
      </c>
      <c r="BG218" s="72">
        <f t="shared" si="143"/>
        <v>2.1735630384271333E-3</v>
      </c>
      <c r="BH218" s="99">
        <f t="shared" si="144"/>
        <v>0</v>
      </c>
      <c r="BI218" s="72">
        <f t="shared" si="145"/>
        <v>0</v>
      </c>
      <c r="BJ218" s="72">
        <f t="shared" si="146"/>
        <v>0</v>
      </c>
      <c r="BK218" s="72">
        <f t="shared" si="147"/>
        <v>1.7719263900221195E-3</v>
      </c>
      <c r="BL218" s="72">
        <f t="shared" si="148"/>
        <v>0</v>
      </c>
      <c r="BM218" s="99">
        <f t="shared" si="149"/>
        <v>0</v>
      </c>
      <c r="BN218" s="278">
        <f t="shared" si="128"/>
        <v>3.1451693422892626E-2</v>
      </c>
      <c r="BO218" s="277">
        <f t="shared" si="150"/>
        <v>1.4795585356684698E-3</v>
      </c>
      <c r="BP218" s="375">
        <f t="shared" si="151"/>
        <v>3.9454894284492526E-3</v>
      </c>
      <c r="BQ218" s="375"/>
      <c r="BR218" s="375"/>
      <c r="BS218" s="375"/>
      <c r="BT218" s="281"/>
      <c r="BU218" s="397"/>
      <c r="BV218" s="397"/>
      <c r="BW218" s="281"/>
      <c r="BX218" s="281"/>
    </row>
    <row r="219" spans="1:76" ht="15">
      <c r="A219" s="192">
        <v>106</v>
      </c>
      <c r="B219" s="192">
        <v>41024</v>
      </c>
      <c r="C219" s="200">
        <v>9</v>
      </c>
      <c r="D219" s="200">
        <v>0</v>
      </c>
      <c r="E219" s="200">
        <v>1</v>
      </c>
      <c r="F219" s="200">
        <v>0</v>
      </c>
      <c r="G219" s="192" t="s">
        <v>575</v>
      </c>
      <c r="H219" s="193">
        <v>7.2329999999999998E-3</v>
      </c>
      <c r="I219" s="201">
        <v>83</v>
      </c>
      <c r="J219" s="193">
        <v>5.6447329477920197E-3</v>
      </c>
      <c r="K219" s="200">
        <v>19</v>
      </c>
      <c r="L219" s="200">
        <v>0</v>
      </c>
      <c r="M219" s="200">
        <v>0</v>
      </c>
      <c r="N219" s="200">
        <v>162</v>
      </c>
      <c r="O219" s="200">
        <v>95</v>
      </c>
      <c r="P219" s="200">
        <v>0</v>
      </c>
      <c r="Q219" s="200">
        <v>112</v>
      </c>
      <c r="R219" s="200">
        <v>0</v>
      </c>
      <c r="S219" s="200">
        <v>543</v>
      </c>
      <c r="T219" s="200">
        <v>375</v>
      </c>
      <c r="U219" s="200">
        <v>1</v>
      </c>
      <c r="V219" s="200">
        <v>1</v>
      </c>
      <c r="W219" s="200">
        <v>0</v>
      </c>
      <c r="X219" s="200">
        <v>0</v>
      </c>
      <c r="Y219" s="200">
        <v>162</v>
      </c>
      <c r="Z219" s="200">
        <v>0</v>
      </c>
      <c r="AA219" s="200">
        <v>0</v>
      </c>
      <c r="AB219" s="200">
        <v>0</v>
      </c>
      <c r="AC219" s="200">
        <v>111</v>
      </c>
      <c r="AD219" s="200">
        <v>390</v>
      </c>
      <c r="AE219" s="200">
        <v>745</v>
      </c>
      <c r="AF219" s="200">
        <v>222</v>
      </c>
      <c r="AG219" s="200">
        <v>764</v>
      </c>
      <c r="AI219" s="259">
        <v>0.49117269255405177</v>
      </c>
      <c r="AJ219" s="260">
        <f t="shared" si="152"/>
        <v>409.92518885246955</v>
      </c>
      <c r="AK219" s="261">
        <f t="shared" si="129"/>
        <v>0.35016438421962692</v>
      </c>
      <c r="AL219" s="262">
        <f t="shared" si="153"/>
        <v>1.5660878454537511E-3</v>
      </c>
      <c r="AN219" s="264">
        <f t="shared" si="154"/>
        <v>0.43617900000000009</v>
      </c>
      <c r="AO219" s="266">
        <f t="shared" si="155"/>
        <v>898.67607099999975</v>
      </c>
      <c r="AP219" s="261">
        <f t="shared" si="130"/>
        <v>0.43620816959518482</v>
      </c>
      <c r="AQ219" s="262">
        <f t="shared" si="156"/>
        <v>-4.7100834677698153E-5</v>
      </c>
      <c r="AT219" s="192">
        <f t="shared" si="131"/>
        <v>4.3114470255235446E-4</v>
      </c>
      <c r="AU219" s="192">
        <f t="shared" si="132"/>
        <v>0</v>
      </c>
      <c r="AV219" s="192">
        <f t="shared" si="133"/>
        <v>3.6760758849200747E-3</v>
      </c>
      <c r="AW219" s="192">
        <f t="shared" si="134"/>
        <v>2.1557235127617723E-3</v>
      </c>
      <c r="AX219" s="192">
        <f t="shared" si="135"/>
        <v>0</v>
      </c>
      <c r="AY219" s="192">
        <f t="shared" si="136"/>
        <v>8.5094349187964692E-3</v>
      </c>
      <c r="AZ219" s="192">
        <f t="shared" si="137"/>
        <v>3.6760758849200747E-3</v>
      </c>
      <c r="BA219" s="192">
        <f t="shared" si="138"/>
        <v>0</v>
      </c>
      <c r="BB219" s="192">
        <f t="shared" si="139"/>
        <v>0</v>
      </c>
      <c r="BC219" s="192">
        <f t="shared" si="140"/>
        <v>1.8448454903950747E-2</v>
      </c>
      <c r="BE219" s="72">
        <f t="shared" si="141"/>
        <v>4.3114470255235446E-4</v>
      </c>
      <c r="BF219" s="72">
        <f t="shared" si="142"/>
        <v>0</v>
      </c>
      <c r="BG219" s="72">
        <f t="shared" si="143"/>
        <v>9.8028690264535343E-3</v>
      </c>
      <c r="BH219" s="99">
        <f t="shared" si="144"/>
        <v>2.1557235127617723E-3</v>
      </c>
      <c r="BI219" s="72">
        <f t="shared" si="145"/>
        <v>0</v>
      </c>
      <c r="BJ219" s="72">
        <f t="shared" si="146"/>
        <v>8.5094349187964692E-3</v>
      </c>
      <c r="BK219" s="72">
        <f t="shared" si="147"/>
        <v>9.8028690264535343E-3</v>
      </c>
      <c r="BL219" s="72">
        <f t="shared" si="148"/>
        <v>0</v>
      </c>
      <c r="BM219" s="99">
        <f t="shared" si="149"/>
        <v>0</v>
      </c>
      <c r="BN219" s="278">
        <f t="shared" si="128"/>
        <v>8.395975786545852E-2</v>
      </c>
      <c r="BO219" s="277">
        <f t="shared" si="150"/>
        <v>1.8448454903950747E-2</v>
      </c>
      <c r="BP219" s="375">
        <f t="shared" si="151"/>
        <v>3.0702041187017665E-2</v>
      </c>
      <c r="BQ219" s="375"/>
      <c r="BR219" s="375"/>
      <c r="BS219" s="375"/>
      <c r="BT219" s="281"/>
      <c r="BU219" s="397"/>
      <c r="BV219" s="397"/>
      <c r="BW219" s="281"/>
      <c r="BX219" s="281"/>
    </row>
    <row r="220" spans="1:76" ht="15">
      <c r="A220" s="192">
        <v>111</v>
      </c>
      <c r="B220" s="192">
        <v>52023</v>
      </c>
      <c r="C220" s="200">
        <v>9</v>
      </c>
      <c r="D220" s="200">
        <v>0</v>
      </c>
      <c r="E220" s="200">
        <v>1</v>
      </c>
      <c r="F220" s="200">
        <v>0</v>
      </c>
      <c r="G220" s="192" t="s">
        <v>575</v>
      </c>
      <c r="H220" s="193">
        <v>2.8240000000000001E-3</v>
      </c>
      <c r="I220" s="201">
        <v>83</v>
      </c>
      <c r="J220" s="193">
        <v>2.2038885448036312E-3</v>
      </c>
      <c r="K220" s="200">
        <v>123</v>
      </c>
      <c r="L220" s="200">
        <v>0</v>
      </c>
      <c r="M220" s="200">
        <v>0</v>
      </c>
      <c r="N220" s="200">
        <v>757</v>
      </c>
      <c r="O220" s="200">
        <v>290</v>
      </c>
      <c r="P220" s="200">
        <v>0</v>
      </c>
      <c r="Q220" s="200">
        <v>190</v>
      </c>
      <c r="R220" s="200">
        <v>27</v>
      </c>
      <c r="S220" s="200">
        <v>1148</v>
      </c>
      <c r="T220" s="200">
        <v>0</v>
      </c>
      <c r="U220" s="200">
        <v>0</v>
      </c>
      <c r="V220" s="200">
        <v>0</v>
      </c>
      <c r="W220" s="200">
        <v>0</v>
      </c>
      <c r="X220" s="200">
        <v>0</v>
      </c>
      <c r="Y220" s="200">
        <v>671</v>
      </c>
      <c r="Z220" s="200">
        <v>86</v>
      </c>
      <c r="AA220" s="200">
        <v>0</v>
      </c>
      <c r="AB220" s="200">
        <v>0</v>
      </c>
      <c r="AC220" s="200">
        <v>31</v>
      </c>
      <c r="AD220" s="200">
        <v>1389</v>
      </c>
      <c r="AE220" s="200">
        <v>1266</v>
      </c>
      <c r="AF220" s="200">
        <v>241</v>
      </c>
      <c r="AG220" s="200">
        <v>1389</v>
      </c>
      <c r="AI220" s="268">
        <v>0.498446847179629</v>
      </c>
      <c r="AJ220" s="260">
        <f t="shared" si="152"/>
        <v>410.45632599176724</v>
      </c>
      <c r="AK220" s="261">
        <f t="shared" si="129"/>
        <v>0.35061808971120456</v>
      </c>
      <c r="AL220" s="262">
        <f t="shared" si="153"/>
        <v>2.1010454782479518E-3</v>
      </c>
      <c r="AN220" s="264">
        <f t="shared" si="154"/>
        <v>0.43900300000000009</v>
      </c>
      <c r="AO220" s="266">
        <f t="shared" si="155"/>
        <v>899.35665499999971</v>
      </c>
      <c r="AP220" s="261">
        <f t="shared" si="130"/>
        <v>0.43653851810503824</v>
      </c>
      <c r="AQ220" s="262">
        <f t="shared" si="156"/>
        <v>6.8773219345705558E-6</v>
      </c>
      <c r="AT220" s="192">
        <f t="shared" si="131"/>
        <v>1.0897347298636033E-3</v>
      </c>
      <c r="AU220" s="192">
        <f t="shared" si="132"/>
        <v>0</v>
      </c>
      <c r="AV220" s="192">
        <f t="shared" si="133"/>
        <v>6.7067413862337225E-3</v>
      </c>
      <c r="AW220" s="192">
        <f t="shared" si="134"/>
        <v>2.5692932655320732E-3</v>
      </c>
      <c r="AX220" s="192">
        <f t="shared" si="135"/>
        <v>0</v>
      </c>
      <c r="AY220" s="192">
        <f t="shared" si="136"/>
        <v>0</v>
      </c>
      <c r="AZ220" s="192">
        <f t="shared" si="137"/>
        <v>5.9448130385242109E-3</v>
      </c>
      <c r="BA220" s="192">
        <f t="shared" si="138"/>
        <v>0</v>
      </c>
      <c r="BB220" s="192">
        <f t="shared" si="139"/>
        <v>0</v>
      </c>
      <c r="BC220" s="192">
        <f t="shared" si="140"/>
        <v>1.631058242015361E-2</v>
      </c>
      <c r="BE220" s="72">
        <f t="shared" si="141"/>
        <v>1.0897347298636033E-3</v>
      </c>
      <c r="BF220" s="72">
        <f t="shared" si="142"/>
        <v>0</v>
      </c>
      <c r="BG220" s="72">
        <f t="shared" si="143"/>
        <v>1.7884643696623258E-2</v>
      </c>
      <c r="BH220" s="99">
        <f t="shared" si="144"/>
        <v>2.5692932655320732E-3</v>
      </c>
      <c r="BI220" s="72">
        <f t="shared" si="145"/>
        <v>0</v>
      </c>
      <c r="BJ220" s="72">
        <f t="shared" si="146"/>
        <v>0</v>
      </c>
      <c r="BK220" s="72">
        <f t="shared" si="147"/>
        <v>1.5852834769397896E-2</v>
      </c>
      <c r="BL220" s="72">
        <f t="shared" si="148"/>
        <v>0</v>
      </c>
      <c r="BM220" s="99">
        <f t="shared" si="149"/>
        <v>0</v>
      </c>
      <c r="BN220" s="278">
        <f t="shared" si="128"/>
        <v>3.5586188332944232E-2</v>
      </c>
      <c r="BO220" s="277">
        <f t="shared" si="150"/>
        <v>1.631058242015361E-2</v>
      </c>
      <c r="BP220" s="375">
        <f t="shared" si="151"/>
        <v>3.7396506461416831E-2</v>
      </c>
      <c r="BQ220" s="375"/>
      <c r="BR220" s="375"/>
      <c r="BS220" s="375"/>
      <c r="BT220" s="281"/>
      <c r="BU220" s="397"/>
      <c r="BV220" s="397"/>
      <c r="BW220" s="281"/>
      <c r="BX220" s="281"/>
    </row>
    <row r="221" spans="1:76" ht="15">
      <c r="A221" s="192">
        <v>113</v>
      </c>
      <c r="B221" s="192">
        <v>42035</v>
      </c>
      <c r="C221" s="200">
        <v>9</v>
      </c>
      <c r="D221" s="200">
        <v>0</v>
      </c>
      <c r="E221" s="200">
        <v>1</v>
      </c>
      <c r="F221" s="200">
        <v>0</v>
      </c>
      <c r="G221" s="192" t="s">
        <v>575</v>
      </c>
      <c r="H221" s="193">
        <v>1.622E-3</v>
      </c>
      <c r="I221" s="201">
        <v>83</v>
      </c>
      <c r="J221" s="193">
        <v>1.2658311684389128E-3</v>
      </c>
      <c r="K221" s="200">
        <v>0</v>
      </c>
      <c r="L221" s="200">
        <v>0</v>
      </c>
      <c r="M221" s="200">
        <v>0</v>
      </c>
      <c r="N221" s="200">
        <v>633</v>
      </c>
      <c r="O221" s="200">
        <v>221</v>
      </c>
      <c r="P221" s="200">
        <v>0</v>
      </c>
      <c r="Q221" s="200">
        <v>325</v>
      </c>
      <c r="R221" s="200">
        <v>48</v>
      </c>
      <c r="S221" s="200">
        <v>1053</v>
      </c>
      <c r="T221" s="200">
        <v>93</v>
      </c>
      <c r="U221" s="200">
        <v>1</v>
      </c>
      <c r="V221" s="200">
        <v>1</v>
      </c>
      <c r="W221" s="200">
        <v>0</v>
      </c>
      <c r="X221" s="200">
        <v>0</v>
      </c>
      <c r="Y221" s="200">
        <v>531</v>
      </c>
      <c r="Z221" s="200">
        <v>102</v>
      </c>
      <c r="AA221" s="200">
        <v>0</v>
      </c>
      <c r="AB221" s="200">
        <v>0</v>
      </c>
      <c r="AC221" s="200">
        <v>51</v>
      </c>
      <c r="AD221" s="200">
        <v>1229</v>
      </c>
      <c r="AE221" s="200">
        <v>1323</v>
      </c>
      <c r="AF221" s="200">
        <v>270</v>
      </c>
      <c r="AG221" s="200">
        <v>1323</v>
      </c>
      <c r="AI221" s="259">
        <v>0.5077850618851989</v>
      </c>
      <c r="AJ221" s="260">
        <f t="shared" si="152"/>
        <v>410.79810040724573</v>
      </c>
      <c r="AK221" s="261">
        <f t="shared" si="129"/>
        <v>0.35091003865943354</v>
      </c>
      <c r="AL221" s="262">
        <f t="shared" si="153"/>
        <v>2.8453893257212263E-3</v>
      </c>
      <c r="AN221" s="264">
        <f t="shared" si="154"/>
        <v>0.4406250000000001</v>
      </c>
      <c r="AO221" s="266">
        <f t="shared" si="155"/>
        <v>899.79459499999973</v>
      </c>
      <c r="AP221" s="261">
        <f t="shared" si="130"/>
        <v>0.43675108970002902</v>
      </c>
      <c r="AQ221" s="262">
        <f t="shared" si="156"/>
        <v>1.028087214018129E-5</v>
      </c>
      <c r="AT221" s="192">
        <f t="shared" si="131"/>
        <v>0</v>
      </c>
      <c r="AU221" s="192">
        <f t="shared" si="132"/>
        <v>0</v>
      </c>
      <c r="AV221" s="192">
        <f t="shared" si="133"/>
        <v>3.2211099410797638E-3</v>
      </c>
      <c r="AW221" s="192">
        <f t="shared" si="134"/>
        <v>1.1245897266644988E-3</v>
      </c>
      <c r="AX221" s="192">
        <f t="shared" si="135"/>
        <v>0</v>
      </c>
      <c r="AY221" s="192">
        <f t="shared" si="136"/>
        <v>4.7324364063257193E-4</v>
      </c>
      <c r="AZ221" s="192">
        <f t="shared" si="137"/>
        <v>2.7020685287730719E-3</v>
      </c>
      <c r="BA221" s="192">
        <f t="shared" si="138"/>
        <v>0</v>
      </c>
      <c r="BB221" s="192">
        <f t="shared" si="139"/>
        <v>0</v>
      </c>
      <c r="BC221" s="192">
        <f t="shared" si="140"/>
        <v>7.521011837149906E-3</v>
      </c>
      <c r="BE221" s="72">
        <f t="shared" si="141"/>
        <v>0</v>
      </c>
      <c r="BF221" s="72">
        <f t="shared" si="142"/>
        <v>0</v>
      </c>
      <c r="BG221" s="72">
        <f t="shared" si="143"/>
        <v>8.5896265095460368E-3</v>
      </c>
      <c r="BH221" s="99">
        <f t="shared" si="144"/>
        <v>1.1245897266644988E-3</v>
      </c>
      <c r="BI221" s="72">
        <f t="shared" si="145"/>
        <v>0</v>
      </c>
      <c r="BJ221" s="72">
        <f t="shared" si="146"/>
        <v>4.7324364063257193E-4</v>
      </c>
      <c r="BK221" s="72">
        <f t="shared" si="147"/>
        <v>7.2055160767281936E-3</v>
      </c>
      <c r="BL221" s="72">
        <f t="shared" si="148"/>
        <v>0</v>
      </c>
      <c r="BM221" s="99">
        <f t="shared" si="149"/>
        <v>0</v>
      </c>
      <c r="BN221" s="278">
        <f t="shared" si="128"/>
        <v>2.2898885837059936E-2</v>
      </c>
      <c r="BO221" s="277">
        <f t="shared" si="150"/>
        <v>7.521011837149906E-3</v>
      </c>
      <c r="BP221" s="375">
        <f t="shared" si="151"/>
        <v>1.73929759535713E-2</v>
      </c>
      <c r="BQ221" s="375"/>
      <c r="BR221" s="375"/>
      <c r="BS221" s="375"/>
      <c r="BT221" s="281"/>
      <c r="BU221" s="397"/>
      <c r="BV221" s="397"/>
      <c r="BW221" s="281"/>
      <c r="BX221" s="281"/>
    </row>
    <row r="222" spans="1:76" ht="15">
      <c r="A222" s="192">
        <v>118</v>
      </c>
      <c r="B222" s="192">
        <v>41006</v>
      </c>
      <c r="C222" s="200">
        <v>9</v>
      </c>
      <c r="D222" s="200">
        <v>0</v>
      </c>
      <c r="E222" s="200">
        <v>1</v>
      </c>
      <c r="F222" s="200">
        <v>0</v>
      </c>
      <c r="G222" s="192" t="s">
        <v>575</v>
      </c>
      <c r="H222" s="193">
        <v>2.6840000000000002E-3</v>
      </c>
      <c r="I222" s="201">
        <v>83</v>
      </c>
      <c r="J222" s="193">
        <v>2.0946306141122334E-3</v>
      </c>
      <c r="K222" s="200">
        <v>336</v>
      </c>
      <c r="L222" s="200">
        <v>0</v>
      </c>
      <c r="M222" s="200">
        <v>0</v>
      </c>
      <c r="N222" s="200">
        <v>258</v>
      </c>
      <c r="O222" s="200">
        <v>63</v>
      </c>
      <c r="P222" s="200">
        <v>0</v>
      </c>
      <c r="Q222" s="200">
        <v>127</v>
      </c>
      <c r="R222" s="200">
        <v>14</v>
      </c>
      <c r="S222" s="200">
        <v>842</v>
      </c>
      <c r="T222" s="200">
        <v>366</v>
      </c>
      <c r="U222" s="200">
        <v>1</v>
      </c>
      <c r="V222" s="200">
        <v>1</v>
      </c>
      <c r="W222" s="200">
        <v>0</v>
      </c>
      <c r="X222" s="200">
        <v>0</v>
      </c>
      <c r="Y222" s="200">
        <v>210</v>
      </c>
      <c r="Z222" s="200">
        <v>48</v>
      </c>
      <c r="AA222" s="200">
        <v>0</v>
      </c>
      <c r="AB222" s="200">
        <v>0</v>
      </c>
      <c r="AC222" s="200">
        <v>35</v>
      </c>
      <c r="AD222" s="200">
        <v>799</v>
      </c>
      <c r="AE222" s="200">
        <v>829</v>
      </c>
      <c r="AF222" s="200">
        <v>323</v>
      </c>
      <c r="AG222" s="200">
        <v>1165</v>
      </c>
      <c r="AI222" s="259">
        <v>0.51128284814848302</v>
      </c>
      <c r="AJ222" s="260">
        <f t="shared" si="152"/>
        <v>411.47466609560399</v>
      </c>
      <c r="AK222" s="261">
        <f t="shared" si="129"/>
        <v>0.35148797144836824</v>
      </c>
      <c r="AL222" s="262">
        <f t="shared" si="153"/>
        <v>1.1076436259563002E-3</v>
      </c>
      <c r="AN222" s="264">
        <f t="shared" si="154"/>
        <v>0.44330900000000012</v>
      </c>
      <c r="AO222" s="266">
        <f t="shared" si="155"/>
        <v>900.66152699999975</v>
      </c>
      <c r="AP222" s="261">
        <f t="shared" si="130"/>
        <v>0.43717188962236669</v>
      </c>
      <c r="AQ222" s="262">
        <f t="shared" si="156"/>
        <v>2.6869579498690702E-5</v>
      </c>
      <c r="AT222" s="192">
        <f t="shared" si="131"/>
        <v>2.829259463093676E-3</v>
      </c>
      <c r="AU222" s="192">
        <f t="shared" si="132"/>
        <v>0</v>
      </c>
      <c r="AV222" s="192">
        <f t="shared" si="133"/>
        <v>2.1724670877326445E-3</v>
      </c>
      <c r="AW222" s="192">
        <f t="shared" si="134"/>
        <v>5.3048614933006431E-4</v>
      </c>
      <c r="AX222" s="192">
        <f t="shared" si="135"/>
        <v>0</v>
      </c>
      <c r="AY222" s="192">
        <f t="shared" si="136"/>
        <v>3.0818719151556118E-3</v>
      </c>
      <c r="AZ222" s="192">
        <f t="shared" si="137"/>
        <v>1.7682871644335476E-3</v>
      </c>
      <c r="BA222" s="192">
        <f t="shared" si="138"/>
        <v>0</v>
      </c>
      <c r="BB222" s="192">
        <f t="shared" si="139"/>
        <v>0</v>
      </c>
      <c r="BC222" s="192">
        <f t="shared" si="140"/>
        <v>1.0382371779745544E-2</v>
      </c>
      <c r="BE222" s="72">
        <f t="shared" si="141"/>
        <v>2.829259463093676E-3</v>
      </c>
      <c r="BF222" s="72">
        <f t="shared" si="142"/>
        <v>0</v>
      </c>
      <c r="BG222" s="72">
        <f t="shared" si="143"/>
        <v>5.7932455672870514E-3</v>
      </c>
      <c r="BH222" s="99">
        <f t="shared" si="144"/>
        <v>5.3048614933006431E-4</v>
      </c>
      <c r="BI222" s="72">
        <f t="shared" si="145"/>
        <v>0</v>
      </c>
      <c r="BJ222" s="72">
        <f t="shared" si="146"/>
        <v>3.0818719151556118E-3</v>
      </c>
      <c r="BK222" s="72">
        <f t="shared" si="147"/>
        <v>4.7154324384894603E-3</v>
      </c>
      <c r="BL222" s="72">
        <f t="shared" si="148"/>
        <v>0</v>
      </c>
      <c r="BM222" s="99">
        <f t="shared" si="149"/>
        <v>0</v>
      </c>
      <c r="BN222" s="278">
        <f t="shared" si="128"/>
        <v>4.5329901120002847E-2</v>
      </c>
      <c r="BO222" s="277">
        <f t="shared" si="150"/>
        <v>1.0382371779745544E-2</v>
      </c>
      <c r="BP222" s="375">
        <f t="shared" si="151"/>
        <v>1.6950295533355864E-2</v>
      </c>
      <c r="BQ222" s="375"/>
      <c r="BR222" s="375"/>
      <c r="BS222" s="375"/>
      <c r="BT222" s="281"/>
      <c r="BU222" s="397"/>
      <c r="BV222" s="397"/>
      <c r="BW222" s="281"/>
      <c r="BX222" s="281"/>
    </row>
    <row r="223" spans="1:76" ht="15">
      <c r="A223" s="192">
        <v>122</v>
      </c>
      <c r="B223" s="192">
        <v>41004</v>
      </c>
      <c r="C223" s="200">
        <v>9</v>
      </c>
      <c r="D223" s="200">
        <v>0</v>
      </c>
      <c r="E223" s="200">
        <v>1</v>
      </c>
      <c r="F223" s="200">
        <v>0</v>
      </c>
      <c r="G223" s="192" t="s">
        <v>575</v>
      </c>
      <c r="H223" s="193">
        <v>7.2329999999999998E-3</v>
      </c>
      <c r="I223" s="201">
        <v>83</v>
      </c>
      <c r="J223" s="193">
        <v>5.6447329477920197E-3</v>
      </c>
      <c r="K223" s="200">
        <v>0</v>
      </c>
      <c r="L223" s="200">
        <v>0</v>
      </c>
      <c r="M223" s="200">
        <v>0</v>
      </c>
      <c r="N223" s="200">
        <v>303</v>
      </c>
      <c r="O223" s="200">
        <v>129</v>
      </c>
      <c r="P223" s="200">
        <v>0</v>
      </c>
      <c r="Q223" s="200">
        <v>170</v>
      </c>
      <c r="R223" s="200">
        <v>69</v>
      </c>
      <c r="S223" s="200">
        <v>468</v>
      </c>
      <c r="T223" s="200">
        <v>141</v>
      </c>
      <c r="U223" s="200">
        <v>1</v>
      </c>
      <c r="V223" s="200">
        <v>1</v>
      </c>
      <c r="W223" s="200">
        <v>0</v>
      </c>
      <c r="X223" s="200">
        <v>0</v>
      </c>
      <c r="Y223" s="200">
        <v>256</v>
      </c>
      <c r="Z223" s="200">
        <v>46</v>
      </c>
      <c r="AA223" s="200">
        <v>0</v>
      </c>
      <c r="AB223" s="200">
        <v>7</v>
      </c>
      <c r="AC223" s="200">
        <v>57</v>
      </c>
      <c r="AD223" s="200">
        <v>672</v>
      </c>
      <c r="AE223" s="200">
        <v>813</v>
      </c>
      <c r="AF223" s="200">
        <v>345</v>
      </c>
      <c r="AG223" s="200">
        <v>813</v>
      </c>
      <c r="AI223" s="264">
        <v>0.52404402669897487</v>
      </c>
      <c r="AJ223" s="260">
        <f t="shared" si="152"/>
        <v>413.42209896259226</v>
      </c>
      <c r="AK223" s="261">
        <f t="shared" si="129"/>
        <v>0.35315149847530442</v>
      </c>
      <c r="AL223" s="262">
        <f t="shared" si="153"/>
        <v>4.2199610186312228E-3</v>
      </c>
      <c r="AN223" s="264">
        <f t="shared" si="154"/>
        <v>0.45054200000000011</v>
      </c>
      <c r="AO223" s="266">
        <f t="shared" si="155"/>
        <v>903.15691199999981</v>
      </c>
      <c r="AP223" s="261">
        <f t="shared" si="130"/>
        <v>0.43838312396854667</v>
      </c>
      <c r="AQ223" s="262">
        <f t="shared" si="156"/>
        <v>1.3233486969692508E-4</v>
      </c>
      <c r="AT223" s="192">
        <f t="shared" si="131"/>
        <v>0</v>
      </c>
      <c r="AU223" s="192">
        <f t="shared" si="132"/>
        <v>0</v>
      </c>
      <c r="AV223" s="192">
        <f t="shared" si="133"/>
        <v>6.8756234143875468E-3</v>
      </c>
      <c r="AW223" s="192">
        <f t="shared" si="134"/>
        <v>2.9272456120659858E-3</v>
      </c>
      <c r="AX223" s="192">
        <f t="shared" si="135"/>
        <v>0</v>
      </c>
      <c r="AY223" s="192">
        <f t="shared" si="136"/>
        <v>3.1995475294674725E-3</v>
      </c>
      <c r="AZ223" s="192">
        <f t="shared" si="137"/>
        <v>5.8091075712317234E-3</v>
      </c>
      <c r="BA223" s="192">
        <f t="shared" si="138"/>
        <v>0</v>
      </c>
      <c r="BB223" s="192">
        <f t="shared" si="139"/>
        <v>1.5884278515086744E-4</v>
      </c>
      <c r="BC223" s="192">
        <f t="shared" si="140"/>
        <v>1.8970366912303596E-2</v>
      </c>
      <c r="BE223" s="72">
        <f t="shared" si="141"/>
        <v>0</v>
      </c>
      <c r="BF223" s="72">
        <f t="shared" si="142"/>
        <v>0</v>
      </c>
      <c r="BG223" s="72">
        <f t="shared" si="143"/>
        <v>1.8334995771700127E-2</v>
      </c>
      <c r="BH223" s="99">
        <f t="shared" si="144"/>
        <v>2.9272456120659858E-3</v>
      </c>
      <c r="BI223" s="72">
        <f t="shared" si="145"/>
        <v>0</v>
      </c>
      <c r="BJ223" s="72">
        <f t="shared" si="146"/>
        <v>3.1995475294674725E-3</v>
      </c>
      <c r="BK223" s="72">
        <f t="shared" si="147"/>
        <v>1.5490953523284594E-2</v>
      </c>
      <c r="BL223" s="72">
        <f t="shared" si="148"/>
        <v>0</v>
      </c>
      <c r="BM223" s="99">
        <f t="shared" si="149"/>
        <v>1.5884278515086744E-4</v>
      </c>
      <c r="BN223" s="278">
        <f t="shared" si="128"/>
        <v>0.13047800208821253</v>
      </c>
      <c r="BO223" s="277">
        <f t="shared" si="150"/>
        <v>1.8970366912303596E-2</v>
      </c>
      <c r="BP223" s="375">
        <f t="shared" si="151"/>
        <v>4.0111585221669049E-2</v>
      </c>
      <c r="BQ223" s="375"/>
      <c r="BR223" s="375"/>
      <c r="BS223" s="375"/>
      <c r="BT223" s="281"/>
      <c r="BU223" s="397"/>
      <c r="BV223" s="397"/>
      <c r="BW223" s="281"/>
      <c r="BX223" s="281"/>
    </row>
    <row r="224" spans="1:76" ht="15">
      <c r="A224" s="192">
        <v>123</v>
      </c>
      <c r="B224" s="192">
        <v>41020</v>
      </c>
      <c r="C224" s="200">
        <v>9</v>
      </c>
      <c r="D224" s="200">
        <v>0</v>
      </c>
      <c r="E224" s="200">
        <v>1</v>
      </c>
      <c r="F224" s="200">
        <v>0</v>
      </c>
      <c r="G224" s="192" t="s">
        <v>575</v>
      </c>
      <c r="H224" s="193">
        <v>7.2329999999999998E-3</v>
      </c>
      <c r="I224" s="201">
        <v>83</v>
      </c>
      <c r="J224" s="193">
        <v>5.6447329477920197E-3</v>
      </c>
      <c r="K224" s="200">
        <v>173</v>
      </c>
      <c r="L224" s="200">
        <v>0</v>
      </c>
      <c r="M224" s="200">
        <v>0</v>
      </c>
      <c r="N224" s="200">
        <v>49</v>
      </c>
      <c r="O224" s="200">
        <v>60</v>
      </c>
      <c r="P224" s="200">
        <v>0</v>
      </c>
      <c r="Q224" s="200">
        <v>71</v>
      </c>
      <c r="R224" s="200">
        <v>0</v>
      </c>
      <c r="S224" s="200">
        <v>559</v>
      </c>
      <c r="T224" s="200">
        <v>562</v>
      </c>
      <c r="U224" s="200">
        <v>1</v>
      </c>
      <c r="V224" s="200">
        <v>1</v>
      </c>
      <c r="W224" s="200">
        <v>0</v>
      </c>
      <c r="X224" s="200">
        <v>0</v>
      </c>
      <c r="Y224" s="200">
        <v>30</v>
      </c>
      <c r="Z224" s="200">
        <v>19</v>
      </c>
      <c r="AA224" s="200">
        <v>0</v>
      </c>
      <c r="AB224" s="200">
        <v>0</v>
      </c>
      <c r="AC224" s="200">
        <v>28</v>
      </c>
      <c r="AD224" s="200">
        <v>354</v>
      </c>
      <c r="AE224" s="200">
        <v>744</v>
      </c>
      <c r="AF224" s="200">
        <v>357</v>
      </c>
      <c r="AG224" s="200">
        <v>917</v>
      </c>
      <c r="AI224" s="259">
        <v>0.52968875964676687</v>
      </c>
      <c r="AJ224" s="260">
        <f t="shared" si="152"/>
        <v>415.43726862495402</v>
      </c>
      <c r="AK224" s="261">
        <f t="shared" si="129"/>
        <v>0.35487288731187316</v>
      </c>
      <c r="AL224" s="262">
        <f t="shared" si="153"/>
        <v>1.9514315989614004E-3</v>
      </c>
      <c r="AN224" s="264">
        <f t="shared" si="154"/>
        <v>0.4577750000000001</v>
      </c>
      <c r="AO224" s="266">
        <f t="shared" si="155"/>
        <v>905.7390929999998</v>
      </c>
      <c r="AP224" s="261">
        <f t="shared" si="130"/>
        <v>0.4396364882050286</v>
      </c>
      <c r="AQ224" s="262">
        <f t="shared" si="156"/>
        <v>2.1914100614853126E-4</v>
      </c>
      <c r="AT224" s="192">
        <f t="shared" si="131"/>
        <v>3.9256859758714383E-3</v>
      </c>
      <c r="AU224" s="192">
        <f t="shared" si="132"/>
        <v>0</v>
      </c>
      <c r="AV224" s="192">
        <f t="shared" si="133"/>
        <v>1.111899496056072E-3</v>
      </c>
      <c r="AW224" s="192">
        <f t="shared" si="134"/>
        <v>1.3615095870074352E-3</v>
      </c>
      <c r="AX224" s="192">
        <f t="shared" si="135"/>
        <v>0</v>
      </c>
      <c r="AY224" s="192">
        <f t="shared" si="136"/>
        <v>1.2752806464969643E-2</v>
      </c>
      <c r="AZ224" s="192">
        <f t="shared" si="137"/>
        <v>6.8075479350371759E-4</v>
      </c>
      <c r="BA224" s="192">
        <f t="shared" si="138"/>
        <v>0</v>
      </c>
      <c r="BB224" s="192">
        <f t="shared" si="139"/>
        <v>0</v>
      </c>
      <c r="BC224" s="192">
        <f t="shared" si="140"/>
        <v>1.9832656317408305E-2</v>
      </c>
      <c r="BE224" s="72">
        <f t="shared" si="141"/>
        <v>3.9256859758714383E-3</v>
      </c>
      <c r="BF224" s="72">
        <f t="shared" si="142"/>
        <v>0</v>
      </c>
      <c r="BG224" s="72">
        <f t="shared" si="143"/>
        <v>2.9650653228161924E-3</v>
      </c>
      <c r="BH224" s="99">
        <f t="shared" si="144"/>
        <v>1.3615095870074352E-3</v>
      </c>
      <c r="BI224" s="72">
        <f t="shared" si="145"/>
        <v>0</v>
      </c>
      <c r="BJ224" s="72">
        <f t="shared" si="146"/>
        <v>1.2752806464969643E-2</v>
      </c>
      <c r="BK224" s="72">
        <f t="shared" si="147"/>
        <v>1.8153461160099137E-3</v>
      </c>
      <c r="BL224" s="72">
        <f t="shared" si="148"/>
        <v>0</v>
      </c>
      <c r="BM224" s="99">
        <f t="shared" si="149"/>
        <v>0</v>
      </c>
      <c r="BN224" s="278">
        <f t="shared" si="128"/>
        <v>0.13501636737823733</v>
      </c>
      <c r="BO224" s="277">
        <f t="shared" si="150"/>
        <v>1.9832656317408305E-2</v>
      </c>
      <c r="BP224" s="375">
        <f t="shared" si="151"/>
        <v>2.282041346667462E-2</v>
      </c>
      <c r="BQ224" s="375"/>
      <c r="BR224" s="375"/>
      <c r="BS224" s="375"/>
      <c r="BT224" s="281"/>
      <c r="BU224" s="397"/>
      <c r="BV224" s="397"/>
      <c r="BW224" s="281"/>
      <c r="BX224" s="281"/>
    </row>
    <row r="225" spans="1:76" ht="15">
      <c r="A225" s="192">
        <v>124</v>
      </c>
      <c r="B225" s="192">
        <v>53003</v>
      </c>
      <c r="C225" s="200">
        <v>9</v>
      </c>
      <c r="D225" s="200">
        <v>0</v>
      </c>
      <c r="E225" s="200">
        <v>1</v>
      </c>
      <c r="F225" s="200">
        <v>0</v>
      </c>
      <c r="G225" s="192" t="s">
        <v>575</v>
      </c>
      <c r="H225" s="193">
        <v>2.362E-3</v>
      </c>
      <c r="I225" s="201">
        <v>83</v>
      </c>
      <c r="J225" s="193">
        <v>1.8433373735220171E-3</v>
      </c>
      <c r="K225" s="200">
        <v>195</v>
      </c>
      <c r="L225" s="200">
        <v>0</v>
      </c>
      <c r="M225" s="200">
        <v>0</v>
      </c>
      <c r="N225" s="200">
        <v>63</v>
      </c>
      <c r="O225" s="200">
        <v>4</v>
      </c>
      <c r="P225" s="200">
        <v>0</v>
      </c>
      <c r="Q225" s="200">
        <v>108</v>
      </c>
      <c r="R225" s="200">
        <v>0</v>
      </c>
      <c r="S225" s="200">
        <v>18</v>
      </c>
      <c r="T225" s="200">
        <v>5</v>
      </c>
      <c r="U225" s="200">
        <v>1</v>
      </c>
      <c r="V225" s="200">
        <v>1</v>
      </c>
      <c r="W225" s="200">
        <v>0</v>
      </c>
      <c r="X225" s="200">
        <v>0</v>
      </c>
      <c r="Y225" s="200">
        <v>0</v>
      </c>
      <c r="Z225" s="200">
        <v>63</v>
      </c>
      <c r="AA225" s="200">
        <v>0</v>
      </c>
      <c r="AB225" s="200">
        <v>0</v>
      </c>
      <c r="AC225" s="200">
        <v>7</v>
      </c>
      <c r="AD225" s="200">
        <v>371</v>
      </c>
      <c r="AE225" s="200">
        <v>181</v>
      </c>
      <c r="AF225" s="200">
        <v>357</v>
      </c>
      <c r="AG225" s="200">
        <v>376</v>
      </c>
      <c r="AI225" s="259">
        <v>0.53153209702028892</v>
      </c>
      <c r="AJ225" s="260">
        <f t="shared" si="152"/>
        <v>416.09534006730138</v>
      </c>
      <c r="AK225" s="261">
        <f t="shared" si="129"/>
        <v>0.35543502203217947</v>
      </c>
      <c r="AL225" s="262">
        <f t="shared" si="153"/>
        <v>6.4685095065326512E-4</v>
      </c>
      <c r="AN225" s="264">
        <f t="shared" si="154"/>
        <v>0.46013700000000007</v>
      </c>
      <c r="AO225" s="266">
        <f t="shared" si="155"/>
        <v>906.58232699999985</v>
      </c>
      <c r="AP225" s="261">
        <f t="shared" si="130"/>
        <v>0.44004578536064454</v>
      </c>
      <c r="AQ225" s="262">
        <f t="shared" si="156"/>
        <v>9.0298613837879515E-5</v>
      </c>
      <c r="AT225" s="192">
        <f t="shared" si="131"/>
        <v>1.4449921671039092E-3</v>
      </c>
      <c r="AU225" s="192">
        <f t="shared" si="132"/>
        <v>0</v>
      </c>
      <c r="AV225" s="192">
        <f t="shared" si="133"/>
        <v>4.6684362321818614E-4</v>
      </c>
      <c r="AW225" s="192">
        <f t="shared" si="134"/>
        <v>2.9640864966234038E-5</v>
      </c>
      <c r="AX225" s="192">
        <f t="shared" si="135"/>
        <v>0</v>
      </c>
      <c r="AY225" s="192">
        <f t="shared" si="136"/>
        <v>3.7051081207792547E-5</v>
      </c>
      <c r="AZ225" s="192">
        <f t="shared" si="137"/>
        <v>0</v>
      </c>
      <c r="BA225" s="192">
        <f t="shared" si="138"/>
        <v>0</v>
      </c>
      <c r="BB225" s="192">
        <f t="shared" si="139"/>
        <v>0</v>
      </c>
      <c r="BC225" s="192">
        <f t="shared" si="140"/>
        <v>1.9785277364961218E-3</v>
      </c>
      <c r="BE225" s="72">
        <f t="shared" si="141"/>
        <v>1.4449921671039092E-3</v>
      </c>
      <c r="BF225" s="72">
        <f t="shared" si="142"/>
        <v>0</v>
      </c>
      <c r="BG225" s="72">
        <f t="shared" si="143"/>
        <v>1.2449163285818295E-3</v>
      </c>
      <c r="BH225" s="99">
        <f t="shared" si="144"/>
        <v>2.9640864966234038E-5</v>
      </c>
      <c r="BI225" s="72">
        <f t="shared" si="145"/>
        <v>0</v>
      </c>
      <c r="BJ225" s="72">
        <f t="shared" si="146"/>
        <v>3.7051081207792547E-5</v>
      </c>
      <c r="BK225" s="72">
        <f t="shared" si="147"/>
        <v>0</v>
      </c>
      <c r="BL225" s="72">
        <f t="shared" si="148"/>
        <v>0</v>
      </c>
      <c r="BM225" s="99">
        <f t="shared" si="149"/>
        <v>0</v>
      </c>
      <c r="BN225" s="278">
        <f t="shared" si="128"/>
        <v>4.409078663727313E-2</v>
      </c>
      <c r="BO225" s="277">
        <f t="shared" si="150"/>
        <v>1.9785277364961218E-3</v>
      </c>
      <c r="BP225" s="375">
        <f t="shared" si="151"/>
        <v>2.756600441859765E-3</v>
      </c>
      <c r="BQ225" s="375"/>
      <c r="BR225" s="375"/>
      <c r="BS225" s="375"/>
      <c r="BT225" s="281"/>
      <c r="BU225" s="397"/>
      <c r="BV225" s="397"/>
      <c r="BW225" s="281"/>
      <c r="BX225" s="281"/>
    </row>
    <row r="226" spans="1:76" ht="15">
      <c r="A226" s="192">
        <v>125</v>
      </c>
      <c r="B226" s="192">
        <v>54062</v>
      </c>
      <c r="C226" s="200">
        <v>9</v>
      </c>
      <c r="D226" s="200">
        <v>0</v>
      </c>
      <c r="E226" s="200">
        <v>1</v>
      </c>
      <c r="F226" s="200">
        <v>0</v>
      </c>
      <c r="G226" s="192" t="s">
        <v>575</v>
      </c>
      <c r="H226" s="193">
        <v>6.7599999999999995E-4</v>
      </c>
      <c r="I226" s="201">
        <v>83</v>
      </c>
      <c r="J226" s="193">
        <v>5.2755972248132242E-4</v>
      </c>
      <c r="K226" s="200">
        <v>0</v>
      </c>
      <c r="L226" s="200">
        <v>0</v>
      </c>
      <c r="M226" s="200">
        <v>0</v>
      </c>
      <c r="N226" s="200">
        <v>82</v>
      </c>
      <c r="O226" s="200">
        <v>0</v>
      </c>
      <c r="P226" s="200">
        <v>0</v>
      </c>
      <c r="Q226" s="200">
        <v>130</v>
      </c>
      <c r="R226" s="200">
        <v>0</v>
      </c>
      <c r="S226" s="200">
        <v>238</v>
      </c>
      <c r="T226" s="200">
        <v>384</v>
      </c>
      <c r="U226" s="200">
        <v>1</v>
      </c>
      <c r="V226" s="200">
        <v>1</v>
      </c>
      <c r="W226" s="200">
        <v>0</v>
      </c>
      <c r="X226" s="200">
        <v>0</v>
      </c>
      <c r="Y226" s="200">
        <v>45</v>
      </c>
      <c r="Z226" s="200">
        <v>36</v>
      </c>
      <c r="AA226" s="200">
        <v>0</v>
      </c>
      <c r="AB226" s="200">
        <v>0</v>
      </c>
      <c r="AC226" s="200">
        <v>21</v>
      </c>
      <c r="AD226" s="200">
        <v>213</v>
      </c>
      <c r="AE226" s="200">
        <v>597</v>
      </c>
      <c r="AF226" s="200">
        <v>358</v>
      </c>
      <c r="AG226" s="200">
        <v>597</v>
      </c>
      <c r="AI226" s="264">
        <v>0.53205965674277023</v>
      </c>
      <c r="AJ226" s="260">
        <f t="shared" si="152"/>
        <v>416.28420644794971</v>
      </c>
      <c r="AK226" s="261">
        <f t="shared" si="129"/>
        <v>0.35559635459157807</v>
      </c>
      <c r="AL226" s="262">
        <f t="shared" si="153"/>
        <v>1.8599665472151519E-4</v>
      </c>
      <c r="AN226" s="264">
        <f t="shared" si="154"/>
        <v>0.46081300000000008</v>
      </c>
      <c r="AO226" s="266">
        <f t="shared" si="155"/>
        <v>906.82433499999991</v>
      </c>
      <c r="AP226" s="261">
        <f t="shared" si="130"/>
        <v>0.44016325356761477</v>
      </c>
      <c r="AQ226" s="262">
        <f t="shared" si="156"/>
        <v>2.7540889684497224E-5</v>
      </c>
      <c r="AT226" s="192">
        <f t="shared" si="131"/>
        <v>0</v>
      </c>
      <c r="AU226" s="192">
        <f t="shared" si="132"/>
        <v>0</v>
      </c>
      <c r="AV226" s="192">
        <f t="shared" si="133"/>
        <v>1.7390478691874312E-4</v>
      </c>
      <c r="AW226" s="192">
        <f t="shared" si="134"/>
        <v>0</v>
      </c>
      <c r="AX226" s="192">
        <f t="shared" si="135"/>
        <v>0</v>
      </c>
      <c r="AY226" s="192">
        <f t="shared" si="136"/>
        <v>8.1438339239996767E-4</v>
      </c>
      <c r="AZ226" s="192">
        <f t="shared" si="137"/>
        <v>9.5435553796871232E-5</v>
      </c>
      <c r="BA226" s="192">
        <f t="shared" si="138"/>
        <v>0</v>
      </c>
      <c r="BB226" s="192">
        <f t="shared" si="139"/>
        <v>0</v>
      </c>
      <c r="BC226" s="192">
        <f t="shared" si="140"/>
        <v>1.0837237331155821E-3</v>
      </c>
      <c r="BE226" s="72">
        <f t="shared" si="141"/>
        <v>0</v>
      </c>
      <c r="BF226" s="72">
        <f t="shared" si="142"/>
        <v>0</v>
      </c>
      <c r="BG226" s="72">
        <f t="shared" si="143"/>
        <v>4.6374609844998169E-4</v>
      </c>
      <c r="BH226" s="99">
        <f t="shared" si="144"/>
        <v>0</v>
      </c>
      <c r="BI226" s="72">
        <f t="shared" si="145"/>
        <v>0</v>
      </c>
      <c r="BJ226" s="72">
        <f t="shared" si="146"/>
        <v>8.1438339239996767E-4</v>
      </c>
      <c r="BK226" s="72">
        <f t="shared" si="147"/>
        <v>2.5449481012499001E-4</v>
      </c>
      <c r="BL226" s="72">
        <f t="shared" si="148"/>
        <v>0</v>
      </c>
      <c r="BM226" s="99">
        <f t="shared" si="149"/>
        <v>0</v>
      </c>
      <c r="BN226" s="278">
        <f t="shared" si="128"/>
        <v>1.2654047503437002E-2</v>
      </c>
      <c r="BO226" s="277">
        <f t="shared" si="150"/>
        <v>1.0837237331155821E-3</v>
      </c>
      <c r="BP226" s="375">
        <f t="shared" si="151"/>
        <v>1.5326243009749394E-3</v>
      </c>
      <c r="BQ226" s="375"/>
      <c r="BR226" s="375"/>
      <c r="BS226" s="375"/>
      <c r="BT226" s="281"/>
      <c r="BU226" s="397"/>
      <c r="BV226" s="397"/>
      <c r="BW226" s="281"/>
      <c r="BX226" s="281"/>
    </row>
    <row r="227" spans="1:76" ht="15">
      <c r="A227" s="192">
        <v>127</v>
      </c>
      <c r="B227" s="192">
        <v>54043</v>
      </c>
      <c r="C227" s="200">
        <v>9</v>
      </c>
      <c r="D227" s="200">
        <v>0</v>
      </c>
      <c r="E227" s="200">
        <v>1</v>
      </c>
      <c r="F227" s="200">
        <v>0</v>
      </c>
      <c r="G227" s="192" t="s">
        <v>575</v>
      </c>
      <c r="H227" s="193">
        <v>6.7599999999999995E-4</v>
      </c>
      <c r="I227" s="201">
        <v>83</v>
      </c>
      <c r="J227" s="193">
        <v>5.2755972248132242E-4</v>
      </c>
      <c r="K227" s="200">
        <v>0</v>
      </c>
      <c r="L227" s="200">
        <v>0</v>
      </c>
      <c r="M227" s="200">
        <v>0</v>
      </c>
      <c r="N227" s="200">
        <v>49</v>
      </c>
      <c r="O227" s="200">
        <v>0</v>
      </c>
      <c r="P227" s="200">
        <v>0</v>
      </c>
      <c r="Q227" s="200">
        <v>41</v>
      </c>
      <c r="R227" s="200">
        <v>0</v>
      </c>
      <c r="S227" s="200">
        <v>142</v>
      </c>
      <c r="T227" s="200">
        <v>450</v>
      </c>
      <c r="U227" s="200">
        <v>1</v>
      </c>
      <c r="V227" s="200">
        <v>1</v>
      </c>
      <c r="W227" s="200">
        <v>0</v>
      </c>
      <c r="X227" s="200">
        <v>0</v>
      </c>
      <c r="Y227" s="200">
        <v>41</v>
      </c>
      <c r="Z227" s="200">
        <v>9</v>
      </c>
      <c r="AA227" s="200">
        <v>0</v>
      </c>
      <c r="AB227" s="200">
        <v>0</v>
      </c>
      <c r="AC227" s="200">
        <v>4</v>
      </c>
      <c r="AD227" s="200">
        <v>90</v>
      </c>
      <c r="AE227" s="200">
        <v>540</v>
      </c>
      <c r="AF227" s="200">
        <v>398</v>
      </c>
      <c r="AG227" s="200">
        <v>540</v>
      </c>
      <c r="AI227" s="259">
        <v>0.53276115725362916</v>
      </c>
      <c r="AJ227" s="260">
        <f t="shared" si="152"/>
        <v>416.49417521749729</v>
      </c>
      <c r="AK227" s="261">
        <f t="shared" si="129"/>
        <v>0.35577571313526696</v>
      </c>
      <c r="AL227" s="262">
        <f t="shared" si="153"/>
        <v>2.4794447607054155E-4</v>
      </c>
      <c r="AN227" s="264">
        <f t="shared" si="154"/>
        <v>0.46148900000000009</v>
      </c>
      <c r="AO227" s="266">
        <f t="shared" si="155"/>
        <v>907.0933829999999</v>
      </c>
      <c r="AP227" s="261">
        <f t="shared" si="130"/>
        <v>0.44029384671391125</v>
      </c>
      <c r="AQ227" s="262">
        <f t="shared" si="156"/>
        <v>2.8287152209688947E-5</v>
      </c>
      <c r="AT227" s="192">
        <f t="shared" si="131"/>
        <v>0</v>
      </c>
      <c r="AU227" s="192">
        <f t="shared" si="132"/>
        <v>0</v>
      </c>
      <c r="AV227" s="192">
        <f t="shared" si="133"/>
        <v>1.0391871413437089E-4</v>
      </c>
      <c r="AW227" s="192">
        <f t="shared" si="134"/>
        <v>0</v>
      </c>
      <c r="AX227" s="192">
        <f t="shared" si="135"/>
        <v>0</v>
      </c>
      <c r="AY227" s="192">
        <f t="shared" si="136"/>
        <v>9.5435553796871227E-4</v>
      </c>
      <c r="AZ227" s="192">
        <f t="shared" si="137"/>
        <v>8.695239345937156E-5</v>
      </c>
      <c r="BA227" s="192">
        <f t="shared" si="138"/>
        <v>0</v>
      </c>
      <c r="BB227" s="192">
        <f t="shared" si="139"/>
        <v>0</v>
      </c>
      <c r="BC227" s="192">
        <f t="shared" si="140"/>
        <v>1.1452266455624547E-3</v>
      </c>
      <c r="BE227" s="72">
        <f t="shared" si="141"/>
        <v>0</v>
      </c>
      <c r="BF227" s="72">
        <f t="shared" si="142"/>
        <v>0</v>
      </c>
      <c r="BG227" s="72">
        <f t="shared" si="143"/>
        <v>2.7711657102498906E-4</v>
      </c>
      <c r="BH227" s="99">
        <f t="shared" si="144"/>
        <v>0</v>
      </c>
      <c r="BI227" s="72">
        <f t="shared" si="145"/>
        <v>0</v>
      </c>
      <c r="BJ227" s="72">
        <f t="shared" si="146"/>
        <v>9.5435553796871227E-4</v>
      </c>
      <c r="BK227" s="72">
        <f t="shared" si="147"/>
        <v>2.3187304922499084E-4</v>
      </c>
      <c r="BL227" s="72">
        <f t="shared" si="148"/>
        <v>0</v>
      </c>
      <c r="BM227" s="99">
        <f t="shared" si="149"/>
        <v>0</v>
      </c>
      <c r="BN227" s="278">
        <f t="shared" si="128"/>
        <v>1.4067907559686945E-2</v>
      </c>
      <c r="BO227" s="277">
        <f t="shared" si="150"/>
        <v>1.1452266455624547E-3</v>
      </c>
      <c r="BP227" s="375">
        <f t="shared" si="151"/>
        <v>1.4633451582186923E-3</v>
      </c>
      <c r="BQ227" s="375"/>
      <c r="BR227" s="375"/>
      <c r="BS227" s="375"/>
      <c r="BT227" s="281"/>
      <c r="BU227" s="397"/>
      <c r="BV227" s="397"/>
      <c r="BW227" s="281"/>
      <c r="BX227" s="281"/>
    </row>
    <row r="228" spans="1:76" ht="15">
      <c r="A228" s="192">
        <v>132</v>
      </c>
      <c r="B228" s="192">
        <v>54049</v>
      </c>
      <c r="C228" s="200">
        <v>9</v>
      </c>
      <c r="D228" s="200">
        <v>0</v>
      </c>
      <c r="E228" s="200">
        <v>1</v>
      </c>
      <c r="F228" s="200">
        <v>0</v>
      </c>
      <c r="G228" s="192" t="s">
        <v>575</v>
      </c>
      <c r="H228" s="193">
        <v>6.7599999999999995E-4</v>
      </c>
      <c r="I228" s="201">
        <v>83</v>
      </c>
      <c r="J228" s="193">
        <v>5.2755972248132242E-4</v>
      </c>
      <c r="K228" s="200">
        <v>0</v>
      </c>
      <c r="L228" s="200">
        <v>0</v>
      </c>
      <c r="M228" s="200">
        <v>0</v>
      </c>
      <c r="N228" s="200">
        <v>99</v>
      </c>
      <c r="O228" s="200">
        <v>0</v>
      </c>
      <c r="P228" s="200">
        <v>0</v>
      </c>
      <c r="Q228" s="200">
        <v>135</v>
      </c>
      <c r="R228" s="200">
        <v>0</v>
      </c>
      <c r="S228" s="200">
        <v>279</v>
      </c>
      <c r="T228" s="200">
        <v>490</v>
      </c>
      <c r="U228" s="200">
        <v>1</v>
      </c>
      <c r="V228" s="200">
        <v>1</v>
      </c>
      <c r="W228" s="200">
        <v>0</v>
      </c>
      <c r="X228" s="200">
        <v>0</v>
      </c>
      <c r="Y228" s="200">
        <v>75</v>
      </c>
      <c r="Z228" s="200">
        <v>24</v>
      </c>
      <c r="AA228" s="200">
        <v>0</v>
      </c>
      <c r="AB228" s="200">
        <v>0</v>
      </c>
      <c r="AC228" s="200">
        <v>41</v>
      </c>
      <c r="AD228" s="200">
        <v>234</v>
      </c>
      <c r="AE228" s="200">
        <v>725</v>
      </c>
      <c r="AF228" s="200">
        <v>445</v>
      </c>
      <c r="AG228" s="200">
        <v>725</v>
      </c>
      <c r="AI228" s="259">
        <v>0.53776268141810368</v>
      </c>
      <c r="AJ228" s="260">
        <f t="shared" si="152"/>
        <v>416.72893929400146</v>
      </c>
      <c r="AK228" s="261">
        <f t="shared" si="129"/>
        <v>0.355976252210497</v>
      </c>
      <c r="AL228" s="262">
        <f t="shared" si="153"/>
        <v>1.7944061939736266E-3</v>
      </c>
      <c r="AN228" s="264">
        <f t="shared" si="154"/>
        <v>0.4621650000000001</v>
      </c>
      <c r="AO228" s="266">
        <f t="shared" si="155"/>
        <v>907.39420299999995</v>
      </c>
      <c r="AP228" s="261">
        <f t="shared" si="130"/>
        <v>0.44043986166391613</v>
      </c>
      <c r="AQ228" s="262">
        <f t="shared" si="156"/>
        <v>2.9014117136589247E-5</v>
      </c>
      <c r="AT228" s="192">
        <f t="shared" si="131"/>
        <v>0</v>
      </c>
      <c r="AU228" s="192">
        <f t="shared" si="132"/>
        <v>0</v>
      </c>
      <c r="AV228" s="192">
        <f t="shared" si="133"/>
        <v>2.0995821835311673E-4</v>
      </c>
      <c r="AW228" s="192">
        <f t="shared" si="134"/>
        <v>0</v>
      </c>
      <c r="AX228" s="192">
        <f t="shared" si="135"/>
        <v>0</v>
      </c>
      <c r="AY228" s="192">
        <f t="shared" si="136"/>
        <v>1.0391871413437089E-3</v>
      </c>
      <c r="AZ228" s="192">
        <f t="shared" si="137"/>
        <v>1.5905925632811872E-4</v>
      </c>
      <c r="BA228" s="192">
        <f t="shared" si="138"/>
        <v>0</v>
      </c>
      <c r="BB228" s="192">
        <f t="shared" si="139"/>
        <v>0</v>
      </c>
      <c r="BC228" s="192">
        <f t="shared" si="140"/>
        <v>1.4082046160249443E-3</v>
      </c>
      <c r="BE228" s="72">
        <f t="shared" si="141"/>
        <v>0</v>
      </c>
      <c r="BF228" s="72">
        <f t="shared" si="142"/>
        <v>0</v>
      </c>
      <c r="BG228" s="72">
        <f t="shared" si="143"/>
        <v>5.5988858227497783E-4</v>
      </c>
      <c r="BH228" s="99">
        <f t="shared" si="144"/>
        <v>0</v>
      </c>
      <c r="BI228" s="72">
        <f t="shared" si="145"/>
        <v>0</v>
      </c>
      <c r="BJ228" s="72">
        <f t="shared" si="146"/>
        <v>1.0391871413437089E-3</v>
      </c>
      <c r="BK228" s="72">
        <f t="shared" si="147"/>
        <v>4.2415801687498329E-4</v>
      </c>
      <c r="BL228" s="72">
        <f t="shared" si="148"/>
        <v>0</v>
      </c>
      <c r="BM228" s="99">
        <f t="shared" si="149"/>
        <v>0</v>
      </c>
      <c r="BN228" s="278">
        <f t="shared" si="128"/>
        <v>1.5729193125780631E-2</v>
      </c>
      <c r="BO228" s="277">
        <f t="shared" si="150"/>
        <v>1.4082046160249443E-3</v>
      </c>
      <c r="BP228" s="375">
        <f t="shared" si="151"/>
        <v>2.02323374049367E-3</v>
      </c>
      <c r="BQ228" s="375"/>
      <c r="BR228" s="375"/>
      <c r="BS228" s="375"/>
      <c r="BT228" s="281"/>
      <c r="BU228" s="397"/>
      <c r="BV228" s="397"/>
      <c r="BW228" s="281"/>
      <c r="BX228" s="281"/>
    </row>
    <row r="229" spans="1:76" ht="15">
      <c r="A229" s="192">
        <v>139</v>
      </c>
      <c r="B229" s="192">
        <v>52015</v>
      </c>
      <c r="C229" s="200">
        <v>9</v>
      </c>
      <c r="D229" s="200">
        <v>0</v>
      </c>
      <c r="E229" s="200">
        <v>1</v>
      </c>
      <c r="F229" s="200">
        <v>0</v>
      </c>
      <c r="G229" s="192" t="s">
        <v>575</v>
      </c>
      <c r="H229" s="193">
        <v>2.8240000000000001E-3</v>
      </c>
      <c r="I229" s="201">
        <v>83</v>
      </c>
      <c r="J229" s="193">
        <v>2.2038885448036312E-3</v>
      </c>
      <c r="K229" s="200">
        <v>3</v>
      </c>
      <c r="L229" s="200">
        <v>0</v>
      </c>
      <c r="M229" s="200">
        <v>0</v>
      </c>
      <c r="N229" s="200">
        <v>133</v>
      </c>
      <c r="O229" s="200">
        <v>3</v>
      </c>
      <c r="P229" s="200">
        <v>0</v>
      </c>
      <c r="Q229" s="200">
        <v>111</v>
      </c>
      <c r="R229" s="200">
        <v>0</v>
      </c>
      <c r="S229" s="200">
        <v>456</v>
      </c>
      <c r="T229" s="200">
        <v>750</v>
      </c>
      <c r="U229" s="200">
        <v>1</v>
      </c>
      <c r="V229" s="200">
        <v>1</v>
      </c>
      <c r="W229" s="200">
        <v>3</v>
      </c>
      <c r="X229" s="200">
        <v>0</v>
      </c>
      <c r="Y229" s="200">
        <v>84</v>
      </c>
      <c r="Z229" s="200">
        <v>48</v>
      </c>
      <c r="AA229" s="200">
        <v>0</v>
      </c>
      <c r="AB229" s="200">
        <v>0</v>
      </c>
      <c r="AC229" s="200">
        <v>21</v>
      </c>
      <c r="AD229" s="200">
        <v>251</v>
      </c>
      <c r="AE229" s="200">
        <v>998</v>
      </c>
      <c r="AF229" s="200">
        <v>545</v>
      </c>
      <c r="AG229" s="200">
        <v>1001</v>
      </c>
      <c r="AI229" s="259">
        <v>0.54290162618168969</v>
      </c>
      <c r="AJ229" s="260">
        <f t="shared" si="152"/>
        <v>417.93005855091945</v>
      </c>
      <c r="AK229" s="261">
        <f t="shared" si="129"/>
        <v>0.35700226670389862</v>
      </c>
      <c r="AL229" s="262">
        <f t="shared" si="153"/>
        <v>1.8895169584098154E-3</v>
      </c>
      <c r="AN229" s="264">
        <f t="shared" si="154"/>
        <v>0.4649890000000001</v>
      </c>
      <c r="AO229" s="266">
        <f t="shared" si="155"/>
        <v>908.93328299999996</v>
      </c>
      <c r="AP229" s="261">
        <f t="shared" si="130"/>
        <v>0.44118691534802451</v>
      </c>
      <c r="AQ229" s="262">
        <f t="shared" si="156"/>
        <v>1.2856887771827989E-4</v>
      </c>
      <c r="AT229" s="192">
        <f t="shared" si="131"/>
        <v>2.6578895850331792E-5</v>
      </c>
      <c r="AU229" s="192">
        <f t="shared" si="132"/>
        <v>0</v>
      </c>
      <c r="AV229" s="192">
        <f t="shared" si="133"/>
        <v>1.1783310493647095E-3</v>
      </c>
      <c r="AW229" s="192">
        <f t="shared" si="134"/>
        <v>2.6578895850331792E-5</v>
      </c>
      <c r="AX229" s="192">
        <f t="shared" si="135"/>
        <v>0</v>
      </c>
      <c r="AY229" s="192">
        <f t="shared" si="136"/>
        <v>6.6447239625829473E-3</v>
      </c>
      <c r="AZ229" s="192">
        <f t="shared" si="137"/>
        <v>7.4420908380929014E-4</v>
      </c>
      <c r="BA229" s="192">
        <f t="shared" si="138"/>
        <v>0</v>
      </c>
      <c r="BB229" s="192">
        <f t="shared" si="139"/>
        <v>0</v>
      </c>
      <c r="BC229" s="192">
        <f t="shared" si="140"/>
        <v>8.6204218874576105E-3</v>
      </c>
      <c r="BE229" s="72">
        <f t="shared" si="141"/>
        <v>2.6578895850331792E-5</v>
      </c>
      <c r="BF229" s="72">
        <f t="shared" si="142"/>
        <v>0</v>
      </c>
      <c r="BG229" s="72">
        <f t="shared" si="143"/>
        <v>3.1422161316392258E-3</v>
      </c>
      <c r="BH229" s="99">
        <f t="shared" si="144"/>
        <v>2.6578895850331792E-5</v>
      </c>
      <c r="BI229" s="72">
        <f t="shared" si="145"/>
        <v>0</v>
      </c>
      <c r="BJ229" s="72">
        <f t="shared" si="146"/>
        <v>6.6447239625829473E-3</v>
      </c>
      <c r="BK229" s="72">
        <f t="shared" si="147"/>
        <v>1.9845575568247743E-3</v>
      </c>
      <c r="BL229" s="72">
        <f t="shared" si="148"/>
        <v>0</v>
      </c>
      <c r="BM229" s="99">
        <f t="shared" si="149"/>
        <v>0</v>
      </c>
      <c r="BN229" s="278">
        <f t="shared" si="128"/>
        <v>8.0474990213504599E-2</v>
      </c>
      <c r="BO229" s="277">
        <f t="shared" si="150"/>
        <v>8.6204218874576105E-3</v>
      </c>
      <c r="BP229" s="375">
        <f t="shared" si="151"/>
        <v>1.1824655442747609E-2</v>
      </c>
      <c r="BQ229" s="375"/>
      <c r="BR229" s="375"/>
      <c r="BS229" s="375"/>
      <c r="BT229" s="281"/>
      <c r="BU229" s="397"/>
      <c r="BV229" s="397"/>
      <c r="BW229" s="281"/>
      <c r="BX229" s="281"/>
    </row>
    <row r="230" spans="1:76" ht="15">
      <c r="A230" s="192">
        <v>142</v>
      </c>
      <c r="B230" s="192">
        <v>55009</v>
      </c>
      <c r="C230" s="200">
        <v>9</v>
      </c>
      <c r="D230" s="200">
        <v>0</v>
      </c>
      <c r="E230" s="200">
        <v>1</v>
      </c>
      <c r="F230" s="200">
        <v>0</v>
      </c>
      <c r="G230" s="192" t="s">
        <v>575</v>
      </c>
      <c r="H230" s="193">
        <v>5.1240000000000001E-3</v>
      </c>
      <c r="I230" s="201">
        <v>83</v>
      </c>
      <c r="J230" s="193">
        <v>3.9988402633051728E-3</v>
      </c>
      <c r="K230" s="200">
        <v>0</v>
      </c>
      <c r="L230" s="200">
        <v>0</v>
      </c>
      <c r="M230" s="200">
        <v>0</v>
      </c>
      <c r="N230" s="200">
        <v>218</v>
      </c>
      <c r="O230" s="200">
        <v>0</v>
      </c>
      <c r="P230" s="200">
        <v>0</v>
      </c>
      <c r="Q230" s="200">
        <v>68</v>
      </c>
      <c r="R230" s="200">
        <v>0</v>
      </c>
      <c r="S230" s="200">
        <v>357</v>
      </c>
      <c r="T230" s="200">
        <v>645</v>
      </c>
      <c r="U230" s="200">
        <v>1</v>
      </c>
      <c r="V230" s="200">
        <v>1</v>
      </c>
      <c r="W230" s="200">
        <v>0</v>
      </c>
      <c r="X230" s="200">
        <v>0</v>
      </c>
      <c r="Y230" s="200">
        <v>178</v>
      </c>
      <c r="Z230" s="200">
        <v>39</v>
      </c>
      <c r="AA230" s="200">
        <v>0</v>
      </c>
      <c r="AB230" s="200">
        <v>0</v>
      </c>
      <c r="AC230" s="200">
        <v>7</v>
      </c>
      <c r="AD230" s="200">
        <v>287</v>
      </c>
      <c r="AE230" s="200">
        <v>931</v>
      </c>
      <c r="AF230" s="200">
        <v>575</v>
      </c>
      <c r="AG230" s="200">
        <v>931</v>
      </c>
      <c r="AI230" s="259">
        <v>0.54713181586999038</v>
      </c>
      <c r="AJ230" s="260">
        <f t="shared" si="152"/>
        <v>420.2293917023199</v>
      </c>
      <c r="AK230" s="261">
        <f t="shared" si="129"/>
        <v>0.35896639235162914</v>
      </c>
      <c r="AL230" s="262">
        <f t="shared" si="153"/>
        <v>1.5823649877867584E-3</v>
      </c>
      <c r="AN230" s="264">
        <f t="shared" si="154"/>
        <v>0.47011300000000011</v>
      </c>
      <c r="AO230" s="266">
        <f t="shared" si="155"/>
        <v>911.87958299999991</v>
      </c>
      <c r="AP230" s="261">
        <f t="shared" si="130"/>
        <v>0.44261701922143482</v>
      </c>
      <c r="AQ230" s="262">
        <f t="shared" si="156"/>
        <v>2.628512872660924E-4</v>
      </c>
      <c r="AT230" s="192">
        <f t="shared" si="131"/>
        <v>0</v>
      </c>
      <c r="AU230" s="192">
        <f t="shared" si="132"/>
        <v>0</v>
      </c>
      <c r="AV230" s="192">
        <f t="shared" si="133"/>
        <v>3.5044236531501212E-3</v>
      </c>
      <c r="AW230" s="192">
        <f t="shared" si="134"/>
        <v>0</v>
      </c>
      <c r="AX230" s="192">
        <f t="shared" si="135"/>
        <v>0</v>
      </c>
      <c r="AY230" s="192">
        <f t="shared" si="136"/>
        <v>1.0368592918723982E-2</v>
      </c>
      <c r="AZ230" s="192">
        <f t="shared" si="137"/>
        <v>2.8614101388106496E-3</v>
      </c>
      <c r="BA230" s="192">
        <f t="shared" si="138"/>
        <v>0</v>
      </c>
      <c r="BB230" s="192">
        <f t="shared" si="139"/>
        <v>0</v>
      </c>
      <c r="BC230" s="192">
        <f t="shared" si="140"/>
        <v>1.6734426710684751E-2</v>
      </c>
      <c r="BE230" s="72">
        <f t="shared" si="141"/>
        <v>0</v>
      </c>
      <c r="BF230" s="72">
        <f t="shared" si="142"/>
        <v>0</v>
      </c>
      <c r="BG230" s="72">
        <f t="shared" si="143"/>
        <v>9.345129741733656E-3</v>
      </c>
      <c r="BH230" s="99">
        <f t="shared" si="144"/>
        <v>0</v>
      </c>
      <c r="BI230" s="72">
        <f t="shared" si="145"/>
        <v>0</v>
      </c>
      <c r="BJ230" s="72">
        <f t="shared" si="146"/>
        <v>1.0368592918723982E-2</v>
      </c>
      <c r="BK230" s="72">
        <f t="shared" si="147"/>
        <v>7.6304270368283992E-3</v>
      </c>
      <c r="BL230" s="72">
        <f t="shared" si="148"/>
        <v>0</v>
      </c>
      <c r="BM230" s="99">
        <f t="shared" si="149"/>
        <v>0</v>
      </c>
      <c r="BN230" s="278">
        <f t="shared" si="128"/>
        <v>0.15405532114383177</v>
      </c>
      <c r="BO230" s="277">
        <f t="shared" si="150"/>
        <v>1.6734426710684751E-2</v>
      </c>
      <c r="BP230" s="375">
        <f t="shared" si="151"/>
        <v>2.7344149697286036E-2</v>
      </c>
      <c r="BQ230" s="375"/>
      <c r="BR230" s="375"/>
      <c r="BS230" s="375"/>
      <c r="BT230" s="281"/>
      <c r="BU230" s="397"/>
      <c r="BV230" s="397"/>
      <c r="BW230" s="281"/>
      <c r="BX230" s="281"/>
    </row>
    <row r="231" spans="1:76" ht="15">
      <c r="A231" s="192">
        <v>145</v>
      </c>
      <c r="B231" s="192">
        <v>42031</v>
      </c>
      <c r="C231" s="200">
        <v>9</v>
      </c>
      <c r="D231" s="200">
        <v>0</v>
      </c>
      <c r="E231" s="200">
        <v>1</v>
      </c>
      <c r="F231" s="200">
        <v>0</v>
      </c>
      <c r="G231" s="192" t="s">
        <v>575</v>
      </c>
      <c r="H231" s="193">
        <v>1.2819000000000001E-2</v>
      </c>
      <c r="I231" s="201">
        <v>83</v>
      </c>
      <c r="J231" s="193">
        <v>1.0004124382378807E-2</v>
      </c>
      <c r="K231" s="200">
        <v>0</v>
      </c>
      <c r="L231" s="200">
        <v>0</v>
      </c>
      <c r="M231" s="200">
        <v>0</v>
      </c>
      <c r="N231" s="200">
        <v>330</v>
      </c>
      <c r="O231" s="200">
        <v>0</v>
      </c>
      <c r="P231" s="200">
        <v>0</v>
      </c>
      <c r="Q231" s="200">
        <v>123</v>
      </c>
      <c r="R231" s="200">
        <v>0</v>
      </c>
      <c r="S231" s="200">
        <v>507</v>
      </c>
      <c r="T231" s="200">
        <v>652</v>
      </c>
      <c r="U231" s="200">
        <v>1</v>
      </c>
      <c r="V231" s="200">
        <v>1</v>
      </c>
      <c r="W231" s="200">
        <v>0</v>
      </c>
      <c r="X231" s="200">
        <v>0</v>
      </c>
      <c r="Y231" s="200">
        <v>300</v>
      </c>
      <c r="Z231" s="200">
        <v>30</v>
      </c>
      <c r="AA231" s="200">
        <v>0</v>
      </c>
      <c r="AB231" s="200">
        <v>0</v>
      </c>
      <c r="AC231" s="200">
        <v>20</v>
      </c>
      <c r="AD231" s="200">
        <v>453</v>
      </c>
      <c r="AE231" s="200">
        <v>1106</v>
      </c>
      <c r="AF231" s="200">
        <v>599</v>
      </c>
      <c r="AG231" s="200">
        <v>1106</v>
      </c>
      <c r="AI231" s="259">
        <v>0.55790256830158491</v>
      </c>
      <c r="AJ231" s="260">
        <f t="shared" si="152"/>
        <v>426.22186220736478</v>
      </c>
      <c r="AK231" s="261">
        <f t="shared" si="129"/>
        <v>0.3640852525764115</v>
      </c>
      <c r="AL231" s="262">
        <f t="shared" si="153"/>
        <v>4.1142415175344409E-3</v>
      </c>
      <c r="AN231" s="264">
        <f t="shared" si="154"/>
        <v>0.48293200000000014</v>
      </c>
      <c r="AO231" s="266">
        <f t="shared" si="155"/>
        <v>919.55816399999992</v>
      </c>
      <c r="AP231" s="261">
        <f t="shared" si="130"/>
        <v>0.44634412387146877</v>
      </c>
      <c r="AQ231" s="262">
        <f t="shared" si="156"/>
        <v>8.2149096169207311E-4</v>
      </c>
      <c r="AT231" s="192">
        <f t="shared" si="131"/>
        <v>0</v>
      </c>
      <c r="AU231" s="192">
        <f t="shared" si="132"/>
        <v>0</v>
      </c>
      <c r="AV231" s="192">
        <f t="shared" si="133"/>
        <v>1.3271471405663727E-2</v>
      </c>
      <c r="AW231" s="192">
        <f t="shared" si="134"/>
        <v>0</v>
      </c>
      <c r="AX231" s="192">
        <f t="shared" si="135"/>
        <v>0</v>
      </c>
      <c r="AY231" s="192">
        <f t="shared" si="136"/>
        <v>2.6221210171190147E-2</v>
      </c>
      <c r="AZ231" s="192">
        <f t="shared" si="137"/>
        <v>1.2064974005148841E-2</v>
      </c>
      <c r="BA231" s="192">
        <f t="shared" si="138"/>
        <v>0</v>
      </c>
      <c r="BB231" s="192">
        <f t="shared" si="139"/>
        <v>0</v>
      </c>
      <c r="BC231" s="192">
        <f t="shared" si="140"/>
        <v>5.1557655582002711E-2</v>
      </c>
      <c r="BE231" s="72">
        <f t="shared" si="141"/>
        <v>0</v>
      </c>
      <c r="BF231" s="72">
        <f t="shared" si="142"/>
        <v>0</v>
      </c>
      <c r="BG231" s="72">
        <f t="shared" si="143"/>
        <v>3.5390590415103271E-2</v>
      </c>
      <c r="BH231" s="99">
        <f t="shared" si="144"/>
        <v>0</v>
      </c>
      <c r="BI231" s="72">
        <f t="shared" si="145"/>
        <v>0</v>
      </c>
      <c r="BJ231" s="72">
        <f t="shared" si="146"/>
        <v>2.6221210171190147E-2</v>
      </c>
      <c r="BK231" s="72">
        <f t="shared" si="147"/>
        <v>3.2173264013730246E-2</v>
      </c>
      <c r="BL231" s="72">
        <f t="shared" si="148"/>
        <v>0</v>
      </c>
      <c r="BM231" s="99">
        <f t="shared" si="149"/>
        <v>0</v>
      </c>
      <c r="BN231" s="278">
        <f t="shared" si="128"/>
        <v>0.40149552383800868</v>
      </c>
      <c r="BO231" s="277">
        <f t="shared" si="150"/>
        <v>5.1557655582002711E-2</v>
      </c>
      <c r="BP231" s="375">
        <f t="shared" si="151"/>
        <v>9.3785064600023671E-2</v>
      </c>
      <c r="BQ231" s="375"/>
      <c r="BR231" s="375"/>
      <c r="BS231" s="375"/>
      <c r="BT231" s="281"/>
      <c r="BU231" s="397"/>
      <c r="BV231" s="397"/>
      <c r="BW231" s="281"/>
      <c r="BX231" s="281"/>
    </row>
    <row r="232" spans="1:76" ht="15">
      <c r="A232" s="192">
        <v>146</v>
      </c>
      <c r="B232" s="192">
        <v>55001</v>
      </c>
      <c r="C232" s="200">
        <v>9</v>
      </c>
      <c r="D232" s="200">
        <v>0</v>
      </c>
      <c r="E232" s="200">
        <v>1</v>
      </c>
      <c r="F232" s="200">
        <v>0</v>
      </c>
      <c r="G232" s="192" t="s">
        <v>575</v>
      </c>
      <c r="H232" s="193">
        <v>5.1240000000000001E-3</v>
      </c>
      <c r="I232" s="201">
        <v>83</v>
      </c>
      <c r="J232" s="193">
        <v>3.9988402633051728E-3</v>
      </c>
      <c r="K232" s="200">
        <v>24</v>
      </c>
      <c r="L232" s="200">
        <v>0</v>
      </c>
      <c r="M232" s="200">
        <v>0</v>
      </c>
      <c r="N232" s="200">
        <v>256</v>
      </c>
      <c r="O232" s="200">
        <v>0</v>
      </c>
      <c r="P232" s="200">
        <v>0</v>
      </c>
      <c r="Q232" s="200">
        <v>156</v>
      </c>
      <c r="R232" s="200">
        <v>28</v>
      </c>
      <c r="S232" s="200">
        <v>1167</v>
      </c>
      <c r="T232" s="200">
        <v>1302</v>
      </c>
      <c r="U232" s="200">
        <v>1</v>
      </c>
      <c r="V232" s="200">
        <v>1</v>
      </c>
      <c r="W232" s="200">
        <v>0</v>
      </c>
      <c r="X232" s="200">
        <v>0</v>
      </c>
      <c r="Y232" s="200">
        <v>138</v>
      </c>
      <c r="Z232" s="200">
        <v>117</v>
      </c>
      <c r="AA232" s="200">
        <v>0</v>
      </c>
      <c r="AB232" s="200">
        <v>0</v>
      </c>
      <c r="AC232" s="200">
        <v>15</v>
      </c>
      <c r="AD232" s="200">
        <v>465</v>
      </c>
      <c r="AE232" s="200">
        <v>1744</v>
      </c>
      <c r="AF232" s="200">
        <v>601</v>
      </c>
      <c r="AG232" s="200">
        <v>1768</v>
      </c>
      <c r="AI232" s="259">
        <v>0.56190140856489013</v>
      </c>
      <c r="AJ232" s="260">
        <f t="shared" si="152"/>
        <v>428.62516520561121</v>
      </c>
      <c r="AK232" s="261">
        <f t="shared" si="129"/>
        <v>0.3661381908621264</v>
      </c>
      <c r="AL232" s="262">
        <f t="shared" si="153"/>
        <v>1.5578703228715581E-3</v>
      </c>
      <c r="AM232" s="192">
        <f>AP230+AM230*(AP231-AP230)</f>
        <v>0.44261701922143482</v>
      </c>
      <c r="AN232" s="264">
        <f t="shared" si="154"/>
        <v>0.48805600000000016</v>
      </c>
      <c r="AO232" s="266">
        <f t="shared" si="155"/>
        <v>922.63768799999991</v>
      </c>
      <c r="AP232" s="261">
        <f t="shared" si="130"/>
        <v>0.44783889331132898</v>
      </c>
      <c r="AQ232" s="262">
        <f t="shared" si="156"/>
        <v>3.9354873195534721E-4</v>
      </c>
      <c r="AT232" s="192">
        <f t="shared" si="131"/>
        <v>3.8580810860368308E-4</v>
      </c>
      <c r="AU232" s="192">
        <f t="shared" si="132"/>
        <v>0</v>
      </c>
      <c r="AV232" s="192">
        <f t="shared" si="133"/>
        <v>4.1152864917726193E-3</v>
      </c>
      <c r="AW232" s="192">
        <f t="shared" si="134"/>
        <v>0</v>
      </c>
      <c r="AX232" s="192">
        <f t="shared" si="135"/>
        <v>0</v>
      </c>
      <c r="AY232" s="192">
        <f t="shared" si="136"/>
        <v>2.0930089891749805E-2</v>
      </c>
      <c r="AZ232" s="192">
        <f t="shared" si="137"/>
        <v>2.218396624471178E-3</v>
      </c>
      <c r="BA232" s="192">
        <f t="shared" si="138"/>
        <v>0</v>
      </c>
      <c r="BB232" s="192">
        <f t="shared" si="139"/>
        <v>0</v>
      </c>
      <c r="BC232" s="192">
        <f t="shared" si="140"/>
        <v>2.7649581116597283E-2</v>
      </c>
      <c r="BE232" s="72">
        <f t="shared" si="141"/>
        <v>3.8580810860368308E-4</v>
      </c>
      <c r="BF232" s="72">
        <f t="shared" si="142"/>
        <v>0</v>
      </c>
      <c r="BG232" s="72">
        <f t="shared" si="143"/>
        <v>1.0974097311393653E-2</v>
      </c>
      <c r="BH232" s="99">
        <f t="shared" si="144"/>
        <v>0</v>
      </c>
      <c r="BI232" s="72">
        <f t="shared" si="145"/>
        <v>0</v>
      </c>
      <c r="BJ232" s="72">
        <f t="shared" si="146"/>
        <v>2.0930089891749805E-2</v>
      </c>
      <c r="BK232" s="72">
        <f t="shared" si="147"/>
        <v>5.9157243319231407E-3</v>
      </c>
      <c r="BL232" s="72">
        <f t="shared" si="148"/>
        <v>0</v>
      </c>
      <c r="BM232" s="99">
        <f t="shared" si="149"/>
        <v>0</v>
      </c>
      <c r="BN232" s="278">
        <f t="shared" si="128"/>
        <v>0.16102130088250938</v>
      </c>
      <c r="BO232" s="277">
        <f t="shared" si="150"/>
        <v>2.7649581116597283E-2</v>
      </c>
      <c r="BP232" s="375">
        <f t="shared" si="151"/>
        <v>3.8205719643670283E-2</v>
      </c>
      <c r="BQ232" s="375"/>
      <c r="BR232" s="375"/>
      <c r="BS232" s="375"/>
      <c r="BT232" s="281"/>
      <c r="BU232" s="397"/>
      <c r="BV232" s="397"/>
      <c r="BW232" s="281"/>
      <c r="BX232" s="281"/>
    </row>
    <row r="233" spans="1:76" ht="15">
      <c r="A233" s="192">
        <v>148</v>
      </c>
      <c r="B233" s="192">
        <v>42034</v>
      </c>
      <c r="C233" s="200">
        <v>9</v>
      </c>
      <c r="D233" s="200">
        <v>0</v>
      </c>
      <c r="E233" s="200">
        <v>1</v>
      </c>
      <c r="F233" s="200">
        <v>0</v>
      </c>
      <c r="G233" s="192" t="s">
        <v>575</v>
      </c>
      <c r="H233" s="193">
        <v>1.622E-3</v>
      </c>
      <c r="I233" s="201">
        <v>83</v>
      </c>
      <c r="J233" s="193">
        <v>1.2658311684389128E-3</v>
      </c>
      <c r="K233" s="200">
        <v>5</v>
      </c>
      <c r="L233" s="200">
        <v>0</v>
      </c>
      <c r="M233" s="200">
        <v>0</v>
      </c>
      <c r="N233" s="200">
        <v>174</v>
      </c>
      <c r="O233" s="200">
        <v>12</v>
      </c>
      <c r="P233" s="200">
        <v>0</v>
      </c>
      <c r="Q233" s="200">
        <v>203</v>
      </c>
      <c r="R233" s="200">
        <v>0</v>
      </c>
      <c r="S233" s="200">
        <v>69</v>
      </c>
      <c r="T233" s="200">
        <v>300</v>
      </c>
      <c r="U233" s="200">
        <v>1</v>
      </c>
      <c r="V233" s="200">
        <v>1</v>
      </c>
      <c r="W233" s="200">
        <v>0</v>
      </c>
      <c r="X233" s="200">
        <v>0</v>
      </c>
      <c r="Y233" s="200">
        <v>123</v>
      </c>
      <c r="Z233" s="200">
        <v>51</v>
      </c>
      <c r="AA233" s="200">
        <v>0</v>
      </c>
      <c r="AB233" s="200">
        <v>0</v>
      </c>
      <c r="AC233" s="200">
        <v>48</v>
      </c>
      <c r="AD233" s="200">
        <v>395</v>
      </c>
      <c r="AE233" s="200">
        <v>690</v>
      </c>
      <c r="AF233" s="200">
        <v>625</v>
      </c>
      <c r="AG233" s="200">
        <v>695</v>
      </c>
      <c r="AI233" s="259">
        <v>0.56386086020355874</v>
      </c>
      <c r="AJ233" s="260">
        <f t="shared" si="152"/>
        <v>429.41630968588555</v>
      </c>
      <c r="AK233" s="261">
        <f t="shared" si="129"/>
        <v>0.36681399861265651</v>
      </c>
      <c r="AL233" s="262">
        <f t="shared" si="153"/>
        <v>7.6969235355752385E-4</v>
      </c>
      <c r="AN233" s="264">
        <f t="shared" si="154"/>
        <v>0.48967800000000017</v>
      </c>
      <c r="AO233" s="266">
        <f t="shared" si="155"/>
        <v>923.65143799999987</v>
      </c>
      <c r="AP233" s="261">
        <f t="shared" si="130"/>
        <v>0.44833095718862243</v>
      </c>
      <c r="AQ233" s="262">
        <f t="shared" si="156"/>
        <v>1.3229705048908025E-4</v>
      </c>
      <c r="AT233" s="192">
        <f t="shared" si="131"/>
        <v>2.5443206485622149E-5</v>
      </c>
      <c r="AU233" s="192">
        <f t="shared" si="132"/>
        <v>0</v>
      </c>
      <c r="AV233" s="192">
        <f t="shared" si="133"/>
        <v>8.8542358569965065E-4</v>
      </c>
      <c r="AW233" s="192">
        <f t="shared" si="134"/>
        <v>6.106369556549315E-5</v>
      </c>
      <c r="AX233" s="192">
        <f t="shared" si="135"/>
        <v>0</v>
      </c>
      <c r="AY233" s="192">
        <f t="shared" si="136"/>
        <v>1.5265923891373289E-3</v>
      </c>
      <c r="AZ233" s="192">
        <f t="shared" si="137"/>
        <v>6.2590287954630483E-4</v>
      </c>
      <c r="BA233" s="192">
        <f t="shared" si="138"/>
        <v>0</v>
      </c>
      <c r="BB233" s="192">
        <f t="shared" si="139"/>
        <v>0</v>
      </c>
      <c r="BC233" s="192">
        <f t="shared" si="140"/>
        <v>3.1244257564343996E-3</v>
      </c>
      <c r="BE233" s="72">
        <f t="shared" si="141"/>
        <v>2.5443206485622149E-5</v>
      </c>
      <c r="BF233" s="72">
        <f t="shared" si="142"/>
        <v>0</v>
      </c>
      <c r="BG233" s="72">
        <f t="shared" si="143"/>
        <v>2.3611295618657354E-3</v>
      </c>
      <c r="BH233" s="99">
        <f t="shared" si="144"/>
        <v>6.106369556549315E-5</v>
      </c>
      <c r="BI233" s="72">
        <f t="shared" si="145"/>
        <v>0</v>
      </c>
      <c r="BJ233" s="72">
        <f t="shared" si="146"/>
        <v>1.5265923891373289E-3</v>
      </c>
      <c r="BK233" s="72">
        <f t="shared" si="147"/>
        <v>1.6690743454568131E-3</v>
      </c>
      <c r="BL233" s="72">
        <f t="shared" si="148"/>
        <v>0</v>
      </c>
      <c r="BM233" s="99">
        <f t="shared" si="149"/>
        <v>0</v>
      </c>
      <c r="BN233" s="278">
        <f t="shared" si="128"/>
        <v>5.3006680178379471E-2</v>
      </c>
      <c r="BO233" s="277">
        <f t="shared" si="150"/>
        <v>3.1244257564343996E-3</v>
      </c>
      <c r="BP233" s="375">
        <f t="shared" si="151"/>
        <v>5.6433031985109921E-3</v>
      </c>
      <c r="BQ233" s="375"/>
      <c r="BR233" s="375"/>
      <c r="BS233" s="375"/>
      <c r="BT233" s="281"/>
      <c r="BU233" s="397"/>
      <c r="BV233" s="397"/>
      <c r="BW233" s="281"/>
      <c r="BX233" s="281"/>
    </row>
    <row r="234" spans="1:76" ht="15">
      <c r="A234" s="192">
        <v>149</v>
      </c>
      <c r="B234" s="192">
        <v>51022</v>
      </c>
      <c r="C234" s="200">
        <v>9</v>
      </c>
      <c r="D234" s="200">
        <v>0</v>
      </c>
      <c r="E234" s="200">
        <v>1</v>
      </c>
      <c r="F234" s="200">
        <v>0</v>
      </c>
      <c r="G234" s="192" t="s">
        <v>575</v>
      </c>
      <c r="H234" s="193">
        <v>2.3479999999999998E-3</v>
      </c>
      <c r="I234" s="201">
        <v>83</v>
      </c>
      <c r="J234" s="193">
        <v>1.8324115804528773E-3</v>
      </c>
      <c r="K234" s="200">
        <v>301</v>
      </c>
      <c r="L234" s="200">
        <v>0</v>
      </c>
      <c r="M234" s="200">
        <v>0</v>
      </c>
      <c r="N234" s="200">
        <v>192</v>
      </c>
      <c r="O234" s="200">
        <v>27</v>
      </c>
      <c r="P234" s="200">
        <v>0</v>
      </c>
      <c r="Q234" s="200">
        <v>223</v>
      </c>
      <c r="R234" s="200">
        <v>24</v>
      </c>
      <c r="S234" s="200">
        <v>133</v>
      </c>
      <c r="T234" s="200">
        <v>0</v>
      </c>
      <c r="U234" s="200">
        <v>0</v>
      </c>
      <c r="V234" s="200">
        <v>0</v>
      </c>
      <c r="W234" s="200">
        <v>0</v>
      </c>
      <c r="X234" s="200">
        <v>0</v>
      </c>
      <c r="Y234" s="200">
        <v>117</v>
      </c>
      <c r="Z234" s="200">
        <v>75</v>
      </c>
      <c r="AA234" s="200">
        <v>0</v>
      </c>
      <c r="AB234" s="200">
        <v>0</v>
      </c>
      <c r="AC234" s="200">
        <v>46</v>
      </c>
      <c r="AD234" s="200">
        <v>770</v>
      </c>
      <c r="AE234" s="200">
        <v>468</v>
      </c>
      <c r="AF234" s="200">
        <v>636</v>
      </c>
      <c r="AG234" s="200">
        <v>769</v>
      </c>
      <c r="AI234" s="264">
        <v>0.56569327178401163</v>
      </c>
      <c r="AJ234" s="260">
        <f t="shared" si="152"/>
        <v>430.58172345105356</v>
      </c>
      <c r="AK234" s="261">
        <f t="shared" si="129"/>
        <v>0.36780951292731362</v>
      </c>
      <c r="AL234" s="262">
        <f t="shared" si="153"/>
        <v>7.2367544238362616E-4</v>
      </c>
      <c r="AN234" s="264">
        <f t="shared" si="154"/>
        <v>0.49202600000000019</v>
      </c>
      <c r="AO234" s="266">
        <f t="shared" si="155"/>
        <v>925.14476599999989</v>
      </c>
      <c r="AP234" s="261">
        <f t="shared" si="130"/>
        <v>0.449055803320066</v>
      </c>
      <c r="AQ234" s="262">
        <f t="shared" si="156"/>
        <v>1.979768783256018E-4</v>
      </c>
      <c r="AT234" s="192">
        <f t="shared" si="131"/>
        <v>2.2172546605795903E-3</v>
      </c>
      <c r="AU234" s="192">
        <f t="shared" si="132"/>
        <v>0</v>
      </c>
      <c r="AV234" s="192">
        <f t="shared" si="133"/>
        <v>1.4143285542567489E-3</v>
      </c>
      <c r="AW234" s="192">
        <f t="shared" si="134"/>
        <v>1.9888995294235529E-4</v>
      </c>
      <c r="AX234" s="192">
        <f t="shared" si="135"/>
        <v>0</v>
      </c>
      <c r="AY234" s="192">
        <f t="shared" si="136"/>
        <v>0</v>
      </c>
      <c r="AZ234" s="192">
        <f t="shared" si="137"/>
        <v>8.6185646275020625E-4</v>
      </c>
      <c r="BA234" s="192">
        <f t="shared" si="138"/>
        <v>0</v>
      </c>
      <c r="BB234" s="192">
        <f t="shared" si="139"/>
        <v>0</v>
      </c>
      <c r="BC234" s="192">
        <f t="shared" si="140"/>
        <v>4.6923296305289011E-3</v>
      </c>
      <c r="BE234" s="72">
        <f t="shared" si="141"/>
        <v>2.2172546605795903E-3</v>
      </c>
      <c r="BF234" s="72">
        <f t="shared" si="142"/>
        <v>0</v>
      </c>
      <c r="BG234" s="72">
        <f t="shared" si="143"/>
        <v>3.7715428113513304E-3</v>
      </c>
      <c r="BH234" s="99">
        <f t="shared" si="144"/>
        <v>1.9888995294235529E-4</v>
      </c>
      <c r="BI234" s="72">
        <f t="shared" si="145"/>
        <v>0</v>
      </c>
      <c r="BJ234" s="72">
        <f t="shared" si="146"/>
        <v>0</v>
      </c>
      <c r="BK234" s="72">
        <f t="shared" si="147"/>
        <v>2.2982839006672169E-3</v>
      </c>
      <c r="BL234" s="72">
        <f t="shared" si="148"/>
        <v>0</v>
      </c>
      <c r="BM234" s="99">
        <f t="shared" si="149"/>
        <v>0</v>
      </c>
      <c r="BN234" s="278">
        <f t="shared" si="128"/>
        <v>7.8082722266258023E-2</v>
      </c>
      <c r="BO234" s="277">
        <f t="shared" si="150"/>
        <v>4.6923296305289011E-3</v>
      </c>
      <c r="BP234" s="375">
        <f t="shared" si="151"/>
        <v>8.4859713255404923E-3</v>
      </c>
      <c r="BQ234" s="375"/>
      <c r="BR234" s="375"/>
      <c r="BS234" s="375"/>
      <c r="BT234" s="281"/>
      <c r="BU234" s="397"/>
      <c r="BV234" s="397"/>
      <c r="BW234" s="281"/>
      <c r="BX234" s="281"/>
    </row>
    <row r="235" spans="1:76" ht="15">
      <c r="A235" s="192">
        <v>150</v>
      </c>
      <c r="B235" s="192">
        <v>41005</v>
      </c>
      <c r="C235" s="200">
        <v>9</v>
      </c>
      <c r="D235" s="200">
        <v>0</v>
      </c>
      <c r="E235" s="200">
        <v>1</v>
      </c>
      <c r="F235" s="200">
        <v>0</v>
      </c>
      <c r="G235" s="192" t="s">
        <v>575</v>
      </c>
      <c r="H235" s="193">
        <v>2.6840000000000002E-3</v>
      </c>
      <c r="I235" s="201">
        <v>83</v>
      </c>
      <c r="J235" s="193">
        <v>2.0946306141122334E-3</v>
      </c>
      <c r="K235" s="200">
        <v>23</v>
      </c>
      <c r="L235" s="200">
        <v>0</v>
      </c>
      <c r="M235" s="200">
        <v>0</v>
      </c>
      <c r="N235" s="200">
        <v>762</v>
      </c>
      <c r="O235" s="200">
        <v>101</v>
      </c>
      <c r="P235" s="200">
        <v>0</v>
      </c>
      <c r="Q235" s="200">
        <v>271</v>
      </c>
      <c r="R235" s="200">
        <v>12</v>
      </c>
      <c r="S235" s="200">
        <v>1431</v>
      </c>
      <c r="T235" s="200">
        <v>900</v>
      </c>
      <c r="U235" s="200">
        <v>1</v>
      </c>
      <c r="V235" s="200">
        <v>1</v>
      </c>
      <c r="W235" s="200">
        <v>7</v>
      </c>
      <c r="X235" s="200">
        <v>0</v>
      </c>
      <c r="Y235" s="200">
        <v>625</v>
      </c>
      <c r="Z235" s="200">
        <v>136</v>
      </c>
      <c r="AA235" s="200">
        <v>0</v>
      </c>
      <c r="AB235" s="200">
        <v>0</v>
      </c>
      <c r="AC235" s="200">
        <v>88</v>
      </c>
      <c r="AD235" s="200">
        <v>1170</v>
      </c>
      <c r="AE235" s="200">
        <v>2046</v>
      </c>
      <c r="AF235" s="200">
        <v>639</v>
      </c>
      <c r="AG235" s="200">
        <v>2069</v>
      </c>
      <c r="AI235" s="264">
        <v>0.56778790239812382</v>
      </c>
      <c r="AJ235" s="260">
        <f t="shared" si="152"/>
        <v>431.92019241347128</v>
      </c>
      <c r="AK235" s="261">
        <f t="shared" si="129"/>
        <v>0.36895285364598013</v>
      </c>
      <c r="AL235" s="262">
        <f t="shared" si="153"/>
        <v>8.309793596115644E-4</v>
      </c>
      <c r="AN235" s="264">
        <f t="shared" si="154"/>
        <v>0.49471000000000021</v>
      </c>
      <c r="AO235" s="266">
        <f t="shared" si="155"/>
        <v>926.85984199999984</v>
      </c>
      <c r="AP235" s="261">
        <f t="shared" si="130"/>
        <v>0.44988828366178035</v>
      </c>
      <c r="AQ235" s="262">
        <f t="shared" si="156"/>
        <v>2.3563349454072715E-4</v>
      </c>
      <c r="AT235" s="192">
        <f t="shared" si="131"/>
        <v>1.9366954658081714E-4</v>
      </c>
      <c r="AU235" s="192">
        <f t="shared" si="132"/>
        <v>0</v>
      </c>
      <c r="AV235" s="192">
        <f t="shared" si="133"/>
        <v>6.4163562823731594E-3</v>
      </c>
      <c r="AW235" s="192">
        <f t="shared" si="134"/>
        <v>8.504619219418492E-4</v>
      </c>
      <c r="AX235" s="192">
        <f t="shared" si="135"/>
        <v>0</v>
      </c>
      <c r="AY235" s="192">
        <f t="shared" si="136"/>
        <v>7.5783735618580612E-3</v>
      </c>
      <c r="AZ235" s="192">
        <f t="shared" si="137"/>
        <v>5.2627594179569873E-3</v>
      </c>
      <c r="BA235" s="192">
        <f t="shared" si="138"/>
        <v>0</v>
      </c>
      <c r="BB235" s="192">
        <f t="shared" si="139"/>
        <v>0</v>
      </c>
      <c r="BC235" s="192">
        <f t="shared" si="140"/>
        <v>2.0301620730710873E-2</v>
      </c>
      <c r="BE235" s="72">
        <f t="shared" si="141"/>
        <v>1.9366954658081714E-4</v>
      </c>
      <c r="BF235" s="72">
        <f t="shared" si="142"/>
        <v>0</v>
      </c>
      <c r="BG235" s="72">
        <f t="shared" si="143"/>
        <v>1.7110283419661761E-2</v>
      </c>
      <c r="BH235" s="99">
        <f t="shared" si="144"/>
        <v>8.504619219418492E-4</v>
      </c>
      <c r="BI235" s="72">
        <f t="shared" si="145"/>
        <v>0</v>
      </c>
      <c r="BJ235" s="72">
        <f t="shared" si="146"/>
        <v>7.5783735618580612E-3</v>
      </c>
      <c r="BK235" s="72">
        <f t="shared" si="147"/>
        <v>1.4034025114551965E-2</v>
      </c>
      <c r="BL235" s="72">
        <f t="shared" si="148"/>
        <v>0</v>
      </c>
      <c r="BM235" s="99">
        <f t="shared" si="149"/>
        <v>0</v>
      </c>
      <c r="BN235" s="278">
        <f t="shared" si="128"/>
        <v>8.9677420481987041E-2</v>
      </c>
      <c r="BO235" s="277">
        <f t="shared" si="150"/>
        <v>2.0301620730710873E-2</v>
      </c>
      <c r="BP235" s="375">
        <f t="shared" si="151"/>
        <v>3.9766813564594453E-2</v>
      </c>
      <c r="BQ235" s="375"/>
      <c r="BR235" s="375"/>
      <c r="BS235" s="375"/>
      <c r="BT235" s="281"/>
      <c r="BU235" s="397"/>
      <c r="BV235" s="397"/>
      <c r="BW235" s="281"/>
      <c r="BX235" s="281"/>
    </row>
    <row r="236" spans="1:76" ht="15">
      <c r="A236" s="192">
        <v>151</v>
      </c>
      <c r="B236" s="192">
        <v>41010</v>
      </c>
      <c r="C236" s="200">
        <v>9</v>
      </c>
      <c r="D236" s="200">
        <v>0</v>
      </c>
      <c r="E236" s="200">
        <v>1</v>
      </c>
      <c r="F236" s="200">
        <v>0</v>
      </c>
      <c r="G236" s="192" t="s">
        <v>575</v>
      </c>
      <c r="H236" s="193">
        <v>2.6840000000000002E-3</v>
      </c>
      <c r="I236" s="201">
        <v>83</v>
      </c>
      <c r="J236" s="193">
        <v>2.0946306141122334E-3</v>
      </c>
      <c r="K236" s="200">
        <v>0</v>
      </c>
      <c r="L236" s="200">
        <v>0</v>
      </c>
      <c r="M236" s="200">
        <v>0</v>
      </c>
      <c r="N236" s="200">
        <v>420</v>
      </c>
      <c r="O236" s="200">
        <v>168</v>
      </c>
      <c r="P236" s="200">
        <v>0</v>
      </c>
      <c r="Q236" s="200">
        <v>218</v>
      </c>
      <c r="R236" s="200">
        <v>0</v>
      </c>
      <c r="S236" s="200">
        <v>818</v>
      </c>
      <c r="T236" s="200">
        <v>675</v>
      </c>
      <c r="U236" s="200">
        <v>1</v>
      </c>
      <c r="V236" s="200">
        <v>1</v>
      </c>
      <c r="W236" s="200">
        <v>0</v>
      </c>
      <c r="X236" s="200">
        <v>0</v>
      </c>
      <c r="Y236" s="200">
        <v>329</v>
      </c>
      <c r="Z236" s="200">
        <v>91</v>
      </c>
      <c r="AA236" s="200">
        <v>0</v>
      </c>
      <c r="AB236" s="200">
        <v>105</v>
      </c>
      <c r="AC236" s="200">
        <v>68</v>
      </c>
      <c r="AD236" s="200">
        <v>807</v>
      </c>
      <c r="AE236" s="200">
        <v>1482</v>
      </c>
      <c r="AF236" s="200">
        <v>663</v>
      </c>
      <c r="AG236" s="200">
        <v>1482</v>
      </c>
      <c r="AI236" s="259">
        <v>0.56988253301223601</v>
      </c>
      <c r="AJ236" s="260">
        <f t="shared" si="152"/>
        <v>433.3089325106277</v>
      </c>
      <c r="AK236" s="261">
        <f t="shared" si="129"/>
        <v>0.37013913673905663</v>
      </c>
      <c r="AL236" s="262">
        <f t="shared" si="153"/>
        <v>8.34874613075275E-4</v>
      </c>
      <c r="AN236" s="264">
        <f t="shared" si="154"/>
        <v>0.49739400000000022</v>
      </c>
      <c r="AO236" s="266">
        <f t="shared" si="155"/>
        <v>928.63933399999985</v>
      </c>
      <c r="AP236" s="261">
        <f t="shared" si="130"/>
        <v>0.45075203087078919</v>
      </c>
      <c r="AQ236" s="262">
        <f t="shared" si="156"/>
        <v>2.4548853179458632E-4</v>
      </c>
      <c r="AT236" s="192">
        <f t="shared" si="131"/>
        <v>0</v>
      </c>
      <c r="AU236" s="192">
        <f t="shared" si="132"/>
        <v>0</v>
      </c>
      <c r="AV236" s="192">
        <f t="shared" si="133"/>
        <v>3.5365743288670952E-3</v>
      </c>
      <c r="AW236" s="192">
        <f t="shared" si="134"/>
        <v>1.414629731546838E-3</v>
      </c>
      <c r="AX236" s="192">
        <f t="shared" si="135"/>
        <v>0</v>
      </c>
      <c r="AY236" s="192">
        <f t="shared" si="136"/>
        <v>5.6837801713935463E-3</v>
      </c>
      <c r="AZ236" s="192">
        <f t="shared" si="137"/>
        <v>2.7703165576125578E-3</v>
      </c>
      <c r="BA236" s="192">
        <f t="shared" si="138"/>
        <v>0</v>
      </c>
      <c r="BB236" s="192">
        <f t="shared" si="139"/>
        <v>8.8414358221677381E-4</v>
      </c>
      <c r="BC236" s="192">
        <f t="shared" si="140"/>
        <v>1.4289444371636812E-2</v>
      </c>
      <c r="BE236" s="72">
        <f t="shared" si="141"/>
        <v>0</v>
      </c>
      <c r="BF236" s="72">
        <f t="shared" si="142"/>
        <v>0</v>
      </c>
      <c r="BG236" s="72">
        <f t="shared" si="143"/>
        <v>9.4308648769789206E-3</v>
      </c>
      <c r="BH236" s="99">
        <f t="shared" si="144"/>
        <v>1.414629731546838E-3</v>
      </c>
      <c r="BI236" s="72">
        <f t="shared" si="145"/>
        <v>0</v>
      </c>
      <c r="BJ236" s="72">
        <f t="shared" si="146"/>
        <v>5.6837801713935463E-3</v>
      </c>
      <c r="BK236" s="72">
        <f t="shared" si="147"/>
        <v>7.3875108203001541E-3</v>
      </c>
      <c r="BL236" s="72">
        <f t="shared" si="148"/>
        <v>0</v>
      </c>
      <c r="BM236" s="99">
        <f t="shared" si="149"/>
        <v>8.8414358221677381E-4</v>
      </c>
      <c r="BN236" s="278">
        <f t="shared" si="128"/>
        <v>9.3045586509479528E-2</v>
      </c>
      <c r="BO236" s="277">
        <f t="shared" si="150"/>
        <v>1.4289444371636812E-2</v>
      </c>
      <c r="BP236" s="375">
        <f t="shared" si="151"/>
        <v>2.4800929182436236E-2</v>
      </c>
      <c r="BQ236" s="375"/>
      <c r="BR236" s="375"/>
      <c r="BS236" s="375"/>
      <c r="BT236" s="281"/>
      <c r="BU236" s="397"/>
      <c r="BV236" s="397"/>
      <c r="BW236" s="281"/>
      <c r="BX236" s="281"/>
    </row>
    <row r="237" spans="1:76" ht="15">
      <c r="A237" s="192">
        <v>156</v>
      </c>
      <c r="B237" s="192">
        <v>51079</v>
      </c>
      <c r="C237" s="200">
        <v>9</v>
      </c>
      <c r="D237" s="200">
        <v>0</v>
      </c>
      <c r="E237" s="200">
        <v>1</v>
      </c>
      <c r="F237" s="200">
        <v>0</v>
      </c>
      <c r="G237" s="192" t="s">
        <v>575</v>
      </c>
      <c r="H237" s="193">
        <v>7.7899999999999996E-4</v>
      </c>
      <c r="I237" s="201">
        <v>83</v>
      </c>
      <c r="J237" s="193">
        <v>6.0794234291856538E-4</v>
      </c>
      <c r="K237" s="200">
        <v>345</v>
      </c>
      <c r="L237" s="200">
        <v>0</v>
      </c>
      <c r="M237" s="200">
        <v>0</v>
      </c>
      <c r="N237" s="200">
        <v>87</v>
      </c>
      <c r="O237" s="200">
        <v>16</v>
      </c>
      <c r="P237" s="200">
        <v>0</v>
      </c>
      <c r="Q237" s="200">
        <v>297</v>
      </c>
      <c r="R237" s="200">
        <v>19</v>
      </c>
      <c r="S237" s="200">
        <v>462</v>
      </c>
      <c r="T237" s="200">
        <v>450</v>
      </c>
      <c r="U237" s="200">
        <v>1</v>
      </c>
      <c r="V237" s="200">
        <v>1</v>
      </c>
      <c r="W237" s="200">
        <v>0</v>
      </c>
      <c r="X237" s="200">
        <v>0</v>
      </c>
      <c r="Y237" s="200">
        <v>51</v>
      </c>
      <c r="Z237" s="200">
        <v>36</v>
      </c>
      <c r="AA237" s="200">
        <v>0</v>
      </c>
      <c r="AB237" s="200">
        <v>16</v>
      </c>
      <c r="AC237" s="200">
        <v>30</v>
      </c>
      <c r="AD237" s="200">
        <v>765</v>
      </c>
      <c r="AE237" s="200">
        <v>870</v>
      </c>
      <c r="AF237" s="200">
        <v>753</v>
      </c>
      <c r="AG237" s="200">
        <v>1215</v>
      </c>
      <c r="AI237" s="259">
        <v>0.5714158720588477</v>
      </c>
      <c r="AJ237" s="260">
        <f t="shared" si="152"/>
        <v>433.76671309484539</v>
      </c>
      <c r="AK237" s="261">
        <f t="shared" si="129"/>
        <v>0.37053017993605808</v>
      </c>
      <c r="AL237" s="262">
        <f t="shared" si="153"/>
        <v>6.1430022444598211E-4</v>
      </c>
      <c r="AN237" s="264">
        <f t="shared" si="154"/>
        <v>0.4981730000000002</v>
      </c>
      <c r="AO237" s="266">
        <f t="shared" si="155"/>
        <v>929.22592099999986</v>
      </c>
      <c r="AP237" s="261">
        <f t="shared" si="130"/>
        <v>0.45103675419862144</v>
      </c>
      <c r="AQ237" s="262">
        <f t="shared" si="156"/>
        <v>7.3053229430927036E-5</v>
      </c>
      <c r="AT237" s="192">
        <f t="shared" si="131"/>
        <v>8.4315523539375847E-4</v>
      </c>
      <c r="AU237" s="192">
        <f t="shared" si="132"/>
        <v>0</v>
      </c>
      <c r="AV237" s="192">
        <f t="shared" si="133"/>
        <v>2.1262175501233905E-4</v>
      </c>
      <c r="AW237" s="192">
        <f t="shared" si="134"/>
        <v>3.9102851496522129E-5</v>
      </c>
      <c r="AX237" s="192">
        <f t="shared" si="135"/>
        <v>0</v>
      </c>
      <c r="AY237" s="192">
        <f t="shared" si="136"/>
        <v>1.0997676983396849E-3</v>
      </c>
      <c r="AZ237" s="192">
        <f t="shared" si="137"/>
        <v>1.2464033914516429E-4</v>
      </c>
      <c r="BA237" s="192">
        <f t="shared" si="138"/>
        <v>0</v>
      </c>
      <c r="BB237" s="192">
        <f t="shared" si="139"/>
        <v>3.9102851496522129E-5</v>
      </c>
      <c r="BC237" s="192">
        <f t="shared" si="140"/>
        <v>2.3583907308839911E-3</v>
      </c>
      <c r="BE237" s="72">
        <f t="shared" si="141"/>
        <v>8.4315523539375847E-4</v>
      </c>
      <c r="BF237" s="72">
        <f t="shared" si="142"/>
        <v>0</v>
      </c>
      <c r="BG237" s="72">
        <f t="shared" si="143"/>
        <v>5.6699134669957094E-4</v>
      </c>
      <c r="BH237" s="99">
        <f t="shared" si="144"/>
        <v>3.9102851496522129E-5</v>
      </c>
      <c r="BI237" s="72">
        <f t="shared" si="145"/>
        <v>0</v>
      </c>
      <c r="BJ237" s="72">
        <f t="shared" si="146"/>
        <v>1.0997676983396849E-3</v>
      </c>
      <c r="BK237" s="72">
        <f t="shared" si="147"/>
        <v>3.3237423772043814E-4</v>
      </c>
      <c r="BL237" s="72">
        <f t="shared" si="148"/>
        <v>0</v>
      </c>
      <c r="BM237" s="99">
        <f t="shared" si="149"/>
        <v>3.9102851496522129E-5</v>
      </c>
      <c r="BN237" s="278">
        <f t="shared" si="128"/>
        <v>3.0671299142584547E-2</v>
      </c>
      <c r="BO237" s="277">
        <f t="shared" si="150"/>
        <v>2.3583907308839911E-3</v>
      </c>
      <c r="BP237" s="375">
        <f t="shared" si="151"/>
        <v>2.920494221146497E-3</v>
      </c>
      <c r="BQ237" s="375"/>
      <c r="BR237" s="375"/>
      <c r="BS237" s="375"/>
      <c r="BT237" s="281"/>
      <c r="BU237" s="397"/>
      <c r="BV237" s="397"/>
      <c r="BW237" s="281"/>
      <c r="BX237" s="281"/>
    </row>
    <row r="238" spans="1:76" ht="15">
      <c r="A238" s="192">
        <v>161</v>
      </c>
      <c r="B238" s="192">
        <v>42018</v>
      </c>
      <c r="C238" s="200">
        <v>9</v>
      </c>
      <c r="D238" s="200">
        <v>0</v>
      </c>
      <c r="E238" s="200">
        <v>1</v>
      </c>
      <c r="F238" s="200">
        <v>0</v>
      </c>
      <c r="G238" s="192" t="s">
        <v>575</v>
      </c>
      <c r="H238" s="193">
        <v>1.622E-3</v>
      </c>
      <c r="I238" s="201">
        <v>83</v>
      </c>
      <c r="J238" s="193">
        <v>1.2658311684389128E-3</v>
      </c>
      <c r="K238" s="200">
        <v>32</v>
      </c>
      <c r="L238" s="200">
        <v>0</v>
      </c>
      <c r="M238" s="200">
        <v>0</v>
      </c>
      <c r="N238" s="200">
        <v>361</v>
      </c>
      <c r="O238" s="200">
        <v>100</v>
      </c>
      <c r="P238" s="200">
        <v>0</v>
      </c>
      <c r="Q238" s="200">
        <v>264</v>
      </c>
      <c r="R238" s="200">
        <v>44</v>
      </c>
      <c r="S238" s="200">
        <v>5</v>
      </c>
      <c r="T238" s="200">
        <v>30</v>
      </c>
      <c r="U238" s="200">
        <v>1</v>
      </c>
      <c r="V238" s="200">
        <v>1</v>
      </c>
      <c r="W238" s="200">
        <v>9</v>
      </c>
      <c r="X238" s="200">
        <v>0</v>
      </c>
      <c r="Y238" s="200">
        <v>222</v>
      </c>
      <c r="Z238" s="200">
        <v>140</v>
      </c>
      <c r="AA238" s="200">
        <v>0</v>
      </c>
      <c r="AB238" s="200">
        <v>71</v>
      </c>
      <c r="AC238" s="200">
        <v>63</v>
      </c>
      <c r="AD238" s="200">
        <v>802</v>
      </c>
      <c r="AE238" s="200">
        <v>800</v>
      </c>
      <c r="AF238" s="200">
        <v>827</v>
      </c>
      <c r="AG238" s="200">
        <v>832</v>
      </c>
      <c r="AI238" s="259">
        <v>0.57803966194410572</v>
      </c>
      <c r="AJ238" s="260">
        <f t="shared" si="152"/>
        <v>434.81355547114435</v>
      </c>
      <c r="AK238" s="261">
        <f t="shared" si="129"/>
        <v>0.37142440875155947</v>
      </c>
      <c r="AL238" s="262">
        <f t="shared" si="153"/>
        <v>2.6992006398128053E-3</v>
      </c>
      <c r="AN238" s="264">
        <f t="shared" si="154"/>
        <v>0.49979500000000021</v>
      </c>
      <c r="AO238" s="266">
        <f t="shared" si="155"/>
        <v>930.56731499999989</v>
      </c>
      <c r="AP238" s="261">
        <f t="shared" si="130"/>
        <v>0.45168785312105619</v>
      </c>
      <c r="AQ238" s="262">
        <f t="shared" si="156"/>
        <v>1.5448478292748473E-4</v>
      </c>
      <c r="AT238" s="192">
        <f t="shared" si="131"/>
        <v>1.6283652150798173E-4</v>
      </c>
      <c r="AU238" s="192">
        <f t="shared" si="132"/>
        <v>0</v>
      </c>
      <c r="AV238" s="192">
        <f t="shared" si="133"/>
        <v>1.8369995082619188E-3</v>
      </c>
      <c r="AW238" s="192">
        <f t="shared" si="134"/>
        <v>5.0886412971244287E-4</v>
      </c>
      <c r="AX238" s="192">
        <f t="shared" si="135"/>
        <v>0</v>
      </c>
      <c r="AY238" s="192">
        <f t="shared" si="136"/>
        <v>1.526592389137329E-4</v>
      </c>
      <c r="AZ238" s="192">
        <f t="shared" si="137"/>
        <v>1.1296783679616233E-3</v>
      </c>
      <c r="BA238" s="192">
        <f t="shared" si="138"/>
        <v>0</v>
      </c>
      <c r="BB238" s="192">
        <f t="shared" si="139"/>
        <v>3.6129353209583446E-4</v>
      </c>
      <c r="BC238" s="192">
        <f t="shared" si="140"/>
        <v>4.152331298453534E-3</v>
      </c>
      <c r="BE238" s="72">
        <f t="shared" si="141"/>
        <v>1.6283652150798173E-4</v>
      </c>
      <c r="BF238" s="72">
        <f t="shared" si="142"/>
        <v>0</v>
      </c>
      <c r="BG238" s="72">
        <f t="shared" si="143"/>
        <v>4.8986653553651175E-3</v>
      </c>
      <c r="BH238" s="99">
        <f t="shared" si="144"/>
        <v>5.0886412971244287E-4</v>
      </c>
      <c r="BI238" s="72">
        <f t="shared" si="145"/>
        <v>0</v>
      </c>
      <c r="BJ238" s="72">
        <f t="shared" si="146"/>
        <v>1.526592389137329E-4</v>
      </c>
      <c r="BK238" s="72">
        <f t="shared" si="147"/>
        <v>3.0124756478976623E-3</v>
      </c>
      <c r="BL238" s="72">
        <f t="shared" si="148"/>
        <v>0</v>
      </c>
      <c r="BM238" s="99">
        <f t="shared" si="149"/>
        <v>3.6129353209583446E-4</v>
      </c>
      <c r="BN238" s="278">
        <f t="shared" si="128"/>
        <v>7.0138439212031722E-2</v>
      </c>
      <c r="BO238" s="277">
        <f t="shared" si="150"/>
        <v>4.152331298453534E-3</v>
      </c>
      <c r="BP238" s="375">
        <f t="shared" si="151"/>
        <v>9.0967944254927713E-3</v>
      </c>
      <c r="BQ238" s="375"/>
      <c r="BR238" s="375"/>
      <c r="BS238" s="375"/>
      <c r="BT238" s="281"/>
      <c r="BU238" s="397"/>
      <c r="BV238" s="397"/>
      <c r="BW238" s="281"/>
      <c r="BX238" s="281"/>
    </row>
    <row r="239" spans="1:76" ht="15">
      <c r="A239" s="192">
        <v>162</v>
      </c>
      <c r="B239" s="192">
        <v>55007</v>
      </c>
      <c r="C239" s="200">
        <v>9</v>
      </c>
      <c r="D239" s="200">
        <v>0</v>
      </c>
      <c r="E239" s="200">
        <v>1</v>
      </c>
      <c r="F239" s="200">
        <v>0</v>
      </c>
      <c r="G239" s="192" t="s">
        <v>575</v>
      </c>
      <c r="H239" s="193">
        <v>1.5740000000000001E-3</v>
      </c>
      <c r="I239" s="201">
        <v>83</v>
      </c>
      <c r="J239" s="193">
        <v>1.2283713064875764E-3</v>
      </c>
      <c r="K239" s="200">
        <v>854</v>
      </c>
      <c r="L239" s="200">
        <v>0</v>
      </c>
      <c r="M239" s="200">
        <v>0</v>
      </c>
      <c r="N239" s="200">
        <v>0</v>
      </c>
      <c r="O239" s="200">
        <v>0</v>
      </c>
      <c r="P239" s="200">
        <v>0</v>
      </c>
      <c r="Q239" s="200">
        <v>38</v>
      </c>
      <c r="R239" s="200">
        <v>0</v>
      </c>
      <c r="S239" s="200">
        <v>63</v>
      </c>
      <c r="T239" s="200">
        <v>0</v>
      </c>
      <c r="U239" s="200">
        <v>0</v>
      </c>
      <c r="V239" s="200">
        <v>0</v>
      </c>
      <c r="W239" s="200">
        <v>0</v>
      </c>
      <c r="X239" s="200">
        <v>0</v>
      </c>
      <c r="Y239" s="200">
        <v>0</v>
      </c>
      <c r="Z239" s="200">
        <v>0</v>
      </c>
      <c r="AA239" s="200">
        <v>0</v>
      </c>
      <c r="AB239" s="200">
        <v>0</v>
      </c>
      <c r="AC239" s="200">
        <v>15</v>
      </c>
      <c r="AD239" s="200">
        <v>892</v>
      </c>
      <c r="AE239" s="200">
        <v>38</v>
      </c>
      <c r="AF239" s="200">
        <v>829</v>
      </c>
      <c r="AG239" s="200">
        <v>892</v>
      </c>
      <c r="AI239" s="259">
        <v>0.57926803325059328</v>
      </c>
      <c r="AJ239" s="260">
        <f t="shared" si="152"/>
        <v>435.83187528422258</v>
      </c>
      <c r="AK239" s="261">
        <f t="shared" si="129"/>
        <v>0.37229427315604602</v>
      </c>
      <c r="AL239" s="262">
        <f t="shared" si="153"/>
        <v>5.080408766003693E-4</v>
      </c>
      <c r="AN239" s="264">
        <f t="shared" si="154"/>
        <v>0.50136900000000018</v>
      </c>
      <c r="AO239" s="266">
        <f t="shared" si="155"/>
        <v>931.87216099999989</v>
      </c>
      <c r="AP239" s="261">
        <f t="shared" si="130"/>
        <v>0.45232121201825065</v>
      </c>
      <c r="AQ239" s="262">
        <f t="shared" si="156"/>
        <v>1.5292186747072807E-4</v>
      </c>
      <c r="AT239" s="192">
        <f t="shared" si="131"/>
        <v>4.2170969648763689E-3</v>
      </c>
      <c r="AU239" s="192">
        <f t="shared" si="132"/>
        <v>0</v>
      </c>
      <c r="AV239" s="192">
        <f t="shared" si="133"/>
        <v>0</v>
      </c>
      <c r="AW239" s="192">
        <f t="shared" si="134"/>
        <v>0</v>
      </c>
      <c r="AX239" s="192">
        <f t="shared" si="135"/>
        <v>0</v>
      </c>
      <c r="AY239" s="192">
        <f t="shared" si="136"/>
        <v>0</v>
      </c>
      <c r="AZ239" s="192">
        <f t="shared" si="137"/>
        <v>0</v>
      </c>
      <c r="BA239" s="192">
        <f t="shared" si="138"/>
        <v>0</v>
      </c>
      <c r="BB239" s="192">
        <f t="shared" si="139"/>
        <v>0</v>
      </c>
      <c r="BC239" s="192">
        <f t="shared" si="140"/>
        <v>4.2170969648763689E-3</v>
      </c>
      <c r="BE239" s="72">
        <f t="shared" si="141"/>
        <v>4.2170969648763689E-3</v>
      </c>
      <c r="BF239" s="72">
        <f t="shared" si="142"/>
        <v>0</v>
      </c>
      <c r="BG239" s="72">
        <f t="shared" si="143"/>
        <v>0</v>
      </c>
      <c r="BH239" s="99">
        <f t="shared" si="144"/>
        <v>0</v>
      </c>
      <c r="BI239" s="72">
        <f t="shared" si="145"/>
        <v>0</v>
      </c>
      <c r="BJ239" s="72">
        <f t="shared" si="146"/>
        <v>0</v>
      </c>
      <c r="BK239" s="72">
        <f t="shared" si="147"/>
        <v>0</v>
      </c>
      <c r="BL239" s="72">
        <f t="shared" si="148"/>
        <v>0</v>
      </c>
      <c r="BM239" s="99">
        <f t="shared" si="149"/>
        <v>0</v>
      </c>
      <c r="BN239" s="278">
        <f t="shared" si="128"/>
        <v>6.8227427476239472E-2</v>
      </c>
      <c r="BO239" s="277">
        <f t="shared" si="150"/>
        <v>4.2170969648763689E-3</v>
      </c>
      <c r="BP239" s="375">
        <f t="shared" si="151"/>
        <v>4.2170969648763689E-3</v>
      </c>
      <c r="BQ239" s="375"/>
      <c r="BR239" s="375"/>
      <c r="BS239" s="375"/>
      <c r="BT239" s="281"/>
      <c r="BU239" s="397"/>
      <c r="BV239" s="397"/>
      <c r="BW239" s="281"/>
      <c r="BX239" s="281"/>
    </row>
    <row r="240" spans="1:76" ht="15">
      <c r="A240" s="192">
        <v>166</v>
      </c>
      <c r="B240" s="192">
        <v>52002</v>
      </c>
      <c r="C240" s="200">
        <v>9</v>
      </c>
      <c r="D240" s="200">
        <v>0</v>
      </c>
      <c r="E240" s="200">
        <v>1</v>
      </c>
      <c r="F240" s="200">
        <v>0</v>
      </c>
      <c r="G240" s="192" t="s">
        <v>575</v>
      </c>
      <c r="H240" s="193">
        <v>9.4859999999999996E-3</v>
      </c>
      <c r="I240" s="201">
        <v>83</v>
      </c>
      <c r="J240" s="193">
        <v>7.4030052181328779E-3</v>
      </c>
      <c r="K240" s="200">
        <v>0</v>
      </c>
      <c r="L240" s="200">
        <v>0</v>
      </c>
      <c r="M240" s="200">
        <v>0</v>
      </c>
      <c r="N240" s="200">
        <v>87</v>
      </c>
      <c r="O240" s="200">
        <v>6</v>
      </c>
      <c r="P240" s="200">
        <v>0</v>
      </c>
      <c r="Q240" s="200">
        <v>126</v>
      </c>
      <c r="R240" s="200">
        <v>0</v>
      </c>
      <c r="S240" s="200">
        <v>47</v>
      </c>
      <c r="T240" s="200">
        <v>700</v>
      </c>
      <c r="U240" s="200">
        <v>1</v>
      </c>
      <c r="V240" s="200">
        <v>1</v>
      </c>
      <c r="W240" s="200">
        <v>0</v>
      </c>
      <c r="X240" s="200">
        <v>0</v>
      </c>
      <c r="Y240" s="200">
        <v>78</v>
      </c>
      <c r="Z240" s="200">
        <v>9</v>
      </c>
      <c r="AA240" s="200">
        <v>0</v>
      </c>
      <c r="AB240" s="200">
        <v>0</v>
      </c>
      <c r="AC240" s="200">
        <v>13</v>
      </c>
      <c r="AD240" s="200">
        <v>219</v>
      </c>
      <c r="AE240" s="200">
        <v>920</v>
      </c>
      <c r="AF240" s="200">
        <v>873</v>
      </c>
      <c r="AG240" s="200">
        <v>920</v>
      </c>
      <c r="AI240" s="259">
        <v>0.59222296227692417</v>
      </c>
      <c r="AJ240" s="260">
        <f t="shared" si="152"/>
        <v>442.2946988396526</v>
      </c>
      <c r="AK240" s="261">
        <f t="shared" si="129"/>
        <v>0.37781491617128093</v>
      </c>
      <c r="AL240" s="262">
        <f t="shared" si="153"/>
        <v>5.4589713923105842E-3</v>
      </c>
      <c r="AN240" s="264">
        <f t="shared" si="154"/>
        <v>0.51085500000000017</v>
      </c>
      <c r="AO240" s="266">
        <f t="shared" si="155"/>
        <v>940.15343899999993</v>
      </c>
      <c r="AP240" s="261">
        <f t="shared" si="130"/>
        <v>0.45634085962527909</v>
      </c>
      <c r="AQ240" s="262">
        <f t="shared" si="156"/>
        <v>9.823884523894801E-4</v>
      </c>
      <c r="AT240" s="192">
        <f t="shared" si="131"/>
        <v>0</v>
      </c>
      <c r="AU240" s="192">
        <f t="shared" si="132"/>
        <v>0</v>
      </c>
      <c r="AV240" s="192">
        <f t="shared" si="133"/>
        <v>2.5891270449897928E-3</v>
      </c>
      <c r="AW240" s="192">
        <f t="shared" si="134"/>
        <v>1.7856048586136503E-4</v>
      </c>
      <c r="AX240" s="192">
        <f t="shared" si="135"/>
        <v>0</v>
      </c>
      <c r="AY240" s="192">
        <f t="shared" si="136"/>
        <v>2.0832056683825921E-2</v>
      </c>
      <c r="AZ240" s="192">
        <f t="shared" si="137"/>
        <v>2.3212863161977456E-3</v>
      </c>
      <c r="BA240" s="192">
        <f t="shared" si="138"/>
        <v>0</v>
      </c>
      <c r="BB240" s="192">
        <f t="shared" si="139"/>
        <v>0</v>
      </c>
      <c r="BC240" s="192">
        <f t="shared" si="140"/>
        <v>2.5921030530874828E-2</v>
      </c>
      <c r="BE240" s="72">
        <f t="shared" si="141"/>
        <v>0</v>
      </c>
      <c r="BF240" s="72">
        <f t="shared" si="142"/>
        <v>0</v>
      </c>
      <c r="BG240" s="72">
        <f t="shared" si="143"/>
        <v>6.9043387866394466E-3</v>
      </c>
      <c r="BH240" s="99">
        <f t="shared" si="144"/>
        <v>1.7856048586136503E-4</v>
      </c>
      <c r="BI240" s="72">
        <f t="shared" si="145"/>
        <v>0</v>
      </c>
      <c r="BJ240" s="72">
        <f t="shared" si="146"/>
        <v>2.0832056683825921E-2</v>
      </c>
      <c r="BK240" s="72">
        <f t="shared" si="147"/>
        <v>6.1900968431939877E-3</v>
      </c>
      <c r="BL240" s="72">
        <f t="shared" si="148"/>
        <v>0</v>
      </c>
      <c r="BM240" s="99">
        <f t="shared" si="149"/>
        <v>0</v>
      </c>
      <c r="BN240" s="278">
        <f t="shared" si="128"/>
        <v>0.43300917821381024</v>
      </c>
      <c r="BO240" s="277">
        <f t="shared" si="150"/>
        <v>2.5921030530874828E-2</v>
      </c>
      <c r="BP240" s="375">
        <f t="shared" si="151"/>
        <v>3.4105052799520717E-2</v>
      </c>
      <c r="BQ240" s="375"/>
      <c r="BR240" s="375"/>
      <c r="BS240" s="375"/>
      <c r="BT240" s="281"/>
      <c r="BU240" s="397"/>
      <c r="BV240" s="397"/>
      <c r="BW240" s="281"/>
      <c r="BX240" s="281"/>
    </row>
    <row r="241" spans="1:76" ht="15">
      <c r="A241" s="192">
        <v>167</v>
      </c>
      <c r="B241" s="192">
        <v>55013</v>
      </c>
      <c r="C241" s="200">
        <v>9</v>
      </c>
      <c r="D241" s="200">
        <v>0</v>
      </c>
      <c r="E241" s="200">
        <v>1</v>
      </c>
      <c r="F241" s="200">
        <v>0</v>
      </c>
      <c r="G241" s="192" t="s">
        <v>575</v>
      </c>
      <c r="H241" s="193">
        <v>5.1240000000000001E-3</v>
      </c>
      <c r="I241" s="201">
        <v>83</v>
      </c>
      <c r="J241" s="193">
        <v>3.9988402633051728E-3</v>
      </c>
      <c r="K241" s="200">
        <v>111</v>
      </c>
      <c r="L241" s="200">
        <v>0</v>
      </c>
      <c r="M241" s="200">
        <v>0</v>
      </c>
      <c r="N241" s="200">
        <v>315</v>
      </c>
      <c r="O241" s="200">
        <v>0</v>
      </c>
      <c r="P241" s="200">
        <v>0</v>
      </c>
      <c r="Q241" s="200">
        <v>155</v>
      </c>
      <c r="R241" s="200">
        <v>45</v>
      </c>
      <c r="S241" s="200">
        <v>960</v>
      </c>
      <c r="T241" s="200">
        <v>1250</v>
      </c>
      <c r="U241" s="200">
        <v>1</v>
      </c>
      <c r="V241" s="200">
        <v>1</v>
      </c>
      <c r="W241" s="200">
        <v>35</v>
      </c>
      <c r="X241" s="200">
        <v>0</v>
      </c>
      <c r="Y241" s="200">
        <v>233</v>
      </c>
      <c r="Z241" s="200">
        <v>81</v>
      </c>
      <c r="AA241" s="200">
        <v>0</v>
      </c>
      <c r="AB241" s="200">
        <v>0</v>
      </c>
      <c r="AC241" s="200">
        <v>25</v>
      </c>
      <c r="AD241" s="200">
        <v>626</v>
      </c>
      <c r="AE241" s="200">
        <v>1765</v>
      </c>
      <c r="AF241" s="200">
        <v>916</v>
      </c>
      <c r="AG241" s="200">
        <v>1876</v>
      </c>
      <c r="AI241" s="259">
        <v>0.59622180254022938</v>
      </c>
      <c r="AJ241" s="260">
        <f t="shared" si="152"/>
        <v>445.95763652084014</v>
      </c>
      <c r="AK241" s="261">
        <f t="shared" si="129"/>
        <v>0.38094385372488299</v>
      </c>
      <c r="AL241" s="262">
        <f t="shared" si="153"/>
        <v>1.7182456570684135E-3</v>
      </c>
      <c r="AN241" s="264">
        <f t="shared" si="154"/>
        <v>0.51597900000000019</v>
      </c>
      <c r="AO241" s="266">
        <f t="shared" si="155"/>
        <v>944.84702299999992</v>
      </c>
      <c r="AP241" s="261">
        <f t="shared" si="130"/>
        <v>0.45861907727405105</v>
      </c>
      <c r="AQ241" s="262">
        <f t="shared" si="156"/>
        <v>5.7324269932783616E-4</v>
      </c>
      <c r="AT241" s="192">
        <f t="shared" si="131"/>
        <v>1.7843625022920342E-3</v>
      </c>
      <c r="AU241" s="192">
        <f t="shared" si="132"/>
        <v>0</v>
      </c>
      <c r="AV241" s="192">
        <f t="shared" si="133"/>
        <v>5.0637314254233399E-3</v>
      </c>
      <c r="AW241" s="192">
        <f t="shared" si="134"/>
        <v>0</v>
      </c>
      <c r="AX241" s="192">
        <f t="shared" si="135"/>
        <v>0</v>
      </c>
      <c r="AY241" s="192">
        <f t="shared" si="136"/>
        <v>2.0094172323108492E-2</v>
      </c>
      <c r="AZ241" s="192">
        <f t="shared" si="137"/>
        <v>3.7455537210274231E-3</v>
      </c>
      <c r="BA241" s="192">
        <f t="shared" si="138"/>
        <v>0</v>
      </c>
      <c r="BB241" s="192">
        <f t="shared" si="139"/>
        <v>0</v>
      </c>
      <c r="BC241" s="192">
        <f t="shared" si="140"/>
        <v>3.0687819971851292E-2</v>
      </c>
      <c r="BE241" s="72">
        <f t="shared" si="141"/>
        <v>1.7843625022920342E-3</v>
      </c>
      <c r="BF241" s="72">
        <f t="shared" si="142"/>
        <v>0</v>
      </c>
      <c r="BG241" s="72">
        <f t="shared" si="143"/>
        <v>1.3503283801128909E-2</v>
      </c>
      <c r="BH241" s="99">
        <f t="shared" si="144"/>
        <v>0</v>
      </c>
      <c r="BI241" s="72">
        <f t="shared" si="145"/>
        <v>0</v>
      </c>
      <c r="BJ241" s="72">
        <f t="shared" si="146"/>
        <v>2.0094172323108492E-2</v>
      </c>
      <c r="BK241" s="72">
        <f t="shared" si="147"/>
        <v>9.9881432560731277E-3</v>
      </c>
      <c r="BL241" s="72">
        <f t="shared" si="148"/>
        <v>0</v>
      </c>
      <c r="BM241" s="99">
        <f t="shared" si="149"/>
        <v>0</v>
      </c>
      <c r="BN241" s="278">
        <f t="shared" si="128"/>
        <v>0.24541682463956507</v>
      </c>
      <c r="BO241" s="277">
        <f t="shared" si="150"/>
        <v>3.0687819971851292E-2</v>
      </c>
      <c r="BP241" s="375">
        <f t="shared" si="151"/>
        <v>4.5369961882602561E-2</v>
      </c>
      <c r="BQ241" s="375"/>
      <c r="BR241" s="375"/>
      <c r="BS241" s="375"/>
      <c r="BT241" s="281"/>
      <c r="BU241" s="397"/>
      <c r="BV241" s="397"/>
      <c r="BW241" s="281"/>
      <c r="BX241" s="281"/>
    </row>
    <row r="242" spans="1:76" ht="15">
      <c r="A242" s="192">
        <v>169</v>
      </c>
      <c r="B242" s="192">
        <v>41029</v>
      </c>
      <c r="C242" s="200">
        <v>9</v>
      </c>
      <c r="D242" s="200">
        <v>0</v>
      </c>
      <c r="E242" s="200">
        <v>1</v>
      </c>
      <c r="F242" s="200">
        <v>0</v>
      </c>
      <c r="G242" s="192" t="s">
        <v>575</v>
      </c>
      <c r="H242" s="193">
        <v>2.6840000000000002E-3</v>
      </c>
      <c r="I242" s="201">
        <v>83</v>
      </c>
      <c r="J242" s="193">
        <v>2.0946306141122334E-3</v>
      </c>
      <c r="K242" s="200">
        <v>0</v>
      </c>
      <c r="L242" s="200">
        <v>0</v>
      </c>
      <c r="M242" s="200">
        <v>0</v>
      </c>
      <c r="N242" s="200">
        <v>210</v>
      </c>
      <c r="O242" s="200">
        <v>39</v>
      </c>
      <c r="P242" s="200">
        <v>0</v>
      </c>
      <c r="Q242" s="200">
        <v>137</v>
      </c>
      <c r="R242" s="200">
        <v>0</v>
      </c>
      <c r="S242" s="200">
        <v>351</v>
      </c>
      <c r="T242" s="200">
        <v>892</v>
      </c>
      <c r="U242" s="200">
        <v>1</v>
      </c>
      <c r="V242" s="200">
        <v>1</v>
      </c>
      <c r="W242" s="200">
        <v>0</v>
      </c>
      <c r="X242" s="200">
        <v>0</v>
      </c>
      <c r="Y242" s="200">
        <v>172</v>
      </c>
      <c r="Z242" s="200">
        <v>38</v>
      </c>
      <c r="AA242" s="200">
        <v>0</v>
      </c>
      <c r="AB242" s="200">
        <v>39</v>
      </c>
      <c r="AC242" s="200">
        <v>31</v>
      </c>
      <c r="AD242" s="200">
        <v>387</v>
      </c>
      <c r="AE242" s="200">
        <v>1279</v>
      </c>
      <c r="AF242" s="200">
        <v>927</v>
      </c>
      <c r="AG242" s="200">
        <v>1279</v>
      </c>
      <c r="AI242" s="259">
        <v>0.60345861600989403</v>
      </c>
      <c r="AJ242" s="260">
        <f t="shared" si="152"/>
        <v>447.89935910012218</v>
      </c>
      <c r="AK242" s="261">
        <f t="shared" si="129"/>
        <v>0.38260250293646964</v>
      </c>
      <c r="AL242" s="262">
        <f t="shared" si="153"/>
        <v>3.1562208536562125E-3</v>
      </c>
      <c r="AN242" s="264">
        <f t="shared" si="154"/>
        <v>0.51866300000000021</v>
      </c>
      <c r="AO242" s="266">
        <f t="shared" si="155"/>
        <v>947.33509099999992</v>
      </c>
      <c r="AP242" s="261">
        <f t="shared" si="130"/>
        <v>0.4598267600232987</v>
      </c>
      <c r="AQ242" s="262">
        <f t="shared" si="156"/>
        <v>3.1187050069391662E-4</v>
      </c>
      <c r="AT242" s="192">
        <f t="shared" si="131"/>
        <v>0</v>
      </c>
      <c r="AU242" s="192">
        <f t="shared" si="132"/>
        <v>0</v>
      </c>
      <c r="AV242" s="192">
        <f t="shared" si="133"/>
        <v>1.7682871644335476E-3</v>
      </c>
      <c r="AW242" s="192">
        <f t="shared" si="134"/>
        <v>3.2839618768051599E-4</v>
      </c>
      <c r="AX242" s="192">
        <f t="shared" si="135"/>
        <v>0</v>
      </c>
      <c r="AY242" s="192">
        <f t="shared" si="136"/>
        <v>7.5110102413082124E-3</v>
      </c>
      <c r="AZ242" s="192">
        <f t="shared" si="137"/>
        <v>1.4483113918217628E-3</v>
      </c>
      <c r="BA242" s="192">
        <f t="shared" si="138"/>
        <v>0</v>
      </c>
      <c r="BB242" s="192">
        <f t="shared" si="139"/>
        <v>3.2839618768051599E-4</v>
      </c>
      <c r="BC242" s="192">
        <f t="shared" si="140"/>
        <v>1.1384401172924555E-2</v>
      </c>
      <c r="BE242" s="72">
        <f t="shared" si="141"/>
        <v>0</v>
      </c>
      <c r="BF242" s="72">
        <f t="shared" si="142"/>
        <v>0</v>
      </c>
      <c r="BG242" s="72">
        <f t="shared" si="143"/>
        <v>4.7154324384894603E-3</v>
      </c>
      <c r="BH242" s="99">
        <f t="shared" si="144"/>
        <v>3.2839618768051599E-4</v>
      </c>
      <c r="BI242" s="72">
        <f t="shared" si="145"/>
        <v>0</v>
      </c>
      <c r="BJ242" s="72">
        <f t="shared" si="146"/>
        <v>7.5110102413082124E-3</v>
      </c>
      <c r="BK242" s="72">
        <f t="shared" si="147"/>
        <v>3.8621637115247008E-3</v>
      </c>
      <c r="BL242" s="72">
        <f t="shared" si="148"/>
        <v>0</v>
      </c>
      <c r="BM242" s="99">
        <f t="shared" si="149"/>
        <v>3.2839618768051599E-4</v>
      </c>
      <c r="BN242" s="278">
        <f t="shared" si="128"/>
        <v>0.13009541281189671</v>
      </c>
      <c r="BO242" s="277">
        <f t="shared" si="150"/>
        <v>1.1384401172924555E-2</v>
      </c>
      <c r="BP242" s="375">
        <f t="shared" si="151"/>
        <v>1.6745398766683406E-2</v>
      </c>
      <c r="BQ242" s="375"/>
      <c r="BR242" s="375"/>
      <c r="BS242" s="375"/>
      <c r="BT242" s="281"/>
      <c r="BU242" s="397"/>
      <c r="BV242" s="397"/>
      <c r="BW242" s="281"/>
      <c r="BX242" s="281"/>
    </row>
    <row r="243" spans="1:76" ht="15">
      <c r="A243" s="192">
        <v>172</v>
      </c>
      <c r="B243" s="192">
        <v>52026</v>
      </c>
      <c r="C243" s="200">
        <v>9</v>
      </c>
      <c r="D243" s="200">
        <v>0</v>
      </c>
      <c r="E243" s="200">
        <v>1</v>
      </c>
      <c r="F243" s="200">
        <v>0</v>
      </c>
      <c r="G243" s="192" t="s">
        <v>575</v>
      </c>
      <c r="H243" s="193">
        <v>9.4859999999999996E-3</v>
      </c>
      <c r="I243" s="201">
        <v>83</v>
      </c>
      <c r="J243" s="193">
        <v>7.4030052181328779E-3</v>
      </c>
      <c r="K243" s="200">
        <v>33</v>
      </c>
      <c r="L243" s="200">
        <v>0</v>
      </c>
      <c r="M243" s="200">
        <v>0</v>
      </c>
      <c r="N243" s="200">
        <v>160</v>
      </c>
      <c r="O243" s="200">
        <v>0</v>
      </c>
      <c r="P243" s="200">
        <v>0</v>
      </c>
      <c r="Q243" s="200">
        <v>175</v>
      </c>
      <c r="R243" s="200">
        <v>0</v>
      </c>
      <c r="S243" s="200">
        <v>344</v>
      </c>
      <c r="T243" s="200">
        <v>949</v>
      </c>
      <c r="U243" s="200">
        <v>1</v>
      </c>
      <c r="V243" s="200">
        <v>1</v>
      </c>
      <c r="W243" s="200">
        <v>0</v>
      </c>
      <c r="X243" s="200">
        <v>0</v>
      </c>
      <c r="Y243" s="200">
        <v>89</v>
      </c>
      <c r="Z243" s="200">
        <v>72</v>
      </c>
      <c r="AA243" s="200">
        <v>0</v>
      </c>
      <c r="AB243" s="200">
        <v>0</v>
      </c>
      <c r="AC243" s="200">
        <v>45</v>
      </c>
      <c r="AD243" s="200">
        <v>369</v>
      </c>
      <c r="AE243" s="200">
        <v>1285</v>
      </c>
      <c r="AF243" s="200">
        <v>975</v>
      </c>
      <c r="AG243" s="200">
        <v>1318</v>
      </c>
      <c r="AI243" s="264">
        <v>0.61114458880493827</v>
      </c>
      <c r="AJ243" s="260">
        <f t="shared" si="152"/>
        <v>455.11728918780176</v>
      </c>
      <c r="AK243" s="261">
        <f t="shared" si="129"/>
        <v>0.38876816953424059</v>
      </c>
      <c r="AL243" s="262">
        <f t="shared" si="153"/>
        <v>3.4066731854754872E-3</v>
      </c>
      <c r="AN243" s="264">
        <f t="shared" si="154"/>
        <v>0.5281490000000002</v>
      </c>
      <c r="AO243" s="266">
        <f t="shared" si="155"/>
        <v>956.58394099999987</v>
      </c>
      <c r="AP243" s="261">
        <f t="shared" si="130"/>
        <v>0.46431605717891467</v>
      </c>
      <c r="AQ243" s="262">
        <f t="shared" si="156"/>
        <v>1.1636398680198072E-3</v>
      </c>
      <c r="AT243" s="192">
        <f t="shared" si="131"/>
        <v>9.8208267223750764E-4</v>
      </c>
      <c r="AU243" s="192">
        <f t="shared" si="132"/>
        <v>0</v>
      </c>
      <c r="AV243" s="192">
        <f t="shared" si="133"/>
        <v>4.7616129563030673E-3</v>
      </c>
      <c r="AW243" s="192">
        <f t="shared" si="134"/>
        <v>0</v>
      </c>
      <c r="AX243" s="192">
        <f t="shared" si="135"/>
        <v>0</v>
      </c>
      <c r="AY243" s="192">
        <f t="shared" si="136"/>
        <v>2.8242316847072568E-2</v>
      </c>
      <c r="AZ243" s="192">
        <f t="shared" si="137"/>
        <v>2.6486472069435813E-3</v>
      </c>
      <c r="BA243" s="192">
        <f t="shared" si="138"/>
        <v>0</v>
      </c>
      <c r="BB243" s="192">
        <f t="shared" si="139"/>
        <v>0</v>
      </c>
      <c r="BC243" s="192">
        <f t="shared" si="140"/>
        <v>3.6634659682556726E-2</v>
      </c>
      <c r="BE243" s="72">
        <f t="shared" si="141"/>
        <v>9.8208267223750764E-4</v>
      </c>
      <c r="BF243" s="72">
        <f t="shared" si="142"/>
        <v>0</v>
      </c>
      <c r="BG243" s="72">
        <f t="shared" si="143"/>
        <v>1.2697634550141515E-2</v>
      </c>
      <c r="BH243" s="99">
        <f t="shared" si="144"/>
        <v>0</v>
      </c>
      <c r="BI243" s="72">
        <f t="shared" si="145"/>
        <v>0</v>
      </c>
      <c r="BJ243" s="72">
        <f t="shared" si="146"/>
        <v>2.8242316847072568E-2</v>
      </c>
      <c r="BK243" s="72">
        <f t="shared" si="147"/>
        <v>7.0630592185162173E-3</v>
      </c>
      <c r="BL243" s="72">
        <f t="shared" si="148"/>
        <v>0</v>
      </c>
      <c r="BM243" s="99">
        <f t="shared" si="149"/>
        <v>0</v>
      </c>
      <c r="BN243" s="278">
        <f t="shared" si="128"/>
        <v>0.48360131587453026</v>
      </c>
      <c r="BO243" s="277">
        <f t="shared" si="150"/>
        <v>3.6634659682556726E-2</v>
      </c>
      <c r="BP243" s="375">
        <f t="shared" si="151"/>
        <v>4.898509328796781E-2</v>
      </c>
      <c r="BQ243" s="375"/>
      <c r="BR243" s="375"/>
      <c r="BS243" s="375"/>
      <c r="BT243" s="281"/>
      <c r="BU243" s="397"/>
      <c r="BV243" s="397"/>
      <c r="BW243" s="281"/>
      <c r="BX243" s="281"/>
    </row>
    <row r="244" spans="1:76" ht="15">
      <c r="A244" s="192">
        <v>173</v>
      </c>
      <c r="B244" s="192">
        <v>52001</v>
      </c>
      <c r="C244" s="200">
        <v>9</v>
      </c>
      <c r="D244" s="200">
        <v>0</v>
      </c>
      <c r="E244" s="200">
        <v>1</v>
      </c>
      <c r="F244" s="200">
        <v>0</v>
      </c>
      <c r="G244" s="192" t="s">
        <v>575</v>
      </c>
      <c r="H244" s="193">
        <v>2.8240000000000001E-3</v>
      </c>
      <c r="I244" s="201">
        <v>83</v>
      </c>
      <c r="J244" s="193">
        <v>2.2038885448036312E-3</v>
      </c>
      <c r="K244" s="200">
        <v>0</v>
      </c>
      <c r="L244" s="200">
        <v>0</v>
      </c>
      <c r="M244" s="200">
        <v>0</v>
      </c>
      <c r="N244" s="200">
        <v>172</v>
      </c>
      <c r="O244" s="200">
        <v>72</v>
      </c>
      <c r="P244" s="200">
        <v>0</v>
      </c>
      <c r="Q244" s="200">
        <v>202</v>
      </c>
      <c r="R244" s="200">
        <v>6</v>
      </c>
      <c r="S244" s="200">
        <v>597</v>
      </c>
      <c r="T244" s="200">
        <v>1125</v>
      </c>
      <c r="U244" s="200">
        <v>1</v>
      </c>
      <c r="V244" s="200">
        <v>1</v>
      </c>
      <c r="W244" s="200">
        <v>0</v>
      </c>
      <c r="X244" s="200">
        <v>0</v>
      </c>
      <c r="Y244" s="200">
        <v>117</v>
      </c>
      <c r="Z244" s="200">
        <v>54</v>
      </c>
      <c r="AA244" s="200">
        <v>0</v>
      </c>
      <c r="AB244" s="200">
        <v>60</v>
      </c>
      <c r="AC244" s="200">
        <v>26</v>
      </c>
      <c r="AD244" s="200">
        <v>454</v>
      </c>
      <c r="AE244" s="200">
        <v>1579</v>
      </c>
      <c r="AF244" s="200">
        <v>981</v>
      </c>
      <c r="AG244" s="200">
        <v>1579</v>
      </c>
      <c r="AI244" s="259">
        <v>0.61334847734974185</v>
      </c>
      <c r="AJ244" s="260">
        <f t="shared" si="152"/>
        <v>457.27930385025411</v>
      </c>
      <c r="AK244" s="261">
        <f t="shared" si="129"/>
        <v>0.39061499562236346</v>
      </c>
      <c r="AL244" s="262">
        <f t="shared" si="153"/>
        <v>9.8097261198831472E-4</v>
      </c>
      <c r="AN244" s="264">
        <f t="shared" si="154"/>
        <v>0.53097300000000025</v>
      </c>
      <c r="AO244" s="266">
        <f t="shared" si="155"/>
        <v>959.35428499999989</v>
      </c>
      <c r="AP244" s="261">
        <f t="shared" si="130"/>
        <v>0.46566075381030969</v>
      </c>
      <c r="AQ244" s="262">
        <f t="shared" si="156"/>
        <v>3.6470601376643798E-4</v>
      </c>
      <c r="AT244" s="192">
        <f t="shared" si="131"/>
        <v>0</v>
      </c>
      <c r="AU244" s="192">
        <f t="shared" si="132"/>
        <v>0</v>
      </c>
      <c r="AV244" s="192">
        <f t="shared" si="133"/>
        <v>1.5238566954190228E-3</v>
      </c>
      <c r="AW244" s="192">
        <f t="shared" si="134"/>
        <v>6.3789350040796306E-4</v>
      </c>
      <c r="AX244" s="192">
        <f t="shared" si="135"/>
        <v>0</v>
      </c>
      <c r="AY244" s="192">
        <f t="shared" si="136"/>
        <v>9.9670859438744219E-3</v>
      </c>
      <c r="AZ244" s="192">
        <f t="shared" si="137"/>
        <v>1.0365769381629399E-3</v>
      </c>
      <c r="BA244" s="192">
        <f t="shared" si="138"/>
        <v>0</v>
      </c>
      <c r="BB244" s="192">
        <f t="shared" si="139"/>
        <v>5.3157791700663586E-4</v>
      </c>
      <c r="BC244" s="192">
        <f t="shared" si="140"/>
        <v>1.3696990994870983E-2</v>
      </c>
      <c r="BE244" s="72">
        <f t="shared" si="141"/>
        <v>0</v>
      </c>
      <c r="BF244" s="72">
        <f t="shared" si="142"/>
        <v>0</v>
      </c>
      <c r="BG244" s="72">
        <f t="shared" si="143"/>
        <v>4.0636178544507275E-3</v>
      </c>
      <c r="BH244" s="99">
        <f t="shared" si="144"/>
        <v>6.3789350040796306E-4</v>
      </c>
      <c r="BI244" s="72">
        <f t="shared" si="145"/>
        <v>0</v>
      </c>
      <c r="BJ244" s="72">
        <f t="shared" si="146"/>
        <v>9.9670859438744219E-3</v>
      </c>
      <c r="BK244" s="72">
        <f t="shared" si="147"/>
        <v>2.7642051684345068E-3</v>
      </c>
      <c r="BL244" s="72">
        <f t="shared" si="148"/>
        <v>0</v>
      </c>
      <c r="BM244" s="99">
        <f t="shared" si="149"/>
        <v>5.3157791700663586E-4</v>
      </c>
      <c r="BN244" s="278">
        <f t="shared" si="128"/>
        <v>0.1448549823843083</v>
      </c>
      <c r="BO244" s="277">
        <f t="shared" si="150"/>
        <v>1.3696990994870983E-2</v>
      </c>
      <c r="BP244" s="375">
        <f t="shared" si="151"/>
        <v>1.7964380384174257E-2</v>
      </c>
      <c r="BQ244" s="375"/>
      <c r="BR244" s="375"/>
      <c r="BS244" s="375"/>
      <c r="BT244" s="281"/>
      <c r="BU244" s="397"/>
      <c r="BV244" s="397"/>
      <c r="BW244" s="281"/>
      <c r="BX244" s="281"/>
    </row>
    <row r="245" spans="1:76" ht="15">
      <c r="A245" s="192">
        <v>174</v>
      </c>
      <c r="B245" s="192">
        <v>42009</v>
      </c>
      <c r="C245" s="200">
        <v>9</v>
      </c>
      <c r="D245" s="200">
        <v>0</v>
      </c>
      <c r="E245" s="200">
        <v>1</v>
      </c>
      <c r="F245" s="200">
        <v>0</v>
      </c>
      <c r="G245" s="192" t="s">
        <v>575</v>
      </c>
      <c r="H245" s="193">
        <v>1.622E-3</v>
      </c>
      <c r="I245" s="201">
        <v>83</v>
      </c>
      <c r="J245" s="193">
        <v>1.2658311684389128E-3</v>
      </c>
      <c r="K245" s="200">
        <v>0</v>
      </c>
      <c r="L245" s="200">
        <v>0</v>
      </c>
      <c r="M245" s="200">
        <v>0</v>
      </c>
      <c r="N245" s="200">
        <v>90</v>
      </c>
      <c r="O245" s="200">
        <v>0</v>
      </c>
      <c r="P245" s="200">
        <v>0</v>
      </c>
      <c r="Q245" s="200">
        <v>138</v>
      </c>
      <c r="R245" s="200">
        <v>0</v>
      </c>
      <c r="S245" s="200">
        <v>404</v>
      </c>
      <c r="T245" s="200">
        <v>1162</v>
      </c>
      <c r="U245" s="200">
        <v>1</v>
      </c>
      <c r="V245" s="200">
        <v>1</v>
      </c>
      <c r="W245" s="200">
        <v>0</v>
      </c>
      <c r="X245" s="200">
        <v>0</v>
      </c>
      <c r="Y245" s="200">
        <v>58</v>
      </c>
      <c r="Z245" s="200">
        <v>32</v>
      </c>
      <c r="AA245" s="200">
        <v>0</v>
      </c>
      <c r="AB245" s="200">
        <v>0</v>
      </c>
      <c r="AC245" s="200">
        <v>25</v>
      </c>
      <c r="AD245" s="200">
        <v>228</v>
      </c>
      <c r="AE245" s="200">
        <v>1390</v>
      </c>
      <c r="AF245" s="200">
        <v>986</v>
      </c>
      <c r="AG245" s="200">
        <v>1390</v>
      </c>
      <c r="AI245" s="259">
        <v>0.61461430851818077</v>
      </c>
      <c r="AJ245" s="260">
        <f t="shared" si="152"/>
        <v>458.52741338233488</v>
      </c>
      <c r="AK245" s="261">
        <f t="shared" si="129"/>
        <v>0.39168114992959974</v>
      </c>
      <c r="AL245" s="262">
        <f t="shared" si="153"/>
        <v>5.6413872404540094E-4</v>
      </c>
      <c r="AN245" s="264">
        <f t="shared" si="154"/>
        <v>0.53259500000000026</v>
      </c>
      <c r="AO245" s="266">
        <f t="shared" si="155"/>
        <v>960.95357699999988</v>
      </c>
      <c r="AP245" s="261">
        <f t="shared" si="130"/>
        <v>0.46643703378312784</v>
      </c>
      <c r="AQ245" s="262">
        <f t="shared" si="156"/>
        <v>2.1324468452344676E-4</v>
      </c>
      <c r="AT245" s="192">
        <f t="shared" si="131"/>
        <v>0</v>
      </c>
      <c r="AU245" s="192">
        <f t="shared" si="132"/>
        <v>0</v>
      </c>
      <c r="AV245" s="192">
        <f t="shared" si="133"/>
        <v>4.5797771674119866E-4</v>
      </c>
      <c r="AW245" s="192">
        <f t="shared" si="134"/>
        <v>0</v>
      </c>
      <c r="AX245" s="192">
        <f t="shared" si="135"/>
        <v>0</v>
      </c>
      <c r="AY245" s="192">
        <f t="shared" si="136"/>
        <v>5.9130011872585864E-3</v>
      </c>
      <c r="AZ245" s="192">
        <f t="shared" si="137"/>
        <v>2.9514119523321692E-4</v>
      </c>
      <c r="BA245" s="192">
        <f t="shared" si="138"/>
        <v>0</v>
      </c>
      <c r="BB245" s="192">
        <f t="shared" si="139"/>
        <v>0</v>
      </c>
      <c r="BC245" s="192">
        <f t="shared" si="140"/>
        <v>6.6661200992330022E-3</v>
      </c>
      <c r="BE245" s="72">
        <f t="shared" si="141"/>
        <v>0</v>
      </c>
      <c r="BF245" s="72">
        <f t="shared" si="142"/>
        <v>0</v>
      </c>
      <c r="BG245" s="72">
        <f t="shared" si="143"/>
        <v>1.2212739113098632E-3</v>
      </c>
      <c r="BH245" s="99">
        <f t="shared" si="144"/>
        <v>0</v>
      </c>
      <c r="BI245" s="72">
        <f t="shared" si="145"/>
        <v>0</v>
      </c>
      <c r="BJ245" s="72">
        <f t="shared" si="146"/>
        <v>5.9130011872585864E-3</v>
      </c>
      <c r="BK245" s="72">
        <f t="shared" si="147"/>
        <v>7.8704318728857849E-4</v>
      </c>
      <c r="BL245" s="72">
        <f t="shared" si="148"/>
        <v>0</v>
      </c>
      <c r="BM245" s="99">
        <f t="shared" si="149"/>
        <v>0</v>
      </c>
      <c r="BN245" s="278">
        <f t="shared" si="128"/>
        <v>8.3623338649411461E-2</v>
      </c>
      <c r="BO245" s="277">
        <f t="shared" si="150"/>
        <v>6.6661200992330022E-3</v>
      </c>
      <c r="BP245" s="375">
        <f t="shared" si="151"/>
        <v>7.9213182858570274E-3</v>
      </c>
      <c r="BQ245" s="375"/>
      <c r="BR245" s="375"/>
      <c r="BS245" s="375"/>
      <c r="BT245" s="281"/>
      <c r="BU245" s="397"/>
      <c r="BV245" s="397"/>
      <c r="BW245" s="281"/>
      <c r="BX245" s="281"/>
    </row>
    <row r="246" spans="1:76" ht="15">
      <c r="A246" s="192">
        <v>175</v>
      </c>
      <c r="B246" s="192">
        <v>54070</v>
      </c>
      <c r="C246" s="200">
        <v>9</v>
      </c>
      <c r="D246" s="200">
        <v>0</v>
      </c>
      <c r="E246" s="200">
        <v>1</v>
      </c>
      <c r="F246" s="200">
        <v>0</v>
      </c>
      <c r="G246" s="192" t="s">
        <v>575</v>
      </c>
      <c r="H246" s="193">
        <v>3.2669999999999999E-3</v>
      </c>
      <c r="I246" s="201">
        <v>83</v>
      </c>
      <c r="J246" s="193">
        <v>2.5496118540628411E-3</v>
      </c>
      <c r="K246" s="200">
        <v>0</v>
      </c>
      <c r="L246" s="200">
        <v>0</v>
      </c>
      <c r="M246" s="200">
        <v>0</v>
      </c>
      <c r="N246" s="200">
        <v>82</v>
      </c>
      <c r="O246" s="200">
        <v>9</v>
      </c>
      <c r="P246" s="200">
        <v>0</v>
      </c>
      <c r="Q246" s="200">
        <v>182</v>
      </c>
      <c r="R246" s="200">
        <v>11</v>
      </c>
      <c r="S246" s="200">
        <v>456</v>
      </c>
      <c r="T246" s="200">
        <v>1165</v>
      </c>
      <c r="U246" s="200">
        <v>1</v>
      </c>
      <c r="V246" s="200">
        <v>1</v>
      </c>
      <c r="W246" s="200">
        <v>0</v>
      </c>
      <c r="X246" s="200">
        <v>0</v>
      </c>
      <c r="Y246" s="200">
        <v>63</v>
      </c>
      <c r="Z246" s="200">
        <v>19</v>
      </c>
      <c r="AA246" s="200">
        <v>0</v>
      </c>
      <c r="AB246" s="200">
        <v>3</v>
      </c>
      <c r="AC246" s="200">
        <v>21</v>
      </c>
      <c r="AD246" s="200">
        <v>285</v>
      </c>
      <c r="AE246" s="200">
        <v>1451</v>
      </c>
      <c r="AF246" s="200">
        <v>995</v>
      </c>
      <c r="AG246" s="200">
        <v>1451</v>
      </c>
      <c r="AI246" s="264">
        <v>0.61716392037224366</v>
      </c>
      <c r="AJ246" s="260">
        <f t="shared" si="152"/>
        <v>461.06427717712739</v>
      </c>
      <c r="AK246" s="261">
        <f t="shared" si="129"/>
        <v>0.39384817789643273</v>
      </c>
      <c r="AL246" s="262">
        <f t="shared" si="153"/>
        <v>1.1377614880163087E-3</v>
      </c>
      <c r="AM246" s="192">
        <f>(0.5-AN246)/(AN247-AN246)</f>
        <v>-22.783989834816452</v>
      </c>
      <c r="AN246" s="264">
        <f t="shared" si="154"/>
        <v>0.53586200000000028</v>
      </c>
      <c r="AO246" s="266">
        <f t="shared" si="155"/>
        <v>964.20424199999991</v>
      </c>
      <c r="AP246" s="261">
        <f t="shared" si="130"/>
        <v>0.46801487331327057</v>
      </c>
      <c r="AQ246" s="262">
        <f t="shared" si="156"/>
        <v>4.3779463851607067E-4</v>
      </c>
      <c r="AT246" s="192">
        <f t="shared" si="131"/>
        <v>0</v>
      </c>
      <c r="AU246" s="192">
        <f t="shared" si="132"/>
        <v>0</v>
      </c>
      <c r="AV246" s="192">
        <f t="shared" si="133"/>
        <v>8.4045405157327497E-4</v>
      </c>
      <c r="AW246" s="192">
        <f t="shared" si="134"/>
        <v>9.2244956879993596E-5</v>
      </c>
      <c r="AX246" s="192">
        <f t="shared" si="135"/>
        <v>0</v>
      </c>
      <c r="AY246" s="192">
        <f t="shared" si="136"/>
        <v>1.1940597196132503E-2</v>
      </c>
      <c r="AZ246" s="192">
        <f t="shared" si="137"/>
        <v>6.4571469815995512E-4</v>
      </c>
      <c r="BA246" s="192">
        <f t="shared" si="138"/>
        <v>0</v>
      </c>
      <c r="BB246" s="192">
        <f t="shared" si="139"/>
        <v>3.0748318959997863E-5</v>
      </c>
      <c r="BC246" s="192">
        <f t="shared" si="140"/>
        <v>1.3549759221705725E-2</v>
      </c>
      <c r="BE246" s="72">
        <f t="shared" si="141"/>
        <v>0</v>
      </c>
      <c r="BF246" s="72">
        <f t="shared" si="142"/>
        <v>0</v>
      </c>
      <c r="BG246" s="72">
        <f t="shared" si="143"/>
        <v>2.2412108041953999E-3</v>
      </c>
      <c r="BH246" s="99">
        <f t="shared" si="144"/>
        <v>9.2244956879993596E-5</v>
      </c>
      <c r="BI246" s="72">
        <f t="shared" si="145"/>
        <v>0</v>
      </c>
      <c r="BJ246" s="72">
        <f t="shared" si="146"/>
        <v>1.1940597196132503E-2</v>
      </c>
      <c r="BK246" s="72">
        <f t="shared" si="147"/>
        <v>1.7219058617598804E-3</v>
      </c>
      <c r="BL246" s="72">
        <f t="shared" si="148"/>
        <v>0</v>
      </c>
      <c r="BM246" s="99">
        <f t="shared" si="149"/>
        <v>3.0748318959997863E-5</v>
      </c>
      <c r="BN246" s="278">
        <f t="shared" si="128"/>
        <v>0.1699698742510993</v>
      </c>
      <c r="BO246" s="277">
        <f t="shared" si="150"/>
        <v>1.3549759221705725E-2</v>
      </c>
      <c r="BP246" s="375">
        <f t="shared" si="151"/>
        <v>1.6026707137927775E-2</v>
      </c>
      <c r="BQ246" s="375"/>
      <c r="BR246" s="375"/>
      <c r="BS246" s="375"/>
      <c r="BT246" s="281"/>
      <c r="BU246" s="397"/>
      <c r="BV246" s="397"/>
      <c r="BW246" s="281"/>
      <c r="BX246" s="281"/>
    </row>
    <row r="247" spans="1:76" ht="15">
      <c r="A247" s="192">
        <v>176</v>
      </c>
      <c r="B247" s="192">
        <v>55038</v>
      </c>
      <c r="C247" s="200">
        <v>9</v>
      </c>
      <c r="D247" s="200">
        <v>0</v>
      </c>
      <c r="E247" s="200">
        <v>1</v>
      </c>
      <c r="F247" s="200">
        <v>0</v>
      </c>
      <c r="G247" s="192" t="s">
        <v>575</v>
      </c>
      <c r="H247" s="193">
        <v>1.5740000000000001E-3</v>
      </c>
      <c r="I247" s="201">
        <v>83</v>
      </c>
      <c r="J247" s="193">
        <v>1.2283713064875764E-3</v>
      </c>
      <c r="K247" s="200">
        <v>20</v>
      </c>
      <c r="L247" s="200">
        <v>0</v>
      </c>
      <c r="M247" s="200">
        <v>0</v>
      </c>
      <c r="N247" s="200">
        <v>677</v>
      </c>
      <c r="O247" s="200">
        <v>175</v>
      </c>
      <c r="P247" s="200">
        <v>0</v>
      </c>
      <c r="Q247" s="200">
        <v>220</v>
      </c>
      <c r="R247" s="200">
        <v>83</v>
      </c>
      <c r="S247" s="200">
        <v>386</v>
      </c>
      <c r="T247" s="200">
        <v>208</v>
      </c>
      <c r="U247" s="200">
        <v>1</v>
      </c>
      <c r="V247" s="200">
        <v>1</v>
      </c>
      <c r="W247" s="200">
        <v>20</v>
      </c>
      <c r="X247" s="200">
        <v>0</v>
      </c>
      <c r="Y247" s="200">
        <v>549</v>
      </c>
      <c r="Z247" s="200">
        <v>128</v>
      </c>
      <c r="AA247" s="200">
        <v>0</v>
      </c>
      <c r="AB247" s="200">
        <v>175</v>
      </c>
      <c r="AC247" s="200">
        <v>85</v>
      </c>
      <c r="AD247" s="200">
        <v>1176</v>
      </c>
      <c r="AE247" s="200">
        <v>1365</v>
      </c>
      <c r="AF247" s="200">
        <v>999</v>
      </c>
      <c r="AG247" s="200">
        <v>1385</v>
      </c>
      <c r="AI247" s="259">
        <v>0.61839229167873122</v>
      </c>
      <c r="AJ247" s="260">
        <f t="shared" si="152"/>
        <v>462.29142011230846</v>
      </c>
      <c r="AK247" s="261">
        <f t="shared" si="129"/>
        <v>0.39489642221498761</v>
      </c>
      <c r="AL247" s="262">
        <f t="shared" si="153"/>
        <v>5.4885056351200489E-4</v>
      </c>
      <c r="AN247" s="264">
        <f t="shared" si="154"/>
        <v>0.53743600000000025</v>
      </c>
      <c r="AO247" s="266">
        <f t="shared" si="155"/>
        <v>965.77666799999986</v>
      </c>
      <c r="AP247" s="261">
        <f t="shared" si="130"/>
        <v>0.46877811280458204</v>
      </c>
      <c r="AQ247" s="262">
        <f t="shared" si="156"/>
        <v>2.1485889185049594E-4</v>
      </c>
      <c r="AT247" s="192">
        <f t="shared" si="131"/>
        <v>9.8761053041601153E-5</v>
      </c>
      <c r="AU247" s="192">
        <f t="shared" si="132"/>
        <v>0</v>
      </c>
      <c r="AV247" s="192">
        <f t="shared" si="133"/>
        <v>3.3430616454581986E-3</v>
      </c>
      <c r="AW247" s="192">
        <f t="shared" si="134"/>
        <v>8.6415921411400992E-4</v>
      </c>
      <c r="AX247" s="192">
        <f t="shared" si="135"/>
        <v>0</v>
      </c>
      <c r="AY247" s="192">
        <f t="shared" si="136"/>
        <v>1.027114951632652E-3</v>
      </c>
      <c r="AZ247" s="192">
        <f t="shared" si="137"/>
        <v>2.7109909059919515E-3</v>
      </c>
      <c r="BA247" s="192">
        <f t="shared" si="138"/>
        <v>0</v>
      </c>
      <c r="BB247" s="192">
        <f t="shared" si="139"/>
        <v>8.6415921411400992E-4</v>
      </c>
      <c r="BC247" s="192">
        <f t="shared" si="140"/>
        <v>8.9082469843524224E-3</v>
      </c>
      <c r="BE247" s="72">
        <f t="shared" si="141"/>
        <v>9.8761053041601153E-5</v>
      </c>
      <c r="BF247" s="72">
        <f t="shared" si="142"/>
        <v>0</v>
      </c>
      <c r="BG247" s="72">
        <f t="shared" si="143"/>
        <v>8.914831054555197E-3</v>
      </c>
      <c r="BH247" s="99">
        <f t="shared" si="144"/>
        <v>8.6415921411400992E-4</v>
      </c>
      <c r="BI247" s="72">
        <f t="shared" si="145"/>
        <v>0</v>
      </c>
      <c r="BJ247" s="72">
        <f t="shared" si="146"/>
        <v>1.027114951632652E-3</v>
      </c>
      <c r="BK247" s="72">
        <f t="shared" si="147"/>
        <v>7.2293090826452038E-3</v>
      </c>
      <c r="BL247" s="72">
        <f t="shared" si="148"/>
        <v>0</v>
      </c>
      <c r="BM247" s="99">
        <f t="shared" si="149"/>
        <v>8.6415921411400992E-4</v>
      </c>
      <c r="BN247" s="278">
        <f t="shared" si="128"/>
        <v>8.2218576657132975E-2</v>
      </c>
      <c r="BO247" s="277">
        <f t="shared" si="150"/>
        <v>8.9082469843524224E-3</v>
      </c>
      <c r="BP247" s="375">
        <f t="shared" si="151"/>
        <v>1.8998334570102676E-2</v>
      </c>
      <c r="BQ247" s="375"/>
      <c r="BR247" s="375"/>
      <c r="BS247" s="375"/>
      <c r="BT247" s="281"/>
      <c r="BU247" s="397"/>
      <c r="BV247" s="397"/>
      <c r="BW247" s="281"/>
      <c r="BX247" s="281"/>
    </row>
    <row r="248" spans="1:76" ht="15">
      <c r="A248" s="192">
        <v>178</v>
      </c>
      <c r="B248" s="192">
        <v>52021</v>
      </c>
      <c r="C248" s="200">
        <v>9</v>
      </c>
      <c r="D248" s="200">
        <v>0</v>
      </c>
      <c r="E248" s="200">
        <v>1</v>
      </c>
      <c r="F248" s="200">
        <v>0</v>
      </c>
      <c r="G248" s="192" t="s">
        <v>575</v>
      </c>
      <c r="H248" s="193">
        <v>9.4859999999999996E-3</v>
      </c>
      <c r="I248" s="201">
        <v>83</v>
      </c>
      <c r="J248" s="193">
        <v>7.4030052181328779E-3</v>
      </c>
      <c r="K248" s="200">
        <v>144</v>
      </c>
      <c r="L248" s="200">
        <v>0</v>
      </c>
      <c r="M248" s="200">
        <v>0</v>
      </c>
      <c r="N248" s="200">
        <v>185</v>
      </c>
      <c r="O248" s="200">
        <v>54</v>
      </c>
      <c r="P248" s="200">
        <v>0</v>
      </c>
      <c r="Q248" s="200">
        <v>49</v>
      </c>
      <c r="R248" s="200">
        <v>13</v>
      </c>
      <c r="S248" s="200">
        <v>33</v>
      </c>
      <c r="T248" s="200">
        <v>600</v>
      </c>
      <c r="U248" s="200">
        <v>1</v>
      </c>
      <c r="V248" s="200">
        <v>1</v>
      </c>
      <c r="W248" s="200">
        <v>0</v>
      </c>
      <c r="X248" s="200">
        <v>0</v>
      </c>
      <c r="Y248" s="200">
        <v>79</v>
      </c>
      <c r="Z248" s="200">
        <v>105</v>
      </c>
      <c r="AA248" s="200">
        <v>0</v>
      </c>
      <c r="AB248" s="200">
        <v>0</v>
      </c>
      <c r="AC248" s="200">
        <v>6</v>
      </c>
      <c r="AD248" s="200">
        <v>447</v>
      </c>
      <c r="AE248" s="200">
        <v>903</v>
      </c>
      <c r="AF248" s="200">
        <v>1014</v>
      </c>
      <c r="AG248" s="200">
        <v>1047</v>
      </c>
      <c r="AI248" s="259">
        <v>0.62656820391865586</v>
      </c>
      <c r="AJ248" s="260">
        <f t="shared" si="152"/>
        <v>469.79806740349522</v>
      </c>
      <c r="AK248" s="261">
        <f t="shared" si="129"/>
        <v>0.40130871547666946</v>
      </c>
      <c r="AL248" s="262">
        <f t="shared" si="153"/>
        <v>3.6689844234332218E-3</v>
      </c>
      <c r="AN248" s="264">
        <f t="shared" si="154"/>
        <v>0.54692200000000024</v>
      </c>
      <c r="AO248" s="266">
        <f t="shared" si="155"/>
        <v>975.39547199999981</v>
      </c>
      <c r="AP248" s="261">
        <f t="shared" si="130"/>
        <v>0.47344698184642264</v>
      </c>
      <c r="AQ248" s="262">
        <f t="shared" si="156"/>
        <v>1.3482727401405734E-3</v>
      </c>
      <c r="AT248" s="192">
        <f t="shared" si="131"/>
        <v>4.2854516606727604E-3</v>
      </c>
      <c r="AU248" s="192">
        <f t="shared" si="132"/>
        <v>0</v>
      </c>
      <c r="AV248" s="192">
        <f t="shared" si="133"/>
        <v>5.5056149807254217E-3</v>
      </c>
      <c r="AW248" s="192">
        <f t="shared" si="134"/>
        <v>1.6070443727522852E-3</v>
      </c>
      <c r="AX248" s="192">
        <f t="shared" si="135"/>
        <v>0</v>
      </c>
      <c r="AY248" s="192">
        <f t="shared" si="136"/>
        <v>1.78560485861365E-2</v>
      </c>
      <c r="AZ248" s="192">
        <f t="shared" si="137"/>
        <v>2.3510463971746394E-3</v>
      </c>
      <c r="BA248" s="192">
        <f t="shared" si="138"/>
        <v>0</v>
      </c>
      <c r="BB248" s="192">
        <f t="shared" si="139"/>
        <v>0</v>
      </c>
      <c r="BC248" s="192">
        <f t="shared" si="140"/>
        <v>3.1605205997461611E-2</v>
      </c>
      <c r="BE248" s="72">
        <f t="shared" si="141"/>
        <v>4.2854516606727604E-3</v>
      </c>
      <c r="BF248" s="72">
        <f t="shared" si="142"/>
        <v>0</v>
      </c>
      <c r="BG248" s="72">
        <f t="shared" si="143"/>
        <v>1.4681639948601125E-2</v>
      </c>
      <c r="BH248" s="99">
        <f t="shared" si="144"/>
        <v>1.6070443727522852E-3</v>
      </c>
      <c r="BI248" s="72">
        <f t="shared" si="145"/>
        <v>0</v>
      </c>
      <c r="BJ248" s="72">
        <f t="shared" si="146"/>
        <v>1.78560485861365E-2</v>
      </c>
      <c r="BK248" s="72">
        <f t="shared" si="147"/>
        <v>6.2694570591323717E-3</v>
      </c>
      <c r="BL248" s="72">
        <f t="shared" si="148"/>
        <v>0</v>
      </c>
      <c r="BM248" s="99">
        <f t="shared" si="149"/>
        <v>0</v>
      </c>
      <c r="BN248" s="278">
        <f t="shared" si="128"/>
        <v>0.50294536850951155</v>
      </c>
      <c r="BO248" s="277">
        <f t="shared" si="150"/>
        <v>3.1605205997461611E-2</v>
      </c>
      <c r="BP248" s="375">
        <f t="shared" si="151"/>
        <v>4.4699641627295048E-2</v>
      </c>
      <c r="BQ248" s="375"/>
      <c r="BR248" s="375"/>
      <c r="BS248" s="375"/>
      <c r="BT248" s="281"/>
      <c r="BU248" s="397"/>
      <c r="BV248" s="397"/>
      <c r="BW248" s="281"/>
      <c r="BX248" s="281"/>
    </row>
    <row r="249" spans="1:76" ht="15">
      <c r="A249" s="192">
        <v>184</v>
      </c>
      <c r="B249" s="192">
        <v>52012</v>
      </c>
      <c r="C249" s="200">
        <v>9</v>
      </c>
      <c r="D249" s="200">
        <v>0</v>
      </c>
      <c r="E249" s="200">
        <v>1</v>
      </c>
      <c r="F249" s="200">
        <v>0</v>
      </c>
      <c r="G249" s="192" t="s">
        <v>575</v>
      </c>
      <c r="H249" s="193">
        <v>2.8240000000000001E-3</v>
      </c>
      <c r="I249" s="201">
        <v>83</v>
      </c>
      <c r="J249" s="193">
        <v>2.2038885448036312E-3</v>
      </c>
      <c r="K249" s="200">
        <v>0</v>
      </c>
      <c r="L249" s="200">
        <v>0</v>
      </c>
      <c r="M249" s="200">
        <v>0</v>
      </c>
      <c r="N249" s="200">
        <v>354</v>
      </c>
      <c r="O249" s="200">
        <v>193</v>
      </c>
      <c r="P249" s="200">
        <v>0</v>
      </c>
      <c r="Q249" s="200">
        <v>300</v>
      </c>
      <c r="R249" s="200">
        <v>0</v>
      </c>
      <c r="S249" s="200">
        <v>952</v>
      </c>
      <c r="T249" s="200">
        <v>1200</v>
      </c>
      <c r="U249" s="200">
        <v>1</v>
      </c>
      <c r="V249" s="200">
        <v>1</v>
      </c>
      <c r="W249" s="200">
        <v>0</v>
      </c>
      <c r="X249" s="200">
        <v>0</v>
      </c>
      <c r="Y249" s="200">
        <v>255</v>
      </c>
      <c r="Z249" s="200">
        <v>99</v>
      </c>
      <c r="AA249" s="200">
        <v>0</v>
      </c>
      <c r="AB249" s="200">
        <v>0</v>
      </c>
      <c r="AC249" s="200">
        <v>85</v>
      </c>
      <c r="AD249" s="200">
        <v>848</v>
      </c>
      <c r="AE249" s="200">
        <v>2048</v>
      </c>
      <c r="AF249" s="200">
        <v>1095</v>
      </c>
      <c r="AG249" s="200">
        <v>2048</v>
      </c>
      <c r="AI249" s="259">
        <v>0.63524459179941561</v>
      </c>
      <c r="AJ249" s="260">
        <f t="shared" si="152"/>
        <v>472.21132536005518</v>
      </c>
      <c r="AK249" s="261">
        <f t="shared" si="129"/>
        <v>0.40337015744047633</v>
      </c>
      <c r="AL249" s="262">
        <f t="shared" si="153"/>
        <v>3.9662712276741152E-3</v>
      </c>
      <c r="AN249" s="264">
        <f t="shared" si="154"/>
        <v>0.54974600000000029</v>
      </c>
      <c r="AO249" s="266">
        <f t="shared" si="155"/>
        <v>978.48775199999977</v>
      </c>
      <c r="AP249" s="261">
        <f t="shared" si="130"/>
        <v>0.47494794291816322</v>
      </c>
      <c r="AQ249" s="262">
        <f t="shared" si="156"/>
        <v>4.1872316446481825E-4</v>
      </c>
      <c r="AT249" s="192">
        <f t="shared" si="131"/>
        <v>0</v>
      </c>
      <c r="AU249" s="192">
        <f t="shared" si="132"/>
        <v>0</v>
      </c>
      <c r="AV249" s="192">
        <f t="shared" si="133"/>
        <v>3.1363097103391515E-3</v>
      </c>
      <c r="AW249" s="192">
        <f t="shared" si="134"/>
        <v>1.7099089663713454E-3</v>
      </c>
      <c r="AX249" s="192">
        <f t="shared" si="135"/>
        <v>0</v>
      </c>
      <c r="AY249" s="192">
        <f t="shared" si="136"/>
        <v>1.0631558340132716E-2</v>
      </c>
      <c r="AZ249" s="192">
        <f t="shared" si="137"/>
        <v>2.2592061472782024E-3</v>
      </c>
      <c r="BA249" s="192">
        <f t="shared" si="138"/>
        <v>0</v>
      </c>
      <c r="BB249" s="192">
        <f t="shared" si="139"/>
        <v>0</v>
      </c>
      <c r="BC249" s="192">
        <f t="shared" si="140"/>
        <v>1.7736983164121416E-2</v>
      </c>
      <c r="BE249" s="72">
        <f t="shared" si="141"/>
        <v>0</v>
      </c>
      <c r="BF249" s="72">
        <f t="shared" si="142"/>
        <v>0</v>
      </c>
      <c r="BG249" s="72">
        <f t="shared" si="143"/>
        <v>8.3634925609044029E-3</v>
      </c>
      <c r="BH249" s="99">
        <f t="shared" si="144"/>
        <v>1.7099089663713454E-3</v>
      </c>
      <c r="BI249" s="72">
        <f t="shared" si="145"/>
        <v>0</v>
      </c>
      <c r="BJ249" s="72">
        <f t="shared" si="146"/>
        <v>1.0631558340132716E-2</v>
      </c>
      <c r="BK249" s="72">
        <f t="shared" si="147"/>
        <v>6.0245497260752057E-3</v>
      </c>
      <c r="BL249" s="72">
        <f t="shared" si="148"/>
        <v>0</v>
      </c>
      <c r="BM249" s="99">
        <f t="shared" si="149"/>
        <v>0</v>
      </c>
      <c r="BN249" s="278">
        <f t="shared" si="128"/>
        <v>0.16168828308951841</v>
      </c>
      <c r="BO249" s="277">
        <f t="shared" si="150"/>
        <v>1.7736983164121416E-2</v>
      </c>
      <c r="BP249" s="375">
        <f t="shared" si="151"/>
        <v>2.672950959348367E-2</v>
      </c>
      <c r="BQ249" s="375"/>
      <c r="BR249" s="375"/>
      <c r="BS249" s="375"/>
      <c r="BT249" s="281"/>
      <c r="BU249" s="397"/>
      <c r="BV249" s="397"/>
      <c r="BW249" s="281"/>
      <c r="BX249" s="281"/>
    </row>
    <row r="250" spans="1:76" ht="15">
      <c r="A250" s="192">
        <v>185</v>
      </c>
      <c r="B250" s="192">
        <v>54037</v>
      </c>
      <c r="C250" s="200">
        <v>9</v>
      </c>
      <c r="D250" s="200">
        <v>0</v>
      </c>
      <c r="E250" s="200">
        <v>1</v>
      </c>
      <c r="F250" s="200">
        <v>0</v>
      </c>
      <c r="G250" s="192" t="s">
        <v>575</v>
      </c>
      <c r="H250" s="193">
        <v>6.7599999999999995E-4</v>
      </c>
      <c r="I250" s="201">
        <v>83</v>
      </c>
      <c r="J250" s="193">
        <v>5.2755972248132242E-4</v>
      </c>
      <c r="K250" s="200">
        <v>0</v>
      </c>
      <c r="L250" s="200">
        <v>0</v>
      </c>
      <c r="M250" s="200">
        <v>0</v>
      </c>
      <c r="N250" s="200">
        <v>156</v>
      </c>
      <c r="O250" s="200">
        <v>0</v>
      </c>
      <c r="P250" s="200">
        <v>0</v>
      </c>
      <c r="Q250" s="200">
        <v>105</v>
      </c>
      <c r="R250" s="200">
        <v>0</v>
      </c>
      <c r="S250" s="200">
        <v>461</v>
      </c>
      <c r="T250" s="200">
        <v>1311</v>
      </c>
      <c r="U250" s="200">
        <v>1</v>
      </c>
      <c r="V250" s="200">
        <v>1</v>
      </c>
      <c r="W250" s="200">
        <v>0</v>
      </c>
      <c r="X250" s="200">
        <v>0</v>
      </c>
      <c r="Y250" s="200">
        <v>125</v>
      </c>
      <c r="Z250" s="200">
        <v>31</v>
      </c>
      <c r="AA250" s="200">
        <v>0</v>
      </c>
      <c r="AB250" s="200">
        <v>0</v>
      </c>
      <c r="AC250" s="200">
        <v>24</v>
      </c>
      <c r="AD250" s="200">
        <v>262</v>
      </c>
      <c r="AE250" s="200">
        <v>1574</v>
      </c>
      <c r="AF250" s="200">
        <v>1113</v>
      </c>
      <c r="AG250" s="200">
        <v>1574</v>
      </c>
      <c r="AI250" s="259">
        <v>0.63577215152189692</v>
      </c>
      <c r="AJ250" s="260">
        <f t="shared" si="152"/>
        <v>472.79849933117691</v>
      </c>
      <c r="AK250" s="261">
        <f t="shared" si="129"/>
        <v>0.40387173045335506</v>
      </c>
      <c r="AL250" s="262">
        <f t="shared" si="153"/>
        <v>2.4466893402313056E-4</v>
      </c>
      <c r="AN250" s="264">
        <f t="shared" si="154"/>
        <v>0.5504220000000003</v>
      </c>
      <c r="AO250" s="266">
        <f t="shared" si="155"/>
        <v>979.24013999999977</v>
      </c>
      <c r="AP250" s="261">
        <f t="shared" si="130"/>
        <v>0.47531314435491695</v>
      </c>
      <c r="AQ250" s="262">
        <f t="shared" si="156"/>
        <v>1.0133707300339972E-4</v>
      </c>
      <c r="AT250" s="192">
        <f t="shared" si="131"/>
        <v>0</v>
      </c>
      <c r="AU250" s="192">
        <f t="shared" si="132"/>
        <v>0</v>
      </c>
      <c r="AV250" s="192">
        <f t="shared" si="133"/>
        <v>3.3084325316248689E-4</v>
      </c>
      <c r="AW250" s="192">
        <f t="shared" si="134"/>
        <v>0</v>
      </c>
      <c r="AX250" s="192">
        <f t="shared" si="135"/>
        <v>0</v>
      </c>
      <c r="AY250" s="192">
        <f t="shared" si="136"/>
        <v>2.7803558006155153E-3</v>
      </c>
      <c r="AZ250" s="192">
        <f t="shared" si="137"/>
        <v>2.6509876054686449E-4</v>
      </c>
      <c r="BA250" s="192">
        <f t="shared" si="138"/>
        <v>0</v>
      </c>
      <c r="BB250" s="192">
        <f t="shared" si="139"/>
        <v>0</v>
      </c>
      <c r="BC250" s="192">
        <f t="shared" si="140"/>
        <v>3.3762978143248665E-3</v>
      </c>
      <c r="BE250" s="72">
        <f t="shared" si="141"/>
        <v>0</v>
      </c>
      <c r="BF250" s="72">
        <f t="shared" si="142"/>
        <v>0</v>
      </c>
      <c r="BG250" s="72">
        <f t="shared" si="143"/>
        <v>8.8224867509996527E-4</v>
      </c>
      <c r="BH250" s="99">
        <f t="shared" si="144"/>
        <v>0</v>
      </c>
      <c r="BI250" s="72">
        <f t="shared" si="145"/>
        <v>0</v>
      </c>
      <c r="BJ250" s="72">
        <f t="shared" si="146"/>
        <v>2.7803558006155153E-3</v>
      </c>
      <c r="BK250" s="72">
        <f t="shared" si="147"/>
        <v>7.0693002812497211E-4</v>
      </c>
      <c r="BL250" s="72">
        <f t="shared" si="148"/>
        <v>0</v>
      </c>
      <c r="BM250" s="99">
        <f t="shared" si="149"/>
        <v>0</v>
      </c>
      <c r="BN250" s="278">
        <f t="shared" si="128"/>
        <v>3.9340656065154703E-2</v>
      </c>
      <c r="BO250" s="277">
        <f t="shared" si="150"/>
        <v>3.3762978143248665E-3</v>
      </c>
      <c r="BP250" s="375">
        <f t="shared" si="151"/>
        <v>4.3695345038404533E-3</v>
      </c>
      <c r="BQ250" s="375"/>
      <c r="BR250" s="375"/>
      <c r="BS250" s="375"/>
      <c r="BT250" s="281"/>
      <c r="BU250" s="397"/>
      <c r="BV250" s="397"/>
      <c r="BW250" s="281"/>
      <c r="BX250" s="281"/>
    </row>
    <row r="251" spans="1:76" ht="15">
      <c r="A251" s="192">
        <v>192</v>
      </c>
      <c r="B251" s="192">
        <v>42001</v>
      </c>
      <c r="C251" s="200">
        <v>9</v>
      </c>
      <c r="D251" s="200">
        <v>0</v>
      </c>
      <c r="E251" s="200">
        <v>1</v>
      </c>
      <c r="F251" s="200">
        <v>0</v>
      </c>
      <c r="G251" s="192" t="s">
        <v>575</v>
      </c>
      <c r="H251" s="193">
        <v>1.2819000000000001E-2</v>
      </c>
      <c r="I251" s="201">
        <v>83</v>
      </c>
      <c r="J251" s="193">
        <v>1.0004124382378807E-2</v>
      </c>
      <c r="K251" s="200">
        <v>140</v>
      </c>
      <c r="L251" s="200">
        <v>0</v>
      </c>
      <c r="M251" s="200">
        <v>0</v>
      </c>
      <c r="N251" s="200">
        <v>256</v>
      </c>
      <c r="O251" s="200">
        <v>0</v>
      </c>
      <c r="P251" s="200">
        <v>0</v>
      </c>
      <c r="Q251" s="200">
        <v>327</v>
      </c>
      <c r="R251" s="200">
        <v>0</v>
      </c>
      <c r="S251" s="200">
        <v>136</v>
      </c>
      <c r="T251" s="200">
        <v>639</v>
      </c>
      <c r="U251" s="200">
        <v>1</v>
      </c>
      <c r="V251" s="200">
        <v>1</v>
      </c>
      <c r="W251" s="200">
        <v>0</v>
      </c>
      <c r="X251" s="200">
        <v>0</v>
      </c>
      <c r="Y251" s="200">
        <v>194</v>
      </c>
      <c r="Z251" s="200">
        <v>63</v>
      </c>
      <c r="AA251" s="200">
        <v>0</v>
      </c>
      <c r="AB251" s="200">
        <v>0</v>
      </c>
      <c r="AC251" s="200">
        <v>56</v>
      </c>
      <c r="AD251" s="200">
        <v>723</v>
      </c>
      <c r="AE251" s="200">
        <v>1222</v>
      </c>
      <c r="AF251" s="200">
        <v>1226</v>
      </c>
      <c r="AG251" s="200">
        <v>1362</v>
      </c>
      <c r="AI251" s="259">
        <v>0.67217191830126077</v>
      </c>
      <c r="AJ251" s="260">
        <f t="shared" si="152"/>
        <v>485.06355582397333</v>
      </c>
      <c r="AK251" s="261">
        <f t="shared" si="129"/>
        <v>0.41434872984497984</v>
      </c>
      <c r="AL251" s="262">
        <f t="shared" si="153"/>
        <v>1.7825825173051799E-2</v>
      </c>
      <c r="AN251" s="264">
        <f t="shared" si="154"/>
        <v>0.56324100000000032</v>
      </c>
      <c r="AO251" s="266">
        <f t="shared" si="155"/>
        <v>994.95623399999977</v>
      </c>
      <c r="AP251" s="261">
        <f t="shared" si="130"/>
        <v>0.4829415755751868</v>
      </c>
      <c r="AQ251" s="262">
        <f t="shared" si="156"/>
        <v>1.992178742216012E-3</v>
      </c>
      <c r="AT251" s="192">
        <f t="shared" si="131"/>
        <v>5.6303212024027922E-3</v>
      </c>
      <c r="AU251" s="192">
        <f t="shared" si="132"/>
        <v>0</v>
      </c>
      <c r="AV251" s="192">
        <f t="shared" si="133"/>
        <v>1.0295444484393677E-2</v>
      </c>
      <c r="AW251" s="192">
        <f t="shared" si="134"/>
        <v>0</v>
      </c>
      <c r="AX251" s="192">
        <f t="shared" si="135"/>
        <v>0</v>
      </c>
      <c r="AY251" s="192">
        <f t="shared" si="136"/>
        <v>2.5698394630967031E-2</v>
      </c>
      <c r="AZ251" s="192">
        <f t="shared" si="137"/>
        <v>7.8020165233295847E-3</v>
      </c>
      <c r="BA251" s="192">
        <f t="shared" si="138"/>
        <v>0</v>
      </c>
      <c r="BB251" s="192">
        <f t="shared" si="139"/>
        <v>0</v>
      </c>
      <c r="BC251" s="192">
        <f t="shared" si="140"/>
        <v>4.9426176841093086E-2</v>
      </c>
      <c r="BE251" s="72">
        <f t="shared" si="141"/>
        <v>5.6303212024027922E-3</v>
      </c>
      <c r="BF251" s="72">
        <f t="shared" si="142"/>
        <v>0</v>
      </c>
      <c r="BG251" s="72">
        <f t="shared" si="143"/>
        <v>2.7454518625049811E-2</v>
      </c>
      <c r="BH251" s="99">
        <f t="shared" si="144"/>
        <v>0</v>
      </c>
      <c r="BI251" s="72">
        <f t="shared" si="145"/>
        <v>0</v>
      </c>
      <c r="BJ251" s="72">
        <f t="shared" si="146"/>
        <v>2.5698394630967031E-2</v>
      </c>
      <c r="BK251" s="72">
        <f t="shared" si="147"/>
        <v>2.0805377395545561E-2</v>
      </c>
      <c r="BL251" s="72">
        <f t="shared" si="148"/>
        <v>0</v>
      </c>
      <c r="BM251" s="99">
        <f t="shared" si="149"/>
        <v>0</v>
      </c>
      <c r="BN251" s="278">
        <f t="shared" si="128"/>
        <v>0.8217587850173601</v>
      </c>
      <c r="BO251" s="277">
        <f t="shared" si="150"/>
        <v>4.9426176841093086E-2</v>
      </c>
      <c r="BP251" s="375">
        <f t="shared" si="151"/>
        <v>7.9588611853965208E-2</v>
      </c>
      <c r="BQ251" s="375"/>
      <c r="BR251" s="375"/>
      <c r="BS251" s="375"/>
      <c r="BT251" s="281"/>
      <c r="BU251" s="397"/>
      <c r="BV251" s="397"/>
      <c r="BW251" s="281"/>
      <c r="BX251" s="281"/>
    </row>
    <row r="252" spans="1:76" ht="15">
      <c r="A252" s="192">
        <v>198</v>
      </c>
      <c r="B252" s="192">
        <v>55033</v>
      </c>
      <c r="C252" s="200">
        <v>9</v>
      </c>
      <c r="D252" s="200">
        <v>0</v>
      </c>
      <c r="E252" s="200">
        <v>1</v>
      </c>
      <c r="F252" s="200">
        <v>0</v>
      </c>
      <c r="G252" s="192" t="s">
        <v>575</v>
      </c>
      <c r="H252" s="193">
        <v>5.1240000000000001E-3</v>
      </c>
      <c r="I252" s="201">
        <v>83</v>
      </c>
      <c r="J252" s="193">
        <v>3.9988402633051728E-3</v>
      </c>
      <c r="K252" s="200">
        <v>19</v>
      </c>
      <c r="L252" s="200">
        <v>0</v>
      </c>
      <c r="M252" s="200">
        <v>0</v>
      </c>
      <c r="N252" s="200">
        <v>431</v>
      </c>
      <c r="O252" s="200">
        <v>0</v>
      </c>
      <c r="P252" s="200">
        <v>0</v>
      </c>
      <c r="Q252" s="200">
        <v>191</v>
      </c>
      <c r="R252" s="200">
        <v>0</v>
      </c>
      <c r="S252" s="200">
        <v>812</v>
      </c>
      <c r="T252" s="200">
        <v>1500</v>
      </c>
      <c r="U252" s="200">
        <v>1</v>
      </c>
      <c r="V252" s="200">
        <v>1</v>
      </c>
      <c r="W252" s="200">
        <v>0</v>
      </c>
      <c r="X252" s="200">
        <v>0</v>
      </c>
      <c r="Y252" s="200">
        <v>370</v>
      </c>
      <c r="Z252" s="200">
        <v>61</v>
      </c>
      <c r="AA252" s="200">
        <v>0</v>
      </c>
      <c r="AB252" s="200">
        <v>0</v>
      </c>
      <c r="AC252" s="200">
        <v>17</v>
      </c>
      <c r="AD252" s="200">
        <v>642</v>
      </c>
      <c r="AE252" s="200">
        <v>2122</v>
      </c>
      <c r="AF252" s="200">
        <v>1329</v>
      </c>
      <c r="AG252" s="200">
        <v>2141</v>
      </c>
      <c r="AI252" s="259">
        <v>0.68210684306846026</v>
      </c>
      <c r="AJ252" s="260">
        <f t="shared" si="152"/>
        <v>490.37801453390591</v>
      </c>
      <c r="AK252" s="261">
        <f t="shared" si="129"/>
        <v>0.41888842199425619</v>
      </c>
      <c r="AL252" s="262">
        <f t="shared" si="153"/>
        <v>5.1765091912658965E-3</v>
      </c>
      <c r="AN252" s="264">
        <f t="shared" si="154"/>
        <v>0.56836500000000034</v>
      </c>
      <c r="AO252" s="266">
        <f t="shared" si="155"/>
        <v>1001.7660299999998</v>
      </c>
      <c r="AP252" s="261">
        <f t="shared" si="130"/>
        <v>0.48624698087564305</v>
      </c>
      <c r="AQ252" s="262">
        <f t="shared" si="156"/>
        <v>8.3222698074595432E-4</v>
      </c>
      <c r="AT252" s="192">
        <f t="shared" si="131"/>
        <v>3.0543141931124908E-4</v>
      </c>
      <c r="AU252" s="192">
        <f t="shared" si="132"/>
        <v>0</v>
      </c>
      <c r="AV252" s="192">
        <f t="shared" si="133"/>
        <v>6.9284706170078076E-3</v>
      </c>
      <c r="AW252" s="192">
        <f t="shared" si="134"/>
        <v>0</v>
      </c>
      <c r="AX252" s="192">
        <f t="shared" si="135"/>
        <v>0</v>
      </c>
      <c r="AY252" s="192">
        <f t="shared" si="136"/>
        <v>2.4113006787730193E-2</v>
      </c>
      <c r="AZ252" s="192">
        <f t="shared" si="137"/>
        <v>5.9478750076401134E-3</v>
      </c>
      <c r="BA252" s="192">
        <f t="shared" si="138"/>
        <v>0</v>
      </c>
      <c r="BB252" s="192">
        <f t="shared" si="139"/>
        <v>0</v>
      </c>
      <c r="BC252" s="192">
        <f t="shared" si="140"/>
        <v>3.7294783831689368E-2</v>
      </c>
      <c r="BE252" s="72">
        <f t="shared" si="141"/>
        <v>3.0543141931124908E-4</v>
      </c>
      <c r="BF252" s="72">
        <f t="shared" si="142"/>
        <v>0</v>
      </c>
      <c r="BG252" s="72">
        <f t="shared" si="143"/>
        <v>1.8475921645354155E-2</v>
      </c>
      <c r="BH252" s="99">
        <f t="shared" si="144"/>
        <v>0</v>
      </c>
      <c r="BI252" s="72">
        <f t="shared" si="145"/>
        <v>0</v>
      </c>
      <c r="BJ252" s="72">
        <f t="shared" si="146"/>
        <v>2.4113006787730193E-2</v>
      </c>
      <c r="BK252" s="72">
        <f t="shared" si="147"/>
        <v>1.586100002037364E-2</v>
      </c>
      <c r="BL252" s="72">
        <f t="shared" si="148"/>
        <v>0</v>
      </c>
      <c r="BM252" s="99">
        <f t="shared" si="149"/>
        <v>0</v>
      </c>
      <c r="BN252" s="278">
        <f t="shared" si="128"/>
        <v>0.35606873356548252</v>
      </c>
      <c r="BO252" s="277">
        <f t="shared" si="150"/>
        <v>3.7294783831689368E-2</v>
      </c>
      <c r="BP252" s="375">
        <f t="shared" si="151"/>
        <v>5.8755359872769239E-2</v>
      </c>
      <c r="BQ252" s="375"/>
      <c r="BR252" s="375"/>
      <c r="BS252" s="375"/>
      <c r="BT252" s="281"/>
      <c r="BU252" s="397"/>
      <c r="BV252" s="397"/>
      <c r="BW252" s="281"/>
      <c r="BX252" s="281"/>
    </row>
    <row r="253" spans="1:76" ht="15">
      <c r="A253" s="192">
        <v>200</v>
      </c>
      <c r="B253" s="192">
        <v>42025</v>
      </c>
      <c r="C253" s="200">
        <v>9</v>
      </c>
      <c r="D253" s="200">
        <v>0</v>
      </c>
      <c r="E253" s="200">
        <v>1</v>
      </c>
      <c r="F253" s="200">
        <v>0</v>
      </c>
      <c r="G253" s="192" t="s">
        <v>575</v>
      </c>
      <c r="H253" s="193">
        <v>1.622E-3</v>
      </c>
      <c r="I253" s="201">
        <v>83</v>
      </c>
      <c r="J253" s="193">
        <v>1.2658311684389128E-3</v>
      </c>
      <c r="K253" s="200">
        <v>0</v>
      </c>
      <c r="L253" s="200">
        <v>0</v>
      </c>
      <c r="M253" s="200">
        <v>0</v>
      </c>
      <c r="N253" s="200">
        <v>591</v>
      </c>
      <c r="O253" s="200">
        <v>21</v>
      </c>
      <c r="P253" s="200">
        <v>0</v>
      </c>
      <c r="Q253" s="200">
        <v>124</v>
      </c>
      <c r="R253" s="200">
        <v>0</v>
      </c>
      <c r="S253" s="200">
        <v>927</v>
      </c>
      <c r="T253" s="200">
        <v>1603</v>
      </c>
      <c r="U253" s="200">
        <v>1</v>
      </c>
      <c r="V253" s="200">
        <v>1</v>
      </c>
      <c r="W253" s="200">
        <v>0</v>
      </c>
      <c r="X253" s="200">
        <v>0</v>
      </c>
      <c r="Y253" s="200">
        <v>465</v>
      </c>
      <c r="Z253" s="200">
        <v>126</v>
      </c>
      <c r="AA253" s="200">
        <v>0</v>
      </c>
      <c r="AB253" s="200">
        <v>0</v>
      </c>
      <c r="AC253" s="200">
        <v>12</v>
      </c>
      <c r="AD253" s="200">
        <v>738</v>
      </c>
      <c r="AE253" s="200">
        <v>2341</v>
      </c>
      <c r="AF253" s="200">
        <v>1413</v>
      </c>
      <c r="AG253" s="200">
        <v>2341</v>
      </c>
      <c r="AI253" s="259">
        <v>0.71818184289183506</v>
      </c>
      <c r="AJ253" s="260">
        <f t="shared" si="152"/>
        <v>492.1666339749101</v>
      </c>
      <c r="AK253" s="261">
        <f t="shared" si="129"/>
        <v>0.42041628815665466</v>
      </c>
      <c r="AL253" s="262">
        <f t="shared" si="153"/>
        <v>2.0237496828239641E-2</v>
      </c>
      <c r="AN253" s="264">
        <f t="shared" si="154"/>
        <v>0.56998700000000035</v>
      </c>
      <c r="AO253" s="266">
        <f t="shared" si="155"/>
        <v>1004.0579159999998</v>
      </c>
      <c r="AP253" s="261">
        <f t="shared" si="130"/>
        <v>0.48735943888942812</v>
      </c>
      <c r="AQ253" s="262">
        <f t="shared" si="156"/>
        <v>2.672173311410577E-4</v>
      </c>
      <c r="AT253" s="192">
        <f t="shared" si="131"/>
        <v>0</v>
      </c>
      <c r="AU253" s="192">
        <f t="shared" si="132"/>
        <v>0</v>
      </c>
      <c r="AV253" s="192">
        <f t="shared" si="133"/>
        <v>3.0073870066005376E-3</v>
      </c>
      <c r="AW253" s="192">
        <f t="shared" si="134"/>
        <v>1.0686146723961301E-4</v>
      </c>
      <c r="AX253" s="192">
        <f t="shared" si="135"/>
        <v>0</v>
      </c>
      <c r="AY253" s="192">
        <f t="shared" si="136"/>
        <v>8.1570919992904594E-3</v>
      </c>
      <c r="AZ253" s="192">
        <f t="shared" si="137"/>
        <v>2.3662182031628596E-3</v>
      </c>
      <c r="BA253" s="192">
        <f t="shared" si="138"/>
        <v>0</v>
      </c>
      <c r="BB253" s="192">
        <f t="shared" si="139"/>
        <v>0</v>
      </c>
      <c r="BC253" s="192">
        <f t="shared" si="140"/>
        <v>1.363755867629347E-2</v>
      </c>
      <c r="BE253" s="72">
        <f t="shared" si="141"/>
        <v>0</v>
      </c>
      <c r="BF253" s="72">
        <f t="shared" si="142"/>
        <v>0</v>
      </c>
      <c r="BG253" s="72">
        <f t="shared" si="143"/>
        <v>8.0196986842681027E-3</v>
      </c>
      <c r="BH253" s="99">
        <f t="shared" si="144"/>
        <v>1.0686146723961301E-4</v>
      </c>
      <c r="BI253" s="72">
        <f t="shared" si="145"/>
        <v>0</v>
      </c>
      <c r="BJ253" s="72">
        <f t="shared" si="146"/>
        <v>8.1570919992904594E-3</v>
      </c>
      <c r="BK253" s="72">
        <f t="shared" si="147"/>
        <v>6.3099152084342943E-3</v>
      </c>
      <c r="BL253" s="72">
        <f t="shared" si="148"/>
        <v>0</v>
      </c>
      <c r="BM253" s="99">
        <f t="shared" si="149"/>
        <v>0</v>
      </c>
      <c r="BN253" s="278">
        <f t="shared" si="128"/>
        <v>0.11983750254728032</v>
      </c>
      <c r="BO253" s="277">
        <f t="shared" si="150"/>
        <v>1.363755867629347E-2</v>
      </c>
      <c r="BP253" s="375">
        <f t="shared" si="151"/>
        <v>2.2593567359232469E-2</v>
      </c>
      <c r="BQ253" s="375"/>
      <c r="BR253" s="375"/>
      <c r="BS253" s="375"/>
      <c r="BT253" s="281"/>
      <c r="BU253" s="397"/>
      <c r="BV253" s="397"/>
      <c r="BW253" s="281"/>
      <c r="BX253" s="281"/>
    </row>
    <row r="254" spans="1:76" ht="15">
      <c r="A254" s="192">
        <v>203</v>
      </c>
      <c r="B254" s="192">
        <v>55002</v>
      </c>
      <c r="C254" s="200">
        <v>9</v>
      </c>
      <c r="D254" s="200">
        <v>0</v>
      </c>
      <c r="E254" s="200">
        <v>1</v>
      </c>
      <c r="F254" s="200">
        <v>0</v>
      </c>
      <c r="G254" s="192" t="s">
        <v>575</v>
      </c>
      <c r="H254" s="193">
        <v>5.1240000000000001E-3</v>
      </c>
      <c r="I254" s="201">
        <v>83</v>
      </c>
      <c r="J254" s="193">
        <v>3.9988402633051728E-3</v>
      </c>
      <c r="K254" s="200">
        <v>498</v>
      </c>
      <c r="L254" s="200">
        <v>0</v>
      </c>
      <c r="M254" s="200">
        <v>0</v>
      </c>
      <c r="N254" s="200">
        <v>347</v>
      </c>
      <c r="O254" s="200">
        <v>56</v>
      </c>
      <c r="P254" s="200">
        <v>0</v>
      </c>
      <c r="Q254" s="200">
        <v>309</v>
      </c>
      <c r="R254" s="200">
        <v>2</v>
      </c>
      <c r="S254" s="200">
        <v>596</v>
      </c>
      <c r="T254" s="200">
        <v>850</v>
      </c>
      <c r="U254" s="200">
        <v>1</v>
      </c>
      <c r="V254" s="200">
        <v>1</v>
      </c>
      <c r="W254" s="200">
        <v>0</v>
      </c>
      <c r="X254" s="200">
        <v>0</v>
      </c>
      <c r="Y254" s="200">
        <v>236</v>
      </c>
      <c r="Z254" s="200">
        <v>111</v>
      </c>
      <c r="AA254" s="200">
        <v>0</v>
      </c>
      <c r="AB254" s="200">
        <v>0</v>
      </c>
      <c r="AC254" s="200">
        <v>42</v>
      </c>
      <c r="AD254" s="200">
        <v>1213</v>
      </c>
      <c r="AE254" s="200">
        <v>1566</v>
      </c>
      <c r="AF254" s="200">
        <v>1467</v>
      </c>
      <c r="AG254" s="200">
        <v>2064</v>
      </c>
      <c r="AI254" s="264">
        <v>0.72996693604816953</v>
      </c>
      <c r="AJ254" s="260">
        <f t="shared" si="152"/>
        <v>498.03293264117877</v>
      </c>
      <c r="AK254" s="261">
        <f t="shared" si="129"/>
        <v>0.42542737046138629</v>
      </c>
      <c r="AL254" s="262">
        <f t="shared" si="153"/>
        <v>7.0982219515315827E-3</v>
      </c>
      <c r="AN254" s="264">
        <f t="shared" si="154"/>
        <v>0.57511100000000037</v>
      </c>
      <c r="AO254" s="266">
        <f t="shared" si="155"/>
        <v>1011.5748239999997</v>
      </c>
      <c r="AP254" s="261">
        <f t="shared" si="130"/>
        <v>0.49100806911950284</v>
      </c>
      <c r="AQ254" s="262">
        <f t="shared" si="156"/>
        <v>8.5432704096224466E-4</v>
      </c>
      <c r="AT254" s="192">
        <f t="shared" si="131"/>
        <v>8.0055182535264235E-3</v>
      </c>
      <c r="AU254" s="192">
        <f t="shared" si="132"/>
        <v>0</v>
      </c>
      <c r="AV254" s="192">
        <f t="shared" si="133"/>
        <v>5.5781422368949181E-3</v>
      </c>
      <c r="AW254" s="192">
        <f t="shared" si="134"/>
        <v>9.0021892007526049E-4</v>
      </c>
      <c r="AX254" s="192">
        <f t="shared" si="135"/>
        <v>0</v>
      </c>
      <c r="AY254" s="192">
        <f t="shared" si="136"/>
        <v>1.3664037179713776E-2</v>
      </c>
      <c r="AZ254" s="192">
        <f t="shared" si="137"/>
        <v>3.7937797346028835E-3</v>
      </c>
      <c r="BA254" s="192">
        <f t="shared" si="138"/>
        <v>0</v>
      </c>
      <c r="BB254" s="192">
        <f t="shared" si="139"/>
        <v>0</v>
      </c>
      <c r="BC254" s="192">
        <f t="shared" si="140"/>
        <v>3.1941696324813258E-2</v>
      </c>
      <c r="BE254" s="72">
        <f t="shared" si="141"/>
        <v>8.0055182535264235E-3</v>
      </c>
      <c r="BF254" s="72">
        <f t="shared" si="142"/>
        <v>0</v>
      </c>
      <c r="BG254" s="72">
        <f t="shared" si="143"/>
        <v>1.4875045965053114E-2</v>
      </c>
      <c r="BH254" s="99">
        <f t="shared" si="144"/>
        <v>9.0021892007526049E-4</v>
      </c>
      <c r="BI254" s="72">
        <f t="shared" si="145"/>
        <v>0</v>
      </c>
      <c r="BJ254" s="72">
        <f t="shared" si="146"/>
        <v>1.3664037179713776E-2</v>
      </c>
      <c r="BK254" s="72">
        <f t="shared" si="147"/>
        <v>1.0116745958941024E-2</v>
      </c>
      <c r="BL254" s="72">
        <f t="shared" si="148"/>
        <v>0</v>
      </c>
      <c r="BM254" s="99">
        <f t="shared" si="149"/>
        <v>0</v>
      </c>
      <c r="BN254" s="278">
        <f t="shared" si="128"/>
        <v>0.39304201064000216</v>
      </c>
      <c r="BO254" s="277">
        <f t="shared" si="150"/>
        <v>3.1941696324813258E-2</v>
      </c>
      <c r="BP254" s="375">
        <f t="shared" si="151"/>
        <v>4.7561566277309592E-2</v>
      </c>
      <c r="BQ254" s="375"/>
      <c r="BR254" s="375"/>
      <c r="BS254" s="375"/>
      <c r="BT254" s="281"/>
      <c r="BU254" s="397"/>
      <c r="BV254" s="397"/>
      <c r="BW254" s="281"/>
      <c r="BX254" s="281"/>
    </row>
    <row r="255" spans="1:76" ht="15">
      <c r="A255" s="192">
        <v>205</v>
      </c>
      <c r="B255" s="192">
        <v>55008</v>
      </c>
      <c r="C255" s="200">
        <v>9</v>
      </c>
      <c r="D255" s="200">
        <v>0</v>
      </c>
      <c r="E255" s="200">
        <v>1</v>
      </c>
      <c r="F255" s="200">
        <v>0</v>
      </c>
      <c r="G255" s="192" t="s">
        <v>575</v>
      </c>
      <c r="H255" s="193">
        <v>5.1240000000000001E-3</v>
      </c>
      <c r="I255" s="201">
        <v>83</v>
      </c>
      <c r="J255" s="193">
        <v>3.9988402633051728E-3</v>
      </c>
      <c r="K255" s="200">
        <v>0</v>
      </c>
      <c r="L255" s="200">
        <v>0</v>
      </c>
      <c r="M255" s="200">
        <v>0</v>
      </c>
      <c r="N255" s="200">
        <v>552</v>
      </c>
      <c r="O255" s="200">
        <v>72</v>
      </c>
      <c r="P255" s="200">
        <v>0</v>
      </c>
      <c r="Q255" s="200">
        <v>192</v>
      </c>
      <c r="R255" s="200">
        <v>31</v>
      </c>
      <c r="S255" s="200">
        <v>1611</v>
      </c>
      <c r="T255" s="200">
        <v>2250</v>
      </c>
      <c r="U255" s="200">
        <v>1</v>
      </c>
      <c r="V255" s="200">
        <v>1</v>
      </c>
      <c r="W255" s="200">
        <v>0</v>
      </c>
      <c r="X255" s="200">
        <v>0</v>
      </c>
      <c r="Y255" s="200">
        <v>409</v>
      </c>
      <c r="Z255" s="200">
        <v>144</v>
      </c>
      <c r="AA255" s="200">
        <v>0</v>
      </c>
      <c r="AB255" s="200">
        <v>73</v>
      </c>
      <c r="AC255" s="200">
        <v>32</v>
      </c>
      <c r="AD255" s="200">
        <v>849</v>
      </c>
      <c r="AE255" s="200">
        <v>3099</v>
      </c>
      <c r="AF255" s="200">
        <v>1487</v>
      </c>
      <c r="AG255" s="200">
        <v>3099</v>
      </c>
      <c r="AI255" s="259">
        <v>0.7343727763114748</v>
      </c>
      <c r="AJ255" s="260">
        <f t="shared" si="152"/>
        <v>503.97920811271359</v>
      </c>
      <c r="AK255" s="261">
        <f t="shared" si="129"/>
        <v>0.43050677017995209</v>
      </c>
      <c r="AL255" s="262">
        <f t="shared" si="153"/>
        <v>2.6805377642957697E-3</v>
      </c>
      <c r="AN255" s="264">
        <f t="shared" si="154"/>
        <v>0.58023500000000039</v>
      </c>
      <c r="AO255" s="266">
        <f t="shared" si="155"/>
        <v>1019.1942119999997</v>
      </c>
      <c r="AP255" s="261">
        <f t="shared" si="130"/>
        <v>0.49470644209300058</v>
      </c>
      <c r="AQ255" s="262">
        <f t="shared" si="156"/>
        <v>8.6919174854713905E-4</v>
      </c>
      <c r="AT255" s="192">
        <f t="shared" si="131"/>
        <v>0</v>
      </c>
      <c r="AU255" s="192">
        <f t="shared" si="132"/>
        <v>0</v>
      </c>
      <c r="AV255" s="192">
        <f t="shared" si="133"/>
        <v>8.8735864978847119E-3</v>
      </c>
      <c r="AW255" s="192">
        <f t="shared" si="134"/>
        <v>1.1574243258110494E-3</v>
      </c>
      <c r="AX255" s="192">
        <f t="shared" si="135"/>
        <v>0</v>
      </c>
      <c r="AY255" s="192">
        <f t="shared" si="136"/>
        <v>3.6169510181595289E-2</v>
      </c>
      <c r="AZ255" s="192">
        <f t="shared" si="137"/>
        <v>6.5748131841210991E-3</v>
      </c>
      <c r="BA255" s="192">
        <f t="shared" si="138"/>
        <v>0</v>
      </c>
      <c r="BB255" s="192">
        <f t="shared" si="139"/>
        <v>1.1734996636695359E-3</v>
      </c>
      <c r="BC255" s="192">
        <f t="shared" si="140"/>
        <v>5.394883385308169E-2</v>
      </c>
      <c r="BE255" s="72">
        <f t="shared" si="141"/>
        <v>0</v>
      </c>
      <c r="BF255" s="72">
        <f t="shared" si="142"/>
        <v>0</v>
      </c>
      <c r="BG255" s="72">
        <f t="shared" si="143"/>
        <v>2.3662897327692563E-2</v>
      </c>
      <c r="BH255" s="99">
        <f t="shared" si="144"/>
        <v>1.1574243258110494E-3</v>
      </c>
      <c r="BI255" s="72">
        <f t="shared" si="145"/>
        <v>0</v>
      </c>
      <c r="BJ255" s="72">
        <f t="shared" si="146"/>
        <v>3.6169510181595289E-2</v>
      </c>
      <c r="BK255" s="72">
        <f t="shared" si="147"/>
        <v>1.7532835157656263E-2</v>
      </c>
      <c r="BL255" s="72">
        <f t="shared" si="148"/>
        <v>0</v>
      </c>
      <c r="BM255" s="99">
        <f t="shared" si="149"/>
        <v>1.1734996636695359E-3</v>
      </c>
      <c r="BN255" s="278">
        <f t="shared" si="128"/>
        <v>0.39840045659283108</v>
      </c>
      <c r="BO255" s="277">
        <f t="shared" si="150"/>
        <v>5.394883385308169E-2</v>
      </c>
      <c r="BP255" s="375">
        <f t="shared" si="151"/>
        <v>7.9696166656424691E-2</v>
      </c>
      <c r="BQ255" s="375"/>
      <c r="BR255" s="375"/>
      <c r="BS255" s="375"/>
      <c r="BT255" s="281"/>
      <c r="BU255" s="397"/>
      <c r="BV255" s="397"/>
      <c r="BW255" s="281"/>
      <c r="BX255" s="281"/>
    </row>
    <row r="256" spans="1:76" ht="15">
      <c r="A256" s="192">
        <v>207</v>
      </c>
      <c r="B256" s="192">
        <v>54028</v>
      </c>
      <c r="C256" s="200">
        <v>9</v>
      </c>
      <c r="D256" s="200">
        <v>0</v>
      </c>
      <c r="E256" s="200">
        <v>1</v>
      </c>
      <c r="F256" s="200">
        <v>0</v>
      </c>
      <c r="G256" s="192" t="s">
        <v>575</v>
      </c>
      <c r="H256" s="193">
        <v>3.2669999999999999E-3</v>
      </c>
      <c r="I256" s="201">
        <v>83</v>
      </c>
      <c r="J256" s="193">
        <v>2.5496118540628411E-3</v>
      </c>
      <c r="K256" s="200">
        <v>1523</v>
      </c>
      <c r="L256" s="200">
        <v>0</v>
      </c>
      <c r="M256" s="200">
        <v>0</v>
      </c>
      <c r="N256" s="200">
        <v>132</v>
      </c>
      <c r="O256" s="200">
        <v>0</v>
      </c>
      <c r="P256" s="200">
        <v>0</v>
      </c>
      <c r="Q256" s="200">
        <v>208</v>
      </c>
      <c r="R256" s="200">
        <v>0</v>
      </c>
      <c r="S256" s="200">
        <v>396</v>
      </c>
      <c r="T256" s="200">
        <v>48</v>
      </c>
      <c r="U256" s="200">
        <v>1</v>
      </c>
      <c r="V256" s="200">
        <v>1</v>
      </c>
      <c r="W256" s="200">
        <v>37</v>
      </c>
      <c r="X256" s="200">
        <v>0</v>
      </c>
      <c r="Y256" s="200">
        <v>111</v>
      </c>
      <c r="Z256" s="200">
        <v>21</v>
      </c>
      <c r="AA256" s="200">
        <v>0</v>
      </c>
      <c r="AB256" s="200">
        <v>0</v>
      </c>
      <c r="AC256" s="200">
        <v>52</v>
      </c>
      <c r="AD256" s="200">
        <v>1864</v>
      </c>
      <c r="AE256" s="200">
        <v>389</v>
      </c>
      <c r="AF256" s="200">
        <v>1516</v>
      </c>
      <c r="AG256" s="200">
        <v>1912</v>
      </c>
      <c r="AI256" s="259">
        <v>0.77173155682047356</v>
      </c>
      <c r="AJ256" s="260">
        <f t="shared" si="152"/>
        <v>507.84441968347284</v>
      </c>
      <c r="AK256" s="261">
        <f t="shared" si="129"/>
        <v>0.43380849319273479</v>
      </c>
      <c r="AL256" s="262">
        <f t="shared" si="153"/>
        <v>2.3976456990210747E-2</v>
      </c>
      <c r="AN256" s="264">
        <f t="shared" si="154"/>
        <v>0.58350200000000041</v>
      </c>
      <c r="AO256" s="266">
        <f t="shared" si="155"/>
        <v>1024.1469839999997</v>
      </c>
      <c r="AP256" s="261">
        <f t="shared" si="130"/>
        <v>0.4971104669449567</v>
      </c>
      <c r="AQ256" s="262">
        <f t="shared" si="156"/>
        <v>5.6166293717299946E-4</v>
      </c>
      <c r="AT256" s="192">
        <f t="shared" si="131"/>
        <v>1.5609896592025583E-2</v>
      </c>
      <c r="AU256" s="192">
        <f t="shared" si="132"/>
        <v>0</v>
      </c>
      <c r="AV256" s="192">
        <f t="shared" si="133"/>
        <v>1.352926034239906E-3</v>
      </c>
      <c r="AW256" s="192">
        <f t="shared" si="134"/>
        <v>0</v>
      </c>
      <c r="AX256" s="192">
        <f t="shared" si="135"/>
        <v>0</v>
      </c>
      <c r="AY256" s="192">
        <f t="shared" si="136"/>
        <v>4.9197310335996581E-4</v>
      </c>
      <c r="AZ256" s="192">
        <f t="shared" si="137"/>
        <v>1.1376878015199208E-3</v>
      </c>
      <c r="BA256" s="192">
        <f t="shared" si="138"/>
        <v>0</v>
      </c>
      <c r="BB256" s="192">
        <f t="shared" si="139"/>
        <v>0</v>
      </c>
      <c r="BC256" s="192">
        <f t="shared" si="140"/>
        <v>1.8592483531145378E-2</v>
      </c>
      <c r="BE256" s="72">
        <f t="shared" si="141"/>
        <v>1.5609896592025583E-2</v>
      </c>
      <c r="BF256" s="72">
        <f t="shared" si="142"/>
        <v>0</v>
      </c>
      <c r="BG256" s="72">
        <f t="shared" si="143"/>
        <v>3.607802757973083E-3</v>
      </c>
      <c r="BH256" s="99">
        <f t="shared" si="144"/>
        <v>0</v>
      </c>
      <c r="BI256" s="72">
        <f t="shared" si="145"/>
        <v>0</v>
      </c>
      <c r="BJ256" s="72">
        <f t="shared" si="146"/>
        <v>4.9197310335996581E-4</v>
      </c>
      <c r="BK256" s="72">
        <f t="shared" si="147"/>
        <v>3.0338341373864564E-3</v>
      </c>
      <c r="BL256" s="72">
        <f t="shared" si="148"/>
        <v>0</v>
      </c>
      <c r="BM256" s="99">
        <f t="shared" si="149"/>
        <v>0</v>
      </c>
      <c r="BN256" s="278">
        <f t="shared" si="128"/>
        <v>0.25896917524087087</v>
      </c>
      <c r="BO256" s="277">
        <f t="shared" si="150"/>
        <v>1.8592483531145378E-2</v>
      </c>
      <c r="BP256" s="375">
        <f t="shared" si="151"/>
        <v>2.2743506590745088E-2</v>
      </c>
      <c r="BQ256" s="375"/>
      <c r="BR256" s="375"/>
      <c r="BS256" s="375"/>
      <c r="BT256" s="281"/>
      <c r="BU256" s="397"/>
      <c r="BV256" s="397"/>
      <c r="BW256" s="281"/>
      <c r="BX256" s="281"/>
    </row>
    <row r="257" spans="1:76" ht="15">
      <c r="A257" s="192">
        <v>209</v>
      </c>
      <c r="B257" s="192">
        <v>55032</v>
      </c>
      <c r="C257" s="200">
        <v>9</v>
      </c>
      <c r="D257" s="200">
        <v>0</v>
      </c>
      <c r="E257" s="200">
        <v>1</v>
      </c>
      <c r="F257" s="200">
        <v>0</v>
      </c>
      <c r="G257" s="192" t="s">
        <v>575</v>
      </c>
      <c r="H257" s="193">
        <v>1.5740000000000001E-3</v>
      </c>
      <c r="I257" s="201">
        <v>83</v>
      </c>
      <c r="J257" s="193">
        <v>1.2283713064875764E-3</v>
      </c>
      <c r="K257" s="200">
        <v>78</v>
      </c>
      <c r="L257" s="200">
        <v>0</v>
      </c>
      <c r="M257" s="200">
        <v>0</v>
      </c>
      <c r="N257" s="200">
        <v>409</v>
      </c>
      <c r="O257" s="200">
        <v>0</v>
      </c>
      <c r="P257" s="200">
        <v>0</v>
      </c>
      <c r="Q257" s="200">
        <v>258</v>
      </c>
      <c r="R257" s="200">
        <v>48</v>
      </c>
      <c r="S257" s="200">
        <v>928</v>
      </c>
      <c r="T257" s="200">
        <v>1687</v>
      </c>
      <c r="U257" s="200">
        <v>1</v>
      </c>
      <c r="V257" s="200">
        <v>1</v>
      </c>
      <c r="W257" s="200">
        <v>0</v>
      </c>
      <c r="X257" s="200">
        <v>0</v>
      </c>
      <c r="Y257" s="200">
        <v>293</v>
      </c>
      <c r="Z257" s="200">
        <v>116</v>
      </c>
      <c r="AA257" s="200">
        <v>0</v>
      </c>
      <c r="AB257" s="200">
        <v>0</v>
      </c>
      <c r="AC257" s="200">
        <v>38</v>
      </c>
      <c r="AD257" s="200">
        <v>794</v>
      </c>
      <c r="AE257" s="200">
        <v>2403</v>
      </c>
      <c r="AF257" s="200">
        <v>1553</v>
      </c>
      <c r="AG257" s="200">
        <v>2481</v>
      </c>
      <c r="AI257" s="259">
        <v>0.77373283514875291</v>
      </c>
      <c r="AJ257" s="260">
        <f t="shared" si="152"/>
        <v>509.75208032244802</v>
      </c>
      <c r="AK257" s="261">
        <f t="shared" si="129"/>
        <v>0.43543804617243026</v>
      </c>
      <c r="AL257" s="262">
        <f t="shared" si="153"/>
        <v>1.3533001336121034E-3</v>
      </c>
      <c r="AN257" s="264">
        <f t="shared" si="154"/>
        <v>0.58507600000000037</v>
      </c>
      <c r="AO257" s="266">
        <f t="shared" si="155"/>
        <v>1026.5914059999998</v>
      </c>
      <c r="AP257" s="261">
        <f t="shared" si="130"/>
        <v>0.49829696437239096</v>
      </c>
      <c r="AQ257" s="262">
        <f t="shared" si="156"/>
        <v>2.7257047510648993E-4</v>
      </c>
      <c r="AT257" s="192">
        <f t="shared" si="131"/>
        <v>3.8516810686224445E-4</v>
      </c>
      <c r="AU257" s="192">
        <f t="shared" si="132"/>
        <v>0</v>
      </c>
      <c r="AV257" s="192">
        <f t="shared" si="133"/>
        <v>2.0196635347007434E-3</v>
      </c>
      <c r="AW257" s="192">
        <f t="shared" si="134"/>
        <v>0</v>
      </c>
      <c r="AX257" s="192">
        <f t="shared" si="135"/>
        <v>0</v>
      </c>
      <c r="AY257" s="192">
        <f t="shared" si="136"/>
        <v>8.3304948240590562E-3</v>
      </c>
      <c r="AZ257" s="192">
        <f t="shared" si="137"/>
        <v>1.4468494270594569E-3</v>
      </c>
      <c r="BA257" s="192">
        <f t="shared" si="138"/>
        <v>0</v>
      </c>
      <c r="BB257" s="192">
        <f t="shared" si="139"/>
        <v>0</v>
      </c>
      <c r="BC257" s="192">
        <f t="shared" si="140"/>
        <v>1.2182175892681502E-2</v>
      </c>
      <c r="BE257" s="72">
        <f t="shared" si="141"/>
        <v>3.8516810686224445E-4</v>
      </c>
      <c r="BF257" s="72">
        <f t="shared" si="142"/>
        <v>0</v>
      </c>
      <c r="BG257" s="72">
        <f t="shared" si="143"/>
        <v>5.3857694258686497E-3</v>
      </c>
      <c r="BH257" s="99">
        <f t="shared" si="144"/>
        <v>0</v>
      </c>
      <c r="BI257" s="72">
        <f t="shared" si="145"/>
        <v>0</v>
      </c>
      <c r="BJ257" s="72">
        <f t="shared" si="146"/>
        <v>8.3304948240590562E-3</v>
      </c>
      <c r="BK257" s="72">
        <f t="shared" si="147"/>
        <v>3.8582651388252183E-3</v>
      </c>
      <c r="BL257" s="72">
        <f t="shared" si="148"/>
        <v>0</v>
      </c>
      <c r="BM257" s="99">
        <f t="shared" si="149"/>
        <v>0</v>
      </c>
      <c r="BN257" s="278">
        <f t="shared" si="128"/>
        <v>0.12781326281133881</v>
      </c>
      <c r="BO257" s="277">
        <f t="shared" si="150"/>
        <v>1.2182175892681502E-2</v>
      </c>
      <c r="BP257" s="375">
        <f t="shared" si="151"/>
        <v>1.7959697495615171E-2</v>
      </c>
      <c r="BQ257" s="375"/>
      <c r="BR257" s="375"/>
      <c r="BS257" s="375"/>
      <c r="BT257" s="281"/>
      <c r="BU257" s="397"/>
      <c r="BV257" s="397"/>
      <c r="BW257" s="281"/>
      <c r="BX257" s="281"/>
    </row>
    <row r="258" spans="1:76" ht="15">
      <c r="A258" s="192">
        <v>211</v>
      </c>
      <c r="B258" s="192">
        <v>55021</v>
      </c>
      <c r="C258" s="200">
        <v>9</v>
      </c>
      <c r="D258" s="200">
        <v>0</v>
      </c>
      <c r="E258" s="200">
        <v>1</v>
      </c>
      <c r="F258" s="200">
        <v>0</v>
      </c>
      <c r="G258" s="192" t="s">
        <v>575</v>
      </c>
      <c r="H258" s="193">
        <v>1.5740000000000001E-3</v>
      </c>
      <c r="I258" s="201">
        <v>83</v>
      </c>
      <c r="J258" s="193">
        <v>1.2283713064875764E-3</v>
      </c>
      <c r="K258" s="200">
        <v>159</v>
      </c>
      <c r="L258" s="200">
        <v>0</v>
      </c>
      <c r="M258" s="200">
        <v>0</v>
      </c>
      <c r="N258" s="200">
        <v>263</v>
      </c>
      <c r="O258" s="200">
        <v>93</v>
      </c>
      <c r="P258" s="200">
        <v>0</v>
      </c>
      <c r="Q258" s="200">
        <v>209</v>
      </c>
      <c r="R258" s="200">
        <v>38</v>
      </c>
      <c r="S258" s="200">
        <v>831</v>
      </c>
      <c r="T258" s="200">
        <v>1650</v>
      </c>
      <c r="U258" s="200">
        <v>1</v>
      </c>
      <c r="V258" s="200">
        <v>1</v>
      </c>
      <c r="W258" s="200">
        <v>2</v>
      </c>
      <c r="X258" s="200">
        <v>0</v>
      </c>
      <c r="Y258" s="200">
        <v>189</v>
      </c>
      <c r="Z258" s="200">
        <v>74</v>
      </c>
      <c r="AA258" s="200">
        <v>0</v>
      </c>
      <c r="AB258" s="200">
        <v>52</v>
      </c>
      <c r="AC258" s="200">
        <v>77</v>
      </c>
      <c r="AD258" s="200">
        <v>764</v>
      </c>
      <c r="AE258" s="200">
        <v>2254</v>
      </c>
      <c r="AF258" s="200">
        <v>1582</v>
      </c>
      <c r="AG258" s="200">
        <v>2413</v>
      </c>
      <c r="AI258" s="259">
        <v>0.77705583706935266</v>
      </c>
      <c r="AJ258" s="260">
        <f t="shared" si="152"/>
        <v>511.6953637293114</v>
      </c>
      <c r="AK258" s="261">
        <f t="shared" si="129"/>
        <v>0.43709802866687858</v>
      </c>
      <c r="AL258" s="262">
        <f t="shared" si="153"/>
        <v>2.2538346837415141E-3</v>
      </c>
      <c r="AN258" s="264">
        <f t="shared" si="154"/>
        <v>0.58665000000000034</v>
      </c>
      <c r="AO258" s="266">
        <f t="shared" si="155"/>
        <v>1029.0814739999998</v>
      </c>
      <c r="AP258" s="261">
        <f t="shared" si="130"/>
        <v>0.49950561790117459</v>
      </c>
      <c r="AQ258" s="262">
        <f t="shared" si="156"/>
        <v>2.7375545950140284E-4</v>
      </c>
      <c r="AT258" s="192">
        <f t="shared" si="131"/>
        <v>7.8515037168072903E-4</v>
      </c>
      <c r="AU258" s="192">
        <f t="shared" si="132"/>
        <v>0</v>
      </c>
      <c r="AV258" s="192">
        <f t="shared" si="133"/>
        <v>1.298707847497055E-3</v>
      </c>
      <c r="AW258" s="192">
        <f t="shared" si="134"/>
        <v>4.5923889664344536E-4</v>
      </c>
      <c r="AX258" s="192">
        <f t="shared" si="135"/>
        <v>0</v>
      </c>
      <c r="AY258" s="192">
        <f t="shared" si="136"/>
        <v>8.1477868759320948E-3</v>
      </c>
      <c r="AZ258" s="192">
        <f t="shared" si="137"/>
        <v>9.3329195124313075E-4</v>
      </c>
      <c r="BA258" s="192">
        <f t="shared" si="138"/>
        <v>0</v>
      </c>
      <c r="BB258" s="192">
        <f t="shared" si="139"/>
        <v>2.56778737908163E-4</v>
      </c>
      <c r="BC258" s="192">
        <f t="shared" si="140"/>
        <v>1.1880954680904617E-2</v>
      </c>
      <c r="BE258" s="72">
        <f t="shared" si="141"/>
        <v>7.8515037168072903E-4</v>
      </c>
      <c r="BF258" s="72">
        <f t="shared" si="142"/>
        <v>0</v>
      </c>
      <c r="BG258" s="72">
        <f t="shared" si="143"/>
        <v>3.4632209266588138E-3</v>
      </c>
      <c r="BH258" s="99">
        <f t="shared" si="144"/>
        <v>4.5923889664344536E-4</v>
      </c>
      <c r="BI258" s="72">
        <f t="shared" si="145"/>
        <v>0</v>
      </c>
      <c r="BJ258" s="72">
        <f t="shared" si="146"/>
        <v>8.1477868759320948E-3</v>
      </c>
      <c r="BK258" s="72">
        <f t="shared" si="147"/>
        <v>2.4887785366483487E-3</v>
      </c>
      <c r="BL258" s="72">
        <f t="shared" si="148"/>
        <v>0</v>
      </c>
      <c r="BM258" s="99">
        <f t="shared" si="149"/>
        <v>2.56778737908163E-4</v>
      </c>
      <c r="BN258" s="278">
        <f t="shared" si="128"/>
        <v>0.13019998825984419</v>
      </c>
      <c r="BO258" s="277">
        <f t="shared" si="150"/>
        <v>1.1880954680904617E-2</v>
      </c>
      <c r="BP258" s="375">
        <f t="shared" si="151"/>
        <v>1.5600954345471594E-2</v>
      </c>
      <c r="BQ258" s="375"/>
      <c r="BR258" s="375"/>
      <c r="BS258" s="375"/>
      <c r="BT258" s="281"/>
      <c r="BU258" s="397"/>
      <c r="BV258" s="397"/>
      <c r="BW258" s="281"/>
      <c r="BX258" s="281"/>
    </row>
    <row r="259" spans="1:76" ht="15">
      <c r="A259" s="192">
        <v>212</v>
      </c>
      <c r="B259" s="192">
        <v>55043</v>
      </c>
      <c r="C259" s="200">
        <v>9</v>
      </c>
      <c r="D259" s="200">
        <v>0</v>
      </c>
      <c r="E259" s="200">
        <v>1</v>
      </c>
      <c r="F259" s="200">
        <v>0</v>
      </c>
      <c r="G259" s="192" t="s">
        <v>575</v>
      </c>
      <c r="H259" s="193">
        <v>5.1240000000000001E-3</v>
      </c>
      <c r="I259" s="201">
        <v>83</v>
      </c>
      <c r="J259" s="193">
        <v>3.9988402633051728E-3</v>
      </c>
      <c r="K259" s="200">
        <v>0</v>
      </c>
      <c r="L259" s="200">
        <v>0</v>
      </c>
      <c r="M259" s="200">
        <v>0</v>
      </c>
      <c r="N259" s="200">
        <v>734</v>
      </c>
      <c r="O259" s="200">
        <v>0</v>
      </c>
      <c r="P259" s="200">
        <v>0</v>
      </c>
      <c r="Q259" s="200">
        <v>215</v>
      </c>
      <c r="R259" s="200">
        <v>0</v>
      </c>
      <c r="S259" s="200">
        <v>261</v>
      </c>
      <c r="T259" s="200">
        <v>900</v>
      </c>
      <c r="U259" s="200">
        <v>1</v>
      </c>
      <c r="V259" s="200">
        <v>1</v>
      </c>
      <c r="W259" s="200">
        <v>0</v>
      </c>
      <c r="X259" s="200">
        <v>0</v>
      </c>
      <c r="Y259" s="200">
        <v>554</v>
      </c>
      <c r="Z259" s="200">
        <v>180</v>
      </c>
      <c r="AA259" s="200">
        <v>0</v>
      </c>
      <c r="AB259" s="200">
        <v>0</v>
      </c>
      <c r="AC259" s="200">
        <v>51</v>
      </c>
      <c r="AD259" s="200">
        <v>949</v>
      </c>
      <c r="AE259" s="200">
        <v>1849</v>
      </c>
      <c r="AF259" s="200">
        <v>1588</v>
      </c>
      <c r="AG259" s="200">
        <v>1849</v>
      </c>
      <c r="AI259" s="259">
        <v>0.78105467733265788</v>
      </c>
      <c r="AJ259" s="260">
        <f t="shared" si="152"/>
        <v>518.04552206744006</v>
      </c>
      <c r="AK259" s="261">
        <f t="shared" si="129"/>
        <v>0.44252243132530661</v>
      </c>
      <c r="AL259" s="262">
        <f t="shared" si="153"/>
        <v>2.7131733478261552E-3</v>
      </c>
      <c r="AN259" s="264">
        <f t="shared" si="154"/>
        <v>0.59177400000000036</v>
      </c>
      <c r="AO259" s="266">
        <f t="shared" si="155"/>
        <v>1037.2183859999998</v>
      </c>
      <c r="AP259" s="261">
        <f t="shared" si="130"/>
        <v>0.50345519172895825</v>
      </c>
      <c r="AQ259" s="262">
        <f t="shared" si="156"/>
        <v>8.9907338745520596E-4</v>
      </c>
      <c r="AT259" s="192">
        <f t="shared" si="131"/>
        <v>0</v>
      </c>
      <c r="AU259" s="192">
        <f t="shared" si="132"/>
        <v>0</v>
      </c>
      <c r="AV259" s="192">
        <f t="shared" si="133"/>
        <v>1.1799297988129308E-2</v>
      </c>
      <c r="AW259" s="192">
        <f t="shared" si="134"/>
        <v>0</v>
      </c>
      <c r="AX259" s="192">
        <f t="shared" si="135"/>
        <v>0</v>
      </c>
      <c r="AY259" s="192">
        <f t="shared" si="136"/>
        <v>1.4467804072638113E-2</v>
      </c>
      <c r="AZ259" s="192">
        <f t="shared" si="137"/>
        <v>8.9057371736016838E-3</v>
      </c>
      <c r="BA259" s="192">
        <f t="shared" si="138"/>
        <v>0</v>
      </c>
      <c r="BB259" s="192">
        <f t="shared" si="139"/>
        <v>0</v>
      </c>
      <c r="BC259" s="192">
        <f t="shared" si="140"/>
        <v>3.5172839234369105E-2</v>
      </c>
      <c r="BE259" s="72">
        <f t="shared" si="141"/>
        <v>0</v>
      </c>
      <c r="BF259" s="72">
        <f t="shared" si="142"/>
        <v>0</v>
      </c>
      <c r="BG259" s="72">
        <f t="shared" si="143"/>
        <v>3.1464794635011492E-2</v>
      </c>
      <c r="BH259" s="99">
        <f t="shared" si="144"/>
        <v>0</v>
      </c>
      <c r="BI259" s="72">
        <f t="shared" si="145"/>
        <v>0</v>
      </c>
      <c r="BJ259" s="72">
        <f t="shared" si="146"/>
        <v>1.4467804072638113E-2</v>
      </c>
      <c r="BK259" s="72">
        <f t="shared" si="147"/>
        <v>2.3748632462937826E-2</v>
      </c>
      <c r="BL259" s="72">
        <f t="shared" si="148"/>
        <v>0</v>
      </c>
      <c r="BM259" s="99">
        <f t="shared" si="149"/>
        <v>0</v>
      </c>
      <c r="BN259" s="278">
        <f t="shared" si="128"/>
        <v>0.42546060865461721</v>
      </c>
      <c r="BO259" s="277">
        <f t="shared" si="150"/>
        <v>3.5172839234369105E-2</v>
      </c>
      <c r="BP259" s="375">
        <f t="shared" si="151"/>
        <v>6.9681231170587429E-2</v>
      </c>
      <c r="BQ259" s="375"/>
      <c r="BR259" s="375"/>
      <c r="BS259" s="375"/>
      <c r="BT259" s="281"/>
      <c r="BU259" s="397"/>
      <c r="BV259" s="397"/>
      <c r="BW259" s="281"/>
      <c r="BX259" s="281"/>
    </row>
    <row r="260" spans="1:76" ht="15">
      <c r="A260" s="192">
        <v>213</v>
      </c>
      <c r="B260" s="192">
        <v>54004</v>
      </c>
      <c r="C260" s="200">
        <v>9</v>
      </c>
      <c r="D260" s="200">
        <v>0</v>
      </c>
      <c r="E260" s="200">
        <v>1</v>
      </c>
      <c r="F260" s="200">
        <v>0</v>
      </c>
      <c r="G260" s="192" t="s">
        <v>575</v>
      </c>
      <c r="H260" s="193">
        <v>6.7599999999999995E-4</v>
      </c>
      <c r="I260" s="201">
        <v>83</v>
      </c>
      <c r="J260" s="193">
        <v>5.2755972248132242E-4</v>
      </c>
      <c r="K260" s="200">
        <v>132</v>
      </c>
      <c r="L260" s="200">
        <v>0</v>
      </c>
      <c r="M260" s="200">
        <v>0</v>
      </c>
      <c r="N260" s="200">
        <v>395</v>
      </c>
      <c r="O260" s="200">
        <v>153</v>
      </c>
      <c r="P260" s="200">
        <v>0</v>
      </c>
      <c r="Q260" s="200">
        <v>335</v>
      </c>
      <c r="R260" s="200">
        <v>27</v>
      </c>
      <c r="S260" s="200">
        <v>1094</v>
      </c>
      <c r="T260" s="200">
        <v>1650</v>
      </c>
      <c r="U260" s="200">
        <v>1</v>
      </c>
      <c r="V260" s="200">
        <v>1</v>
      </c>
      <c r="W260" s="200">
        <v>0</v>
      </c>
      <c r="X260" s="200">
        <v>0</v>
      </c>
      <c r="Y260" s="200">
        <v>248</v>
      </c>
      <c r="Z260" s="200">
        <v>147</v>
      </c>
      <c r="AA260" s="200">
        <v>0</v>
      </c>
      <c r="AB260" s="200">
        <v>153</v>
      </c>
      <c r="AC260" s="200">
        <v>42</v>
      </c>
      <c r="AD260" s="200">
        <v>1044</v>
      </c>
      <c r="AE260" s="200">
        <v>2561</v>
      </c>
      <c r="AF260" s="200">
        <v>1599</v>
      </c>
      <c r="AG260" s="200">
        <v>2693</v>
      </c>
      <c r="AI260" s="259">
        <v>0.78158223705513918</v>
      </c>
      <c r="AJ260" s="260">
        <f t="shared" si="152"/>
        <v>518.88909006368772</v>
      </c>
      <c r="AK260" s="261">
        <f t="shared" si="129"/>
        <v>0.44324302004731303</v>
      </c>
      <c r="AL260" s="262">
        <f t="shared" si="153"/>
        <v>3.5709012118380373E-4</v>
      </c>
      <c r="AN260" s="264">
        <f t="shared" si="154"/>
        <v>0.59245000000000037</v>
      </c>
      <c r="AO260" s="266">
        <f t="shared" si="155"/>
        <v>1038.2993099999999</v>
      </c>
      <c r="AP260" s="261">
        <f t="shared" si="130"/>
        <v>0.50397986117852633</v>
      </c>
      <c r="AQ260" s="262">
        <f t="shared" si="156"/>
        <v>1.1950932823454267E-4</v>
      </c>
      <c r="AT260" s="192">
        <f t="shared" si="131"/>
        <v>2.7994429113748892E-4</v>
      </c>
      <c r="AU260" s="192">
        <f t="shared" si="132"/>
        <v>0</v>
      </c>
      <c r="AV260" s="192">
        <f t="shared" si="133"/>
        <v>8.3771208332809204E-4</v>
      </c>
      <c r="AW260" s="192">
        <f t="shared" si="134"/>
        <v>3.2448088290936214E-4</v>
      </c>
      <c r="AX260" s="192">
        <f t="shared" si="135"/>
        <v>0</v>
      </c>
      <c r="AY260" s="192">
        <f t="shared" si="136"/>
        <v>3.4993036392186121E-3</v>
      </c>
      <c r="AZ260" s="192">
        <f t="shared" si="137"/>
        <v>5.2595594092497914E-4</v>
      </c>
      <c r="BA260" s="192">
        <f t="shared" si="138"/>
        <v>0</v>
      </c>
      <c r="BB260" s="192">
        <f t="shared" si="139"/>
        <v>3.2448088290936214E-4</v>
      </c>
      <c r="BC260" s="192">
        <f t="shared" si="140"/>
        <v>5.791877720427897E-3</v>
      </c>
      <c r="BE260" s="72">
        <f t="shared" si="141"/>
        <v>2.7994429113748892E-4</v>
      </c>
      <c r="BF260" s="72">
        <f t="shared" si="142"/>
        <v>0</v>
      </c>
      <c r="BG260" s="72">
        <f t="shared" si="143"/>
        <v>2.2338988888749118E-3</v>
      </c>
      <c r="BH260" s="99">
        <f t="shared" si="144"/>
        <v>3.2448088290936214E-4</v>
      </c>
      <c r="BI260" s="72">
        <f t="shared" si="145"/>
        <v>0</v>
      </c>
      <c r="BJ260" s="72">
        <f t="shared" si="146"/>
        <v>3.4993036392186121E-3</v>
      </c>
      <c r="BK260" s="72">
        <f t="shared" si="147"/>
        <v>1.4025491757999448E-3</v>
      </c>
      <c r="BL260" s="72">
        <f t="shared" si="148"/>
        <v>0</v>
      </c>
      <c r="BM260" s="99">
        <f t="shared" si="149"/>
        <v>3.2448088290936214E-4</v>
      </c>
      <c r="BN260" s="278">
        <f t="shared" si="128"/>
        <v>5.6519055748591521E-2</v>
      </c>
      <c r="BO260" s="277">
        <f t="shared" si="150"/>
        <v>5.791877720427897E-3</v>
      </c>
      <c r="BP260" s="375">
        <f t="shared" si="151"/>
        <v>8.064657760849683E-3</v>
      </c>
      <c r="BQ260" s="375"/>
      <c r="BR260" s="375"/>
      <c r="BS260" s="375"/>
      <c r="BT260" s="281"/>
      <c r="BU260" s="397"/>
      <c r="BV260" s="397"/>
      <c r="BW260" s="281"/>
      <c r="BX260" s="281"/>
    </row>
    <row r="261" spans="1:76" ht="15">
      <c r="A261" s="192">
        <v>216</v>
      </c>
      <c r="B261" s="192">
        <v>54079</v>
      </c>
      <c r="C261" s="200">
        <v>9</v>
      </c>
      <c r="D261" s="200">
        <v>0</v>
      </c>
      <c r="E261" s="200">
        <v>1</v>
      </c>
      <c r="F261" s="200">
        <v>0</v>
      </c>
      <c r="G261" s="192" t="s">
        <v>575</v>
      </c>
      <c r="H261" s="193">
        <v>6.7599999999999995E-4</v>
      </c>
      <c r="I261" s="201">
        <v>83</v>
      </c>
      <c r="J261" s="193">
        <v>5.2755972248132242E-4</v>
      </c>
      <c r="K261" s="200">
        <v>1395</v>
      </c>
      <c r="L261" s="200">
        <v>0</v>
      </c>
      <c r="M261" s="200">
        <v>0</v>
      </c>
      <c r="N261" s="200">
        <v>8</v>
      </c>
      <c r="O261" s="200">
        <v>0</v>
      </c>
      <c r="P261" s="200">
        <v>0</v>
      </c>
      <c r="Q261" s="200">
        <v>242</v>
      </c>
      <c r="R261" s="200">
        <v>0</v>
      </c>
      <c r="S261" s="200">
        <v>13</v>
      </c>
      <c r="T261" s="200">
        <v>0</v>
      </c>
      <c r="U261" s="200">
        <v>0</v>
      </c>
      <c r="V261" s="200">
        <v>0</v>
      </c>
      <c r="W261" s="200">
        <v>0</v>
      </c>
      <c r="X261" s="200">
        <v>0</v>
      </c>
      <c r="Y261" s="200">
        <v>0</v>
      </c>
      <c r="Z261" s="200">
        <v>8</v>
      </c>
      <c r="AA261" s="200">
        <v>0</v>
      </c>
      <c r="AB261" s="200">
        <v>0</v>
      </c>
      <c r="AC261" s="200">
        <v>202</v>
      </c>
      <c r="AD261" s="200">
        <v>1645</v>
      </c>
      <c r="AE261" s="200">
        <v>250</v>
      </c>
      <c r="AF261" s="200">
        <v>1632</v>
      </c>
      <c r="AG261" s="200">
        <v>1645</v>
      </c>
      <c r="AI261" s="259">
        <v>0.7824320073985388</v>
      </c>
      <c r="AJ261" s="260">
        <f t="shared" si="152"/>
        <v>519.75006753077719</v>
      </c>
      <c r="AK261" s="261">
        <f t="shared" si="129"/>
        <v>0.44397848020635894</v>
      </c>
      <c r="AL261" s="262">
        <f t="shared" si="153"/>
        <v>5.751184026492063E-4</v>
      </c>
      <c r="AN261" s="264">
        <f t="shared" si="154"/>
        <v>0.59312600000000038</v>
      </c>
      <c r="AO261" s="266">
        <f t="shared" si="155"/>
        <v>1039.4025419999998</v>
      </c>
      <c r="AP261" s="261">
        <f t="shared" si="130"/>
        <v>0.50451535870303854</v>
      </c>
      <c r="AQ261" s="262">
        <f t="shared" si="156"/>
        <v>1.197066073600644E-4</v>
      </c>
      <c r="AT261" s="192">
        <f t="shared" si="131"/>
        <v>2.9585021677030077E-3</v>
      </c>
      <c r="AU261" s="192">
        <f t="shared" si="132"/>
        <v>0</v>
      </c>
      <c r="AV261" s="192">
        <f t="shared" si="133"/>
        <v>1.6966320674999328E-5</v>
      </c>
      <c r="AW261" s="192">
        <f t="shared" si="134"/>
        <v>0</v>
      </c>
      <c r="AX261" s="192">
        <f t="shared" si="135"/>
        <v>0</v>
      </c>
      <c r="AY261" s="192">
        <f t="shared" si="136"/>
        <v>0</v>
      </c>
      <c r="AZ261" s="192">
        <f t="shared" si="137"/>
        <v>0</v>
      </c>
      <c r="BA261" s="192">
        <f t="shared" si="138"/>
        <v>0</v>
      </c>
      <c r="BB261" s="192">
        <f t="shared" si="139"/>
        <v>0</v>
      </c>
      <c r="BC261" s="192">
        <f t="shared" si="140"/>
        <v>2.9754684883780071E-3</v>
      </c>
      <c r="BE261" s="72">
        <f t="shared" si="141"/>
        <v>2.9585021677030077E-3</v>
      </c>
      <c r="BF261" s="72">
        <f t="shared" si="142"/>
        <v>0</v>
      </c>
      <c r="BG261" s="72">
        <f t="shared" si="143"/>
        <v>4.5243521799998216E-5</v>
      </c>
      <c r="BH261" s="99">
        <f t="shared" si="144"/>
        <v>0</v>
      </c>
      <c r="BI261" s="72">
        <f t="shared" si="145"/>
        <v>0</v>
      </c>
      <c r="BJ261" s="72">
        <f t="shared" si="146"/>
        <v>0</v>
      </c>
      <c r="BK261" s="72">
        <f t="shared" si="147"/>
        <v>0</v>
      </c>
      <c r="BL261" s="72">
        <f t="shared" si="148"/>
        <v>0</v>
      </c>
      <c r="BM261" s="99">
        <f t="shared" si="149"/>
        <v>0</v>
      </c>
      <c r="BN261" s="278">
        <f t="shared" si="128"/>
        <v>5.768549029499772E-2</v>
      </c>
      <c r="BO261" s="277">
        <f t="shared" si="150"/>
        <v>2.9754684883780071E-3</v>
      </c>
      <c r="BP261" s="375">
        <f t="shared" si="151"/>
        <v>3.0037456895030058E-3</v>
      </c>
      <c r="BQ261" s="375"/>
      <c r="BR261" s="375"/>
      <c r="BS261" s="375"/>
      <c r="BT261" s="281"/>
      <c r="BU261" s="397"/>
      <c r="BV261" s="397"/>
      <c r="BW261" s="281"/>
      <c r="BX261" s="281"/>
    </row>
    <row r="262" spans="1:76" ht="15">
      <c r="A262" s="192">
        <v>219</v>
      </c>
      <c r="B262" s="192">
        <v>55016</v>
      </c>
      <c r="C262" s="200">
        <v>9</v>
      </c>
      <c r="D262" s="200">
        <v>0</v>
      </c>
      <c r="E262" s="200">
        <v>1</v>
      </c>
      <c r="F262" s="200">
        <v>0</v>
      </c>
      <c r="G262" s="192" t="s">
        <v>575</v>
      </c>
      <c r="H262" s="193">
        <v>1.5740000000000001E-3</v>
      </c>
      <c r="I262" s="201">
        <v>83</v>
      </c>
      <c r="J262" s="193">
        <v>1.2283713064875764E-3</v>
      </c>
      <c r="K262" s="200">
        <v>264</v>
      </c>
      <c r="L262" s="200">
        <v>0</v>
      </c>
      <c r="M262" s="200">
        <v>0</v>
      </c>
      <c r="N262" s="200">
        <v>405</v>
      </c>
      <c r="O262" s="200">
        <v>55</v>
      </c>
      <c r="P262" s="200">
        <v>0</v>
      </c>
      <c r="Q262" s="200">
        <v>36</v>
      </c>
      <c r="R262" s="200">
        <v>24</v>
      </c>
      <c r="S262" s="200">
        <v>768</v>
      </c>
      <c r="T262" s="200">
        <v>1647</v>
      </c>
      <c r="U262" s="200">
        <v>1</v>
      </c>
      <c r="V262" s="200">
        <v>1</v>
      </c>
      <c r="W262" s="200">
        <v>0</v>
      </c>
      <c r="X262" s="200">
        <v>0</v>
      </c>
      <c r="Y262" s="200">
        <v>377</v>
      </c>
      <c r="Z262" s="200">
        <v>28</v>
      </c>
      <c r="AA262" s="200">
        <v>0</v>
      </c>
      <c r="AB262" s="200">
        <v>0</v>
      </c>
      <c r="AC262" s="200">
        <v>15</v>
      </c>
      <c r="AD262" s="200">
        <v>786</v>
      </c>
      <c r="AE262" s="200">
        <v>2169</v>
      </c>
      <c r="AF262" s="200">
        <v>1666</v>
      </c>
      <c r="AG262" s="200">
        <v>2433</v>
      </c>
      <c r="AI262" s="259">
        <v>0.78470649245096002</v>
      </c>
      <c r="AJ262" s="260">
        <f t="shared" si="152"/>
        <v>521.79653412738548</v>
      </c>
      <c r="AK262" s="261">
        <f t="shared" si="129"/>
        <v>0.44572660336422931</v>
      </c>
      <c r="AL262" s="262">
        <f t="shared" si="153"/>
        <v>1.5408121793370289E-3</v>
      </c>
      <c r="AN262" s="264">
        <f t="shared" si="154"/>
        <v>0.59470000000000034</v>
      </c>
      <c r="AO262" s="266">
        <f t="shared" si="155"/>
        <v>1042.0248259999998</v>
      </c>
      <c r="AP262" s="261">
        <f t="shared" si="130"/>
        <v>0.50578818852538587</v>
      </c>
      <c r="AQ262" s="262">
        <f t="shared" si="156"/>
        <v>2.7942034066245474E-4</v>
      </c>
      <c r="AT262" s="192">
        <f t="shared" si="131"/>
        <v>1.3036459001491351E-3</v>
      </c>
      <c r="AU262" s="192">
        <f t="shared" si="132"/>
        <v>0</v>
      </c>
      <c r="AV262" s="192">
        <f t="shared" si="133"/>
        <v>1.9999113240924231E-3</v>
      </c>
      <c r="AW262" s="192">
        <f t="shared" si="134"/>
        <v>2.7159289586440314E-4</v>
      </c>
      <c r="AX262" s="192">
        <f t="shared" si="135"/>
        <v>0</v>
      </c>
      <c r="AY262" s="192">
        <f t="shared" si="136"/>
        <v>8.1329727179758528E-3</v>
      </c>
      <c r="AZ262" s="192">
        <f t="shared" si="137"/>
        <v>1.8616458498341814E-3</v>
      </c>
      <c r="BA262" s="192">
        <f t="shared" si="138"/>
        <v>0</v>
      </c>
      <c r="BB262" s="192">
        <f t="shared" si="139"/>
        <v>0</v>
      </c>
      <c r="BC262" s="192">
        <f t="shared" si="140"/>
        <v>1.3569768687915994E-2</v>
      </c>
      <c r="BE262" s="72">
        <f t="shared" si="141"/>
        <v>1.3036459001491351E-3</v>
      </c>
      <c r="BF262" s="72">
        <f t="shared" si="142"/>
        <v>0</v>
      </c>
      <c r="BG262" s="72">
        <f t="shared" si="143"/>
        <v>5.3330968642464624E-3</v>
      </c>
      <c r="BH262" s="99">
        <f t="shared" si="144"/>
        <v>2.7159289586440314E-4</v>
      </c>
      <c r="BI262" s="72">
        <f t="shared" si="145"/>
        <v>0</v>
      </c>
      <c r="BJ262" s="72">
        <f t="shared" si="146"/>
        <v>8.1329727179758528E-3</v>
      </c>
      <c r="BK262" s="72">
        <f t="shared" si="147"/>
        <v>4.9643889328911516E-3</v>
      </c>
      <c r="BL262" s="72">
        <f t="shared" si="148"/>
        <v>0</v>
      </c>
      <c r="BM262" s="99">
        <f t="shared" si="149"/>
        <v>0</v>
      </c>
      <c r="BN262" s="278">
        <f t="shared" si="128"/>
        <v>0.13711326197275625</v>
      </c>
      <c r="BO262" s="277">
        <f t="shared" si="150"/>
        <v>1.3569768687915994E-2</v>
      </c>
      <c r="BP262" s="375">
        <f t="shared" si="151"/>
        <v>2.0005697311127002E-2</v>
      </c>
      <c r="BQ262" s="375"/>
      <c r="BR262" s="375"/>
      <c r="BS262" s="375"/>
      <c r="BT262" s="281"/>
      <c r="BU262" s="397"/>
      <c r="BV262" s="397"/>
      <c r="BW262" s="281"/>
      <c r="BX262" s="281"/>
    </row>
    <row r="263" spans="1:76" ht="15">
      <c r="A263" s="192">
        <v>222</v>
      </c>
      <c r="B263" s="192">
        <v>41031</v>
      </c>
      <c r="C263" s="200">
        <v>9</v>
      </c>
      <c r="D263" s="200">
        <v>0</v>
      </c>
      <c r="E263" s="200">
        <v>1</v>
      </c>
      <c r="F263" s="200">
        <v>0</v>
      </c>
      <c r="G263" s="192" t="s">
        <v>575</v>
      </c>
      <c r="H263" s="193">
        <v>2.6840000000000002E-3</v>
      </c>
      <c r="I263" s="201">
        <v>83</v>
      </c>
      <c r="J263" s="193">
        <v>2.0946306141122334E-3</v>
      </c>
      <c r="K263" s="200">
        <v>45</v>
      </c>
      <c r="L263" s="200">
        <v>0</v>
      </c>
      <c r="M263" s="200">
        <v>0</v>
      </c>
      <c r="N263" s="200">
        <v>641</v>
      </c>
      <c r="O263" s="200">
        <v>111</v>
      </c>
      <c r="P263" s="200">
        <v>0</v>
      </c>
      <c r="Q263" s="200">
        <v>392</v>
      </c>
      <c r="R263" s="200">
        <v>0</v>
      </c>
      <c r="S263" s="200">
        <v>450</v>
      </c>
      <c r="T263" s="200">
        <v>988</v>
      </c>
      <c r="U263" s="200">
        <v>1</v>
      </c>
      <c r="V263" s="200">
        <v>1</v>
      </c>
      <c r="W263" s="200">
        <v>0</v>
      </c>
      <c r="X263" s="200">
        <v>0</v>
      </c>
      <c r="Y263" s="200">
        <v>465</v>
      </c>
      <c r="Z263" s="200">
        <v>175</v>
      </c>
      <c r="AA263" s="200">
        <v>0</v>
      </c>
      <c r="AB263" s="200">
        <v>111</v>
      </c>
      <c r="AC263" s="200">
        <v>17</v>
      </c>
      <c r="AD263" s="200">
        <v>1189</v>
      </c>
      <c r="AE263" s="200">
        <v>2133</v>
      </c>
      <c r="AF263" s="200">
        <v>1727</v>
      </c>
      <c r="AG263" s="200">
        <v>2178</v>
      </c>
      <c r="AI263" s="259">
        <v>0.78708783841938734</v>
      </c>
      <c r="AJ263" s="260">
        <f t="shared" si="152"/>
        <v>525.41396119795729</v>
      </c>
      <c r="AK263" s="261">
        <f t="shared" si="129"/>
        <v>0.44881666505614953</v>
      </c>
      <c r="AL263" s="262">
        <f t="shared" si="153"/>
        <v>1.6127690871783501E-3</v>
      </c>
      <c r="AN263" s="264">
        <f t="shared" si="154"/>
        <v>0.59738400000000036</v>
      </c>
      <c r="AO263" s="266">
        <f t="shared" si="155"/>
        <v>1046.6600939999998</v>
      </c>
      <c r="AP263" s="261">
        <f t="shared" si="130"/>
        <v>0.50803810018444806</v>
      </c>
      <c r="AQ263" s="262">
        <f t="shared" si="156"/>
        <v>4.7844369710281113E-4</v>
      </c>
      <c r="AT263" s="192">
        <f t="shared" si="131"/>
        <v>3.7891867809290307E-4</v>
      </c>
      <c r="AU263" s="192">
        <f t="shared" si="132"/>
        <v>0</v>
      </c>
      <c r="AV263" s="192">
        <f t="shared" si="133"/>
        <v>5.3974860590566857E-3</v>
      </c>
      <c r="AW263" s="192">
        <f t="shared" si="134"/>
        <v>9.3466607262916094E-4</v>
      </c>
      <c r="AX263" s="192">
        <f t="shared" si="135"/>
        <v>0</v>
      </c>
      <c r="AY263" s="192">
        <f t="shared" si="136"/>
        <v>8.3193700879064057E-3</v>
      </c>
      <c r="AZ263" s="192">
        <f t="shared" si="137"/>
        <v>3.9154930069599985E-3</v>
      </c>
      <c r="BA263" s="192">
        <f t="shared" si="138"/>
        <v>0</v>
      </c>
      <c r="BB263" s="192">
        <f t="shared" si="139"/>
        <v>9.3466607262916094E-4</v>
      </c>
      <c r="BC263" s="192">
        <f t="shared" si="140"/>
        <v>1.9880599977274312E-2</v>
      </c>
      <c r="BE263" s="72">
        <f t="shared" si="141"/>
        <v>3.7891867809290307E-4</v>
      </c>
      <c r="BF263" s="72">
        <f t="shared" si="142"/>
        <v>0</v>
      </c>
      <c r="BG263" s="72">
        <f t="shared" si="143"/>
        <v>1.4393296157484498E-2</v>
      </c>
      <c r="BH263" s="99">
        <f t="shared" si="144"/>
        <v>9.3466607262916094E-4</v>
      </c>
      <c r="BI263" s="72">
        <f t="shared" si="145"/>
        <v>0</v>
      </c>
      <c r="BJ263" s="72">
        <f t="shared" si="146"/>
        <v>8.3193700879064057E-3</v>
      </c>
      <c r="BK263" s="72">
        <f t="shared" si="147"/>
        <v>1.0441314685226664E-2</v>
      </c>
      <c r="BL263" s="72">
        <f t="shared" si="148"/>
        <v>0</v>
      </c>
      <c r="BM263" s="99">
        <f t="shared" si="149"/>
        <v>9.3466607262916094E-4</v>
      </c>
      <c r="BN263" s="278">
        <f t="shared" si="128"/>
        <v>0.24236761372831245</v>
      </c>
      <c r="BO263" s="277">
        <f t="shared" si="150"/>
        <v>1.9880599977274312E-2</v>
      </c>
      <c r="BP263" s="375">
        <f t="shared" si="151"/>
        <v>3.5402231753968789E-2</v>
      </c>
      <c r="BQ263" s="375"/>
      <c r="BR263" s="375"/>
      <c r="BS263" s="375"/>
      <c r="BT263" s="281"/>
      <c r="BU263" s="397"/>
      <c r="BV263" s="397"/>
      <c r="BW263" s="281"/>
      <c r="BX263" s="281"/>
    </row>
    <row r="264" spans="1:76" ht="15">
      <c r="A264" s="192">
        <v>225</v>
      </c>
      <c r="B264" s="192">
        <v>41022</v>
      </c>
      <c r="C264" s="200">
        <v>9</v>
      </c>
      <c r="D264" s="200">
        <v>0</v>
      </c>
      <c r="E264" s="200">
        <v>1</v>
      </c>
      <c r="F264" s="200">
        <v>0</v>
      </c>
      <c r="G264" s="192" t="s">
        <v>575</v>
      </c>
      <c r="H264" s="193">
        <v>7.2329999999999998E-3</v>
      </c>
      <c r="I264" s="201">
        <v>83</v>
      </c>
      <c r="J264" s="193">
        <v>5.6447329477920197E-3</v>
      </c>
      <c r="K264" s="200">
        <v>92</v>
      </c>
      <c r="L264" s="200">
        <v>0</v>
      </c>
      <c r="M264" s="200">
        <v>0</v>
      </c>
      <c r="N264" s="200">
        <v>356</v>
      </c>
      <c r="O264" s="200">
        <v>0</v>
      </c>
      <c r="P264" s="200">
        <v>0</v>
      </c>
      <c r="Q264" s="200">
        <v>146</v>
      </c>
      <c r="R264" s="200">
        <v>0</v>
      </c>
      <c r="S264" s="200">
        <v>783</v>
      </c>
      <c r="T264" s="200">
        <v>1936</v>
      </c>
      <c r="U264" s="200">
        <v>1</v>
      </c>
      <c r="V264" s="200">
        <v>1</v>
      </c>
      <c r="W264" s="200">
        <v>0</v>
      </c>
      <c r="X264" s="200">
        <v>0</v>
      </c>
      <c r="Y264" s="200">
        <v>300</v>
      </c>
      <c r="Z264" s="200">
        <v>55</v>
      </c>
      <c r="AA264" s="200">
        <v>0</v>
      </c>
      <c r="AB264" s="200">
        <v>0</v>
      </c>
      <c r="AC264" s="200">
        <v>22</v>
      </c>
      <c r="AD264" s="200">
        <v>594</v>
      </c>
      <c r="AE264" s="200">
        <v>2439</v>
      </c>
      <c r="AF264" s="200">
        <v>1748</v>
      </c>
      <c r="AG264" s="200">
        <v>2531</v>
      </c>
      <c r="AI264" s="259">
        <v>0.79773750900097085</v>
      </c>
      <c r="AJ264" s="260">
        <f t="shared" si="152"/>
        <v>535.28095439069773</v>
      </c>
      <c r="AK264" s="261">
        <f t="shared" si="129"/>
        <v>0.45724520199262619</v>
      </c>
      <c r="AL264" s="262">
        <f t="shared" si="153"/>
        <v>7.2286074687664742E-3</v>
      </c>
      <c r="AN264" s="264">
        <f t="shared" si="154"/>
        <v>0.6046170000000004</v>
      </c>
      <c r="AO264" s="266">
        <f t="shared" si="155"/>
        <v>1059.3033779999998</v>
      </c>
      <c r="AP264" s="261">
        <f t="shared" si="130"/>
        <v>0.51417502087176004</v>
      </c>
      <c r="AQ264" s="262">
        <f t="shared" si="156"/>
        <v>1.3004057284004605E-3</v>
      </c>
      <c r="AT264" s="192">
        <f t="shared" si="131"/>
        <v>2.0876480334114005E-3</v>
      </c>
      <c r="AU264" s="192">
        <f t="shared" si="132"/>
        <v>0</v>
      </c>
      <c r="AV264" s="192">
        <f t="shared" si="133"/>
        <v>8.0782902162441165E-3</v>
      </c>
      <c r="AW264" s="192">
        <f t="shared" si="134"/>
        <v>0</v>
      </c>
      <c r="AX264" s="192">
        <f t="shared" si="135"/>
        <v>0</v>
      </c>
      <c r="AY264" s="192">
        <f t="shared" si="136"/>
        <v>4.3931376007439911E-2</v>
      </c>
      <c r="AZ264" s="192">
        <f t="shared" si="137"/>
        <v>6.807547935037175E-3</v>
      </c>
      <c r="BA264" s="192">
        <f t="shared" si="138"/>
        <v>0</v>
      </c>
      <c r="BB264" s="192">
        <f t="shared" si="139"/>
        <v>0</v>
      </c>
      <c r="BC264" s="192">
        <f t="shared" si="140"/>
        <v>6.0904862192132606E-2</v>
      </c>
      <c r="BE264" s="72">
        <f t="shared" si="141"/>
        <v>2.0876480334114005E-3</v>
      </c>
      <c r="BF264" s="72">
        <f t="shared" si="142"/>
        <v>0</v>
      </c>
      <c r="BG264" s="72">
        <f t="shared" si="143"/>
        <v>2.1542107243317642E-2</v>
      </c>
      <c r="BH264" s="99">
        <f t="shared" si="144"/>
        <v>0</v>
      </c>
      <c r="BI264" s="72">
        <f t="shared" si="145"/>
        <v>0</v>
      </c>
      <c r="BJ264" s="72">
        <f t="shared" si="146"/>
        <v>4.3931376007439911E-2</v>
      </c>
      <c r="BK264" s="72">
        <f t="shared" si="147"/>
        <v>1.8153461160099135E-2</v>
      </c>
      <c r="BL264" s="72">
        <f t="shared" si="148"/>
        <v>0</v>
      </c>
      <c r="BM264" s="99">
        <f t="shared" si="149"/>
        <v>0</v>
      </c>
      <c r="BN264" s="278">
        <f t="shared" si="128"/>
        <v>0.66108854391361027</v>
      </c>
      <c r="BO264" s="277">
        <f t="shared" si="150"/>
        <v>6.0904862192132606E-2</v>
      </c>
      <c r="BP264" s="375">
        <f t="shared" si="151"/>
        <v>8.5714592444268087E-2</v>
      </c>
      <c r="BQ264" s="375"/>
      <c r="BR264" s="375"/>
      <c r="BS264" s="375"/>
      <c r="BT264" s="281"/>
      <c r="BU264" s="397"/>
      <c r="BV264" s="397"/>
      <c r="BW264" s="281"/>
      <c r="BX264" s="281"/>
    </row>
    <row r="265" spans="1:76" ht="15">
      <c r="A265" s="192">
        <v>226</v>
      </c>
      <c r="B265" s="192">
        <v>41016</v>
      </c>
      <c r="C265" s="200">
        <v>9</v>
      </c>
      <c r="D265" s="200">
        <v>0</v>
      </c>
      <c r="E265" s="200">
        <v>1</v>
      </c>
      <c r="F265" s="200">
        <v>0</v>
      </c>
      <c r="G265" s="192" t="s">
        <v>575</v>
      </c>
      <c r="H265" s="193">
        <v>2.6840000000000002E-3</v>
      </c>
      <c r="I265" s="201">
        <v>83</v>
      </c>
      <c r="J265" s="193">
        <v>2.0946306141122334E-3</v>
      </c>
      <c r="K265" s="200">
        <v>0</v>
      </c>
      <c r="L265" s="200">
        <v>0</v>
      </c>
      <c r="M265" s="200">
        <v>0</v>
      </c>
      <c r="N265" s="200">
        <v>285</v>
      </c>
      <c r="O265" s="200">
        <v>0</v>
      </c>
      <c r="P265" s="200">
        <v>0</v>
      </c>
      <c r="Q265" s="200">
        <v>147</v>
      </c>
      <c r="R265" s="200">
        <v>0</v>
      </c>
      <c r="S265" s="200">
        <v>737</v>
      </c>
      <c r="T265" s="200">
        <v>2081</v>
      </c>
      <c r="U265" s="200">
        <v>1</v>
      </c>
      <c r="V265" s="200">
        <v>1</v>
      </c>
      <c r="W265" s="200">
        <v>0</v>
      </c>
      <c r="X265" s="200">
        <v>0</v>
      </c>
      <c r="Y265" s="200">
        <v>196</v>
      </c>
      <c r="Z265" s="200">
        <v>89</v>
      </c>
      <c r="AA265" s="200">
        <v>0</v>
      </c>
      <c r="AB265" s="200">
        <v>0</v>
      </c>
      <c r="AC265" s="200">
        <v>21</v>
      </c>
      <c r="AD265" s="200">
        <v>433</v>
      </c>
      <c r="AE265" s="200">
        <v>2514</v>
      </c>
      <c r="AF265" s="200">
        <v>1777</v>
      </c>
      <c r="AG265" s="200">
        <v>2514</v>
      </c>
      <c r="AI265" s="268">
        <v>0.79983213961508304</v>
      </c>
      <c r="AJ265" s="260">
        <f t="shared" si="152"/>
        <v>539.00311299197517</v>
      </c>
      <c r="AK265" s="261">
        <f t="shared" si="129"/>
        <v>0.46042472696456732</v>
      </c>
      <c r="AL265" s="262">
        <f t="shared" si="153"/>
        <v>1.4241387673237459E-3</v>
      </c>
      <c r="AN265" s="264">
        <f t="shared" si="154"/>
        <v>0.60730100000000042</v>
      </c>
      <c r="AO265" s="266">
        <f t="shared" si="155"/>
        <v>1064.0728459999998</v>
      </c>
      <c r="AP265" s="261">
        <f t="shared" si="130"/>
        <v>0.51649007183768558</v>
      </c>
      <c r="AQ265" s="262">
        <f t="shared" si="156"/>
        <v>4.8648280316785378E-4</v>
      </c>
      <c r="AT265" s="192">
        <f t="shared" si="131"/>
        <v>0</v>
      </c>
      <c r="AU265" s="192">
        <f t="shared" si="132"/>
        <v>0</v>
      </c>
      <c r="AV265" s="192">
        <f t="shared" si="133"/>
        <v>2.399818294588386E-3</v>
      </c>
      <c r="AW265" s="192">
        <f t="shared" si="134"/>
        <v>0</v>
      </c>
      <c r="AX265" s="192">
        <f t="shared" si="135"/>
        <v>0</v>
      </c>
      <c r="AY265" s="192">
        <f t="shared" si="136"/>
        <v>1.7522883758029583E-2</v>
      </c>
      <c r="AZ265" s="192">
        <f t="shared" si="137"/>
        <v>1.6504013534713112E-3</v>
      </c>
      <c r="BA265" s="192">
        <f t="shared" si="138"/>
        <v>0</v>
      </c>
      <c r="BB265" s="192">
        <f t="shared" si="139"/>
        <v>0</v>
      </c>
      <c r="BC265" s="192">
        <f t="shared" si="140"/>
        <v>2.157310340608928E-2</v>
      </c>
      <c r="BE265" s="72">
        <f t="shared" si="141"/>
        <v>0</v>
      </c>
      <c r="BF265" s="72">
        <f t="shared" si="142"/>
        <v>0</v>
      </c>
      <c r="BG265" s="72">
        <f t="shared" si="143"/>
        <v>6.3995154522356965E-3</v>
      </c>
      <c r="BH265" s="99">
        <f t="shared" si="144"/>
        <v>0</v>
      </c>
      <c r="BI265" s="72">
        <f t="shared" si="145"/>
        <v>0</v>
      </c>
      <c r="BJ265" s="72">
        <f t="shared" si="146"/>
        <v>1.7522883758029583E-2</v>
      </c>
      <c r="BK265" s="72">
        <f t="shared" si="147"/>
        <v>4.4010702759234967E-3</v>
      </c>
      <c r="BL265" s="72">
        <f t="shared" si="148"/>
        <v>0</v>
      </c>
      <c r="BM265" s="99">
        <f t="shared" si="149"/>
        <v>0</v>
      </c>
      <c r="BN265" s="278">
        <f t="shared" ref="BN265:BN328" si="157">J265*AF265*0.67/10</f>
        <v>0.24938462628558841</v>
      </c>
      <c r="BO265" s="277">
        <f t="shared" si="150"/>
        <v>2.157310340608928E-2</v>
      </c>
      <c r="BP265" s="375">
        <f t="shared" si="151"/>
        <v>2.8323469486188777E-2</v>
      </c>
      <c r="BQ265" s="375"/>
      <c r="BR265" s="375"/>
      <c r="BS265" s="375"/>
      <c r="BT265" s="281"/>
      <c r="BU265" s="397"/>
      <c r="BV265" s="397"/>
      <c r="BW265" s="281"/>
      <c r="BX265" s="281"/>
    </row>
    <row r="266" spans="1:76" ht="15">
      <c r="A266" s="192">
        <v>229</v>
      </c>
      <c r="B266" s="192">
        <v>41023</v>
      </c>
      <c r="C266" s="200">
        <v>9</v>
      </c>
      <c r="D266" s="200">
        <v>0</v>
      </c>
      <c r="E266" s="200">
        <v>1</v>
      </c>
      <c r="F266" s="200">
        <v>0</v>
      </c>
      <c r="G266" s="192" t="s">
        <v>575</v>
      </c>
      <c r="H266" s="193">
        <v>7.2329999999999998E-3</v>
      </c>
      <c r="I266" s="201">
        <v>83</v>
      </c>
      <c r="J266" s="193">
        <v>5.6447329477920197E-3</v>
      </c>
      <c r="K266" s="200">
        <v>6</v>
      </c>
      <c r="L266" s="200">
        <v>0</v>
      </c>
      <c r="M266" s="200">
        <v>0</v>
      </c>
      <c r="N266" s="200">
        <v>304</v>
      </c>
      <c r="O266" s="200">
        <v>6</v>
      </c>
      <c r="P266" s="200">
        <v>0</v>
      </c>
      <c r="Q266" s="200">
        <v>171</v>
      </c>
      <c r="R266" s="200">
        <v>0</v>
      </c>
      <c r="S266" s="200">
        <v>63</v>
      </c>
      <c r="T266" s="200">
        <v>1425</v>
      </c>
      <c r="U266" s="200">
        <v>1</v>
      </c>
      <c r="V266" s="200">
        <v>1</v>
      </c>
      <c r="W266" s="200">
        <v>0</v>
      </c>
      <c r="X266" s="200">
        <v>0</v>
      </c>
      <c r="Y266" s="200">
        <v>273</v>
      </c>
      <c r="Z266" s="200">
        <v>30</v>
      </c>
      <c r="AA266" s="200">
        <v>0</v>
      </c>
      <c r="AB266" s="200">
        <v>0</v>
      </c>
      <c r="AC266" s="200">
        <v>99</v>
      </c>
      <c r="AD266" s="200">
        <v>488</v>
      </c>
      <c r="AE266" s="200">
        <v>1907</v>
      </c>
      <c r="AF266" s="200">
        <v>1850</v>
      </c>
      <c r="AG266" s="200">
        <v>1913</v>
      </c>
      <c r="AI266" s="259">
        <v>0.80645629637188054</v>
      </c>
      <c r="AJ266" s="260">
        <f t="shared" si="152"/>
        <v>549.44586894539043</v>
      </c>
      <c r="AK266" s="261">
        <f t="shared" si="129"/>
        <v>0.46934508928292079</v>
      </c>
      <c r="AL266" s="262">
        <f t="shared" si="153"/>
        <v>4.481365386046569E-3</v>
      </c>
      <c r="AN266" s="264">
        <f t="shared" si="154"/>
        <v>0.61453400000000047</v>
      </c>
      <c r="AO266" s="266">
        <f t="shared" si="155"/>
        <v>1077.4538959999998</v>
      </c>
      <c r="AP266" s="261">
        <f t="shared" si="130"/>
        <v>0.52298509659256376</v>
      </c>
      <c r="AQ266" s="262">
        <f t="shared" si="156"/>
        <v>1.3190086617440211E-3</v>
      </c>
      <c r="AT266" s="192">
        <f t="shared" si="131"/>
        <v>1.3615095870074352E-4</v>
      </c>
      <c r="AU266" s="192">
        <f t="shared" si="132"/>
        <v>0</v>
      </c>
      <c r="AV266" s="192">
        <f t="shared" si="133"/>
        <v>6.8983152408376713E-3</v>
      </c>
      <c r="AW266" s="192">
        <f t="shared" si="134"/>
        <v>1.3615095870074352E-4</v>
      </c>
      <c r="AX266" s="192">
        <f t="shared" si="135"/>
        <v>0</v>
      </c>
      <c r="AY266" s="192">
        <f t="shared" si="136"/>
        <v>3.2335852691426588E-2</v>
      </c>
      <c r="AZ266" s="192">
        <f t="shared" si="137"/>
        <v>6.1948686208838305E-3</v>
      </c>
      <c r="BA266" s="192">
        <f t="shared" si="138"/>
        <v>0</v>
      </c>
      <c r="BB266" s="192">
        <f t="shared" si="139"/>
        <v>0</v>
      </c>
      <c r="BC266" s="192">
        <f t="shared" si="140"/>
        <v>4.5701338470549573E-2</v>
      </c>
      <c r="BE266" s="72">
        <f t="shared" si="141"/>
        <v>1.3615095870074352E-4</v>
      </c>
      <c r="BF266" s="72">
        <f t="shared" si="142"/>
        <v>0</v>
      </c>
      <c r="BG266" s="72">
        <f t="shared" si="143"/>
        <v>1.8395507308900459E-2</v>
      </c>
      <c r="BH266" s="99">
        <f t="shared" si="144"/>
        <v>1.3615095870074352E-4</v>
      </c>
      <c r="BI266" s="72">
        <f t="shared" si="145"/>
        <v>0</v>
      </c>
      <c r="BJ266" s="72">
        <f t="shared" si="146"/>
        <v>3.2335852691426588E-2</v>
      </c>
      <c r="BK266" s="72">
        <f t="shared" si="147"/>
        <v>1.6519649655690215E-2</v>
      </c>
      <c r="BL266" s="72">
        <f t="shared" si="148"/>
        <v>0</v>
      </c>
      <c r="BM266" s="99">
        <f t="shared" si="149"/>
        <v>0</v>
      </c>
      <c r="BN266" s="278">
        <f t="shared" si="157"/>
        <v>0.69966464887882096</v>
      </c>
      <c r="BO266" s="277">
        <f t="shared" si="150"/>
        <v>4.5701338470549573E-2</v>
      </c>
      <c r="BP266" s="375">
        <f t="shared" si="151"/>
        <v>6.7523311573418746E-2</v>
      </c>
      <c r="BQ266" s="375"/>
      <c r="BR266" s="375"/>
      <c r="BS266" s="375"/>
      <c r="BT266" s="281"/>
      <c r="BU266" s="397"/>
      <c r="BV266" s="397"/>
      <c r="BW266" s="281"/>
      <c r="BX266" s="281"/>
    </row>
    <row r="267" spans="1:76" ht="15">
      <c r="A267" s="192">
        <v>231</v>
      </c>
      <c r="B267" s="192">
        <v>55041</v>
      </c>
      <c r="C267" s="200">
        <v>9</v>
      </c>
      <c r="D267" s="200">
        <v>0</v>
      </c>
      <c r="E267" s="200">
        <v>1</v>
      </c>
      <c r="F267" s="200">
        <v>0</v>
      </c>
      <c r="G267" s="192" t="s">
        <v>575</v>
      </c>
      <c r="H267" s="193">
        <v>1.5740000000000001E-3</v>
      </c>
      <c r="I267" s="201">
        <v>83</v>
      </c>
      <c r="J267" s="193">
        <v>1.2283713064875764E-3</v>
      </c>
      <c r="K267" s="200">
        <v>170</v>
      </c>
      <c r="L267" s="200">
        <v>0</v>
      </c>
      <c r="M267" s="200">
        <v>0</v>
      </c>
      <c r="N267" s="200">
        <v>278</v>
      </c>
      <c r="O267" s="200">
        <v>3</v>
      </c>
      <c r="P267" s="200">
        <v>0</v>
      </c>
      <c r="Q267" s="200">
        <v>102</v>
      </c>
      <c r="R267" s="200">
        <v>13</v>
      </c>
      <c r="S267" s="200">
        <v>706</v>
      </c>
      <c r="T267" s="200">
        <v>2000</v>
      </c>
      <c r="U267" s="200">
        <v>1</v>
      </c>
      <c r="V267" s="200">
        <v>1</v>
      </c>
      <c r="W267" s="200">
        <v>0</v>
      </c>
      <c r="X267" s="200">
        <v>0</v>
      </c>
      <c r="Y267" s="200">
        <v>228</v>
      </c>
      <c r="Z267" s="200">
        <v>49</v>
      </c>
      <c r="AA267" s="200">
        <v>0</v>
      </c>
      <c r="AB267" s="200">
        <v>0</v>
      </c>
      <c r="AC267" s="200">
        <v>16</v>
      </c>
      <c r="AD267" s="200">
        <v>567</v>
      </c>
      <c r="AE267" s="200">
        <v>2397</v>
      </c>
      <c r="AF267" s="200">
        <v>1861</v>
      </c>
      <c r="AG267" s="200">
        <v>2567</v>
      </c>
      <c r="AI267" s="259">
        <v>0.80988855622317169</v>
      </c>
      <c r="AJ267" s="260">
        <f t="shared" si="152"/>
        <v>551.73186794676383</v>
      </c>
      <c r="AK267" s="261">
        <f t="shared" si="129"/>
        <v>0.47129782469516374</v>
      </c>
      <c r="AL267" s="262">
        <f t="shared" si="153"/>
        <v>2.3191846353546102E-3</v>
      </c>
      <c r="AN267" s="264">
        <f t="shared" si="154"/>
        <v>0.61610800000000043</v>
      </c>
      <c r="AO267" s="266">
        <f t="shared" si="155"/>
        <v>1080.3831099999998</v>
      </c>
      <c r="AP267" s="261">
        <f t="shared" si="130"/>
        <v>0.52440690709639837</v>
      </c>
      <c r="AQ267" s="262">
        <f t="shared" si="156"/>
        <v>2.8843549419356847E-4</v>
      </c>
      <c r="AT267" s="192">
        <f t="shared" si="131"/>
        <v>8.3946895085360972E-4</v>
      </c>
      <c r="AU267" s="192">
        <f t="shared" si="132"/>
        <v>0</v>
      </c>
      <c r="AV267" s="192">
        <f t="shared" si="133"/>
        <v>1.3727786372782561E-3</v>
      </c>
      <c r="AW267" s="192">
        <f t="shared" si="134"/>
        <v>1.4814157956240172E-5</v>
      </c>
      <c r="AX267" s="192">
        <f t="shared" si="135"/>
        <v>0</v>
      </c>
      <c r="AY267" s="192">
        <f t="shared" si="136"/>
        <v>9.8761053041601134E-3</v>
      </c>
      <c r="AZ267" s="192">
        <f t="shared" si="137"/>
        <v>1.125876004674253E-3</v>
      </c>
      <c r="BA267" s="192">
        <f t="shared" si="138"/>
        <v>0</v>
      </c>
      <c r="BB267" s="192">
        <f t="shared" si="139"/>
        <v>0</v>
      </c>
      <c r="BC267" s="192">
        <f t="shared" si="140"/>
        <v>1.3229043054922474E-2</v>
      </c>
      <c r="BE267" s="72">
        <f t="shared" si="141"/>
        <v>8.3946895085360972E-4</v>
      </c>
      <c r="BF267" s="72">
        <f t="shared" si="142"/>
        <v>0</v>
      </c>
      <c r="BG267" s="72">
        <f t="shared" si="143"/>
        <v>3.6607430327420159E-3</v>
      </c>
      <c r="BH267" s="99">
        <f t="shared" si="144"/>
        <v>1.4814157956240172E-5</v>
      </c>
      <c r="BI267" s="72">
        <f t="shared" si="145"/>
        <v>0</v>
      </c>
      <c r="BJ267" s="72">
        <f t="shared" si="146"/>
        <v>9.8761053041601134E-3</v>
      </c>
      <c r="BK267" s="72">
        <f t="shared" si="147"/>
        <v>3.0023360124646747E-3</v>
      </c>
      <c r="BL267" s="72">
        <f t="shared" si="148"/>
        <v>0</v>
      </c>
      <c r="BM267" s="99">
        <f t="shared" si="149"/>
        <v>0</v>
      </c>
      <c r="BN267" s="278">
        <f t="shared" si="157"/>
        <v>0.15316193309201648</v>
      </c>
      <c r="BO267" s="277">
        <f t="shared" si="150"/>
        <v>1.3229043054922474E-2</v>
      </c>
      <c r="BP267" s="375">
        <f t="shared" si="151"/>
        <v>1.7393467458176652E-2</v>
      </c>
      <c r="BQ267" s="375"/>
      <c r="BR267" s="375"/>
      <c r="BS267" s="375"/>
      <c r="BT267" s="281"/>
      <c r="BU267" s="397"/>
      <c r="BV267" s="397"/>
      <c r="BW267" s="281"/>
      <c r="BX267" s="281"/>
    </row>
    <row r="268" spans="1:76" ht="15">
      <c r="A268" s="192">
        <v>233</v>
      </c>
      <c r="B268" s="192">
        <v>54023</v>
      </c>
      <c r="C268" s="200">
        <v>9</v>
      </c>
      <c r="D268" s="200">
        <v>0</v>
      </c>
      <c r="E268" s="200">
        <v>1</v>
      </c>
      <c r="F268" s="200">
        <v>0</v>
      </c>
      <c r="G268" s="192" t="s">
        <v>575</v>
      </c>
      <c r="H268" s="193">
        <v>6.7599999999999995E-4</v>
      </c>
      <c r="I268" s="201">
        <v>83</v>
      </c>
      <c r="J268" s="193">
        <v>5.2755972248132242E-4</v>
      </c>
      <c r="K268" s="200">
        <v>0</v>
      </c>
      <c r="L268" s="200">
        <v>0</v>
      </c>
      <c r="M268" s="200">
        <v>0</v>
      </c>
      <c r="N268" s="200">
        <v>211</v>
      </c>
      <c r="O268" s="200">
        <v>4</v>
      </c>
      <c r="P268" s="200">
        <v>0</v>
      </c>
      <c r="Q268" s="200">
        <v>133</v>
      </c>
      <c r="R268" s="200">
        <v>0</v>
      </c>
      <c r="S268" s="200">
        <v>93</v>
      </c>
      <c r="T268" s="200">
        <v>1647</v>
      </c>
      <c r="U268" s="200">
        <v>1</v>
      </c>
      <c r="V268" s="200">
        <v>1</v>
      </c>
      <c r="W268" s="200">
        <v>0</v>
      </c>
      <c r="X268" s="200">
        <v>0</v>
      </c>
      <c r="Y268" s="200">
        <v>165</v>
      </c>
      <c r="Z268" s="200">
        <v>46</v>
      </c>
      <c r="AA268" s="200">
        <v>0</v>
      </c>
      <c r="AB268" s="200">
        <v>4</v>
      </c>
      <c r="AC268" s="200">
        <v>24</v>
      </c>
      <c r="AD268" s="200">
        <v>349</v>
      </c>
      <c r="AE268" s="200">
        <v>1996</v>
      </c>
      <c r="AF268" s="200">
        <v>1902</v>
      </c>
      <c r="AG268" s="200">
        <v>1996</v>
      </c>
      <c r="AI268" s="259">
        <v>0.81224852752610588</v>
      </c>
      <c r="AJ268" s="260">
        <f t="shared" si="152"/>
        <v>552.73528653892333</v>
      </c>
      <c r="AK268" s="261">
        <f t="shared" ref="AK268:AK331" si="158">AJ268/1170.665</f>
        <v>0.4721549602481695</v>
      </c>
      <c r="AL268" s="262">
        <f t="shared" si="153"/>
        <v>1.601675468934044E-3</v>
      </c>
      <c r="AN268" s="264">
        <f t="shared" si="154"/>
        <v>0.61678400000000044</v>
      </c>
      <c r="AO268" s="266">
        <f t="shared" si="155"/>
        <v>1081.6688619999998</v>
      </c>
      <c r="AP268" s="261">
        <f t="shared" ref="AP268:AP331" si="159">AO268/2060.2</f>
        <v>0.52503099796136288</v>
      </c>
      <c r="AQ268" s="262">
        <f t="shared" si="156"/>
        <v>1.240149681809558E-4</v>
      </c>
      <c r="AT268" s="192">
        <f t="shared" ref="AT268:AT331" si="160">0.06*$J268*K268*0.67/10</f>
        <v>0</v>
      </c>
      <c r="AU268" s="192">
        <f t="shared" ref="AU268:AU331" si="161">0.06*$J268*L268*0.67/10</f>
        <v>0</v>
      </c>
      <c r="AV268" s="192">
        <f t="shared" ref="AV268:AV331" si="162">0.06*$J268*N268*0.67/10</f>
        <v>4.4748670780310734E-4</v>
      </c>
      <c r="AW268" s="192">
        <f t="shared" ref="AW268:AW331" si="163">0.06*$J268*O268*0.67/10</f>
        <v>8.4831603374996638E-6</v>
      </c>
      <c r="AX268" s="192">
        <f t="shared" ref="AX268:AX331" si="164">0.06*$J268*P268*0.67/10</f>
        <v>0</v>
      </c>
      <c r="AY268" s="192">
        <f t="shared" ref="AY268:AY331" si="165">0.06*$J268*T268*0.67/10</f>
        <v>3.4929412689654869E-3</v>
      </c>
      <c r="AZ268" s="192">
        <f t="shared" ref="AZ268:AZ331" si="166">0.06*$J268*Y268*0.67/10</f>
        <v>3.4993036392186116E-4</v>
      </c>
      <c r="BA268" s="192">
        <f t="shared" ref="BA268:BA331" si="167">0.06*$J268*AA268*0.67/10</f>
        <v>0</v>
      </c>
      <c r="BB268" s="192">
        <f t="shared" ref="BB268:BB331" si="168">0.06*$J268*AB268*0.67/10</f>
        <v>8.4831603374996638E-6</v>
      </c>
      <c r="BC268" s="192">
        <f t="shared" ref="BC268:BC331" si="169">SUM(AT268:BB268)</f>
        <v>4.307324661365455E-3</v>
      </c>
      <c r="BE268" s="72">
        <f t="shared" ref="BE268:BE331" si="170">0.06*$J268*K268*0.67/10</f>
        <v>0</v>
      </c>
      <c r="BF268" s="72">
        <f t="shared" ref="BF268:BF331" si="171">0.11*$J268*L268*0.67/10</f>
        <v>0</v>
      </c>
      <c r="BG268" s="72">
        <f t="shared" ref="BG268:BG331" si="172">0.16*$J268*N268*0.67/10</f>
        <v>1.193297887474953E-3</v>
      </c>
      <c r="BH268" s="99">
        <f t="shared" ref="BH268:BH331" si="173">AW268</f>
        <v>8.4831603374996638E-6</v>
      </c>
      <c r="BI268" s="72">
        <f t="shared" ref="BI268:BI331" si="174">0.06*$J268*P268*0.67/10</f>
        <v>0</v>
      </c>
      <c r="BJ268" s="72">
        <f t="shared" ref="BJ268:BJ331" si="175">0.06*$J268*T268*0.67/10</f>
        <v>3.4929412689654869E-3</v>
      </c>
      <c r="BK268" s="72">
        <f t="shared" ref="BK268:BK331" si="176">0.16*$J268*Y268*0.67/10</f>
        <v>9.331476371249632E-4</v>
      </c>
      <c r="BL268" s="72">
        <f t="shared" ref="BL268:BL331" si="177">0.16*$J268*AA268*0.67/10</f>
        <v>0</v>
      </c>
      <c r="BM268" s="99">
        <f t="shared" ref="BM268:BM331" si="178">BB268</f>
        <v>8.4831603374996638E-6</v>
      </c>
      <c r="BN268" s="278">
        <f t="shared" si="157"/>
        <v>6.7229045674684837E-2</v>
      </c>
      <c r="BO268" s="277">
        <f t="shared" ref="BO268:BO331" si="179">BC268</f>
        <v>4.307324661365455E-3</v>
      </c>
      <c r="BP268" s="375">
        <f t="shared" ref="BP268:BP331" si="180">SUM(BE268:BM268)</f>
        <v>5.6363531142404021E-3</v>
      </c>
      <c r="BQ268" s="375"/>
      <c r="BR268" s="375"/>
      <c r="BS268" s="375"/>
      <c r="BT268" s="281"/>
      <c r="BU268" s="397"/>
      <c r="BV268" s="397"/>
      <c r="BW268" s="281"/>
      <c r="BX268" s="281"/>
    </row>
    <row r="269" spans="1:76" ht="15">
      <c r="A269" s="192">
        <v>234</v>
      </c>
      <c r="B269" s="192">
        <v>55019</v>
      </c>
      <c r="C269" s="200">
        <v>9</v>
      </c>
      <c r="D269" s="200">
        <v>0</v>
      </c>
      <c r="E269" s="200">
        <v>1</v>
      </c>
      <c r="F269" s="200">
        <v>0</v>
      </c>
      <c r="G269" s="192" t="s">
        <v>575</v>
      </c>
      <c r="H269" s="193">
        <v>1.5740000000000001E-3</v>
      </c>
      <c r="I269" s="201">
        <v>83</v>
      </c>
      <c r="J269" s="193">
        <v>1.2283713064875764E-3</v>
      </c>
      <c r="K269" s="200">
        <v>0</v>
      </c>
      <c r="L269" s="200">
        <v>0</v>
      </c>
      <c r="M269" s="200">
        <v>0</v>
      </c>
      <c r="N269" s="200">
        <v>338</v>
      </c>
      <c r="O269" s="200">
        <v>9</v>
      </c>
      <c r="P269" s="200">
        <v>0</v>
      </c>
      <c r="Q269" s="200">
        <v>250</v>
      </c>
      <c r="R269" s="200">
        <v>22</v>
      </c>
      <c r="S269" s="200">
        <v>926</v>
      </c>
      <c r="T269" s="200">
        <v>2250</v>
      </c>
      <c r="U269" s="200">
        <v>1</v>
      </c>
      <c r="V269" s="200">
        <v>1</v>
      </c>
      <c r="W269" s="200">
        <v>0</v>
      </c>
      <c r="X269" s="200">
        <v>0</v>
      </c>
      <c r="Y269" s="200">
        <v>272</v>
      </c>
      <c r="Z269" s="200">
        <v>66</v>
      </c>
      <c r="AA269" s="200">
        <v>0</v>
      </c>
      <c r="AB269" s="200">
        <v>0</v>
      </c>
      <c r="AC269" s="200">
        <v>51</v>
      </c>
      <c r="AD269" s="200">
        <v>621</v>
      </c>
      <c r="AE269" s="200">
        <v>2871</v>
      </c>
      <c r="AF269" s="200">
        <v>1944</v>
      </c>
      <c r="AG269" s="200">
        <v>2871</v>
      </c>
      <c r="AI269" s="259">
        <v>0.81347689883259344</v>
      </c>
      <c r="AJ269" s="260">
        <f t="shared" si="152"/>
        <v>555.12324035873519</v>
      </c>
      <c r="AK269" s="261">
        <f t="shared" si="158"/>
        <v>0.47419478703022233</v>
      </c>
      <c r="AL269" s="262">
        <f t="shared" si="153"/>
        <v>8.3452559050775296E-4</v>
      </c>
      <c r="AN269" s="264">
        <f t="shared" si="154"/>
        <v>0.61835800000000041</v>
      </c>
      <c r="AO269" s="266">
        <f t="shared" si="155"/>
        <v>1084.7287179999998</v>
      </c>
      <c r="AP269" s="261">
        <f t="shared" si="159"/>
        <v>0.5265162207552665</v>
      </c>
      <c r="AQ269" s="262">
        <f t="shared" si="156"/>
        <v>2.8897818574002016E-4</v>
      </c>
      <c r="AT269" s="192">
        <f t="shared" si="160"/>
        <v>0</v>
      </c>
      <c r="AU269" s="192">
        <f t="shared" si="161"/>
        <v>0</v>
      </c>
      <c r="AV269" s="192">
        <f t="shared" si="162"/>
        <v>1.6690617964030593E-3</v>
      </c>
      <c r="AW269" s="192">
        <f t="shared" si="163"/>
        <v>4.4442473868720514E-5</v>
      </c>
      <c r="AX269" s="192">
        <f t="shared" si="164"/>
        <v>0</v>
      </c>
      <c r="AY269" s="192">
        <f t="shared" si="165"/>
        <v>1.1110618467180129E-2</v>
      </c>
      <c r="AZ269" s="192">
        <f t="shared" si="166"/>
        <v>1.3431503213657756E-3</v>
      </c>
      <c r="BA269" s="192">
        <f t="shared" si="167"/>
        <v>0</v>
      </c>
      <c r="BB269" s="192">
        <f t="shared" si="168"/>
        <v>0</v>
      </c>
      <c r="BC269" s="192">
        <f t="shared" si="169"/>
        <v>1.4167273058817684E-2</v>
      </c>
      <c r="BE269" s="72">
        <f t="shared" si="170"/>
        <v>0</v>
      </c>
      <c r="BF269" s="72">
        <f t="shared" si="171"/>
        <v>0</v>
      </c>
      <c r="BG269" s="72">
        <f t="shared" si="172"/>
        <v>4.4508314570748247E-3</v>
      </c>
      <c r="BH269" s="99">
        <f t="shared" si="173"/>
        <v>4.4442473868720514E-5</v>
      </c>
      <c r="BI269" s="72">
        <f t="shared" si="174"/>
        <v>0</v>
      </c>
      <c r="BJ269" s="72">
        <f t="shared" si="175"/>
        <v>1.1110618467180129E-2</v>
      </c>
      <c r="BK269" s="72">
        <f t="shared" si="176"/>
        <v>3.581734190308735E-3</v>
      </c>
      <c r="BL269" s="72">
        <f t="shared" si="177"/>
        <v>0</v>
      </c>
      <c r="BM269" s="99">
        <f t="shared" si="178"/>
        <v>0</v>
      </c>
      <c r="BN269" s="278">
        <f t="shared" si="157"/>
        <v>0.15999290592739385</v>
      </c>
      <c r="BO269" s="277">
        <f t="shared" si="179"/>
        <v>1.4167273058817684E-2</v>
      </c>
      <c r="BP269" s="375">
        <f t="shared" si="180"/>
        <v>1.918762658843241E-2</v>
      </c>
      <c r="BQ269" s="375"/>
      <c r="BR269" s="375"/>
      <c r="BS269" s="375"/>
      <c r="BT269" s="281"/>
      <c r="BU269" s="397"/>
      <c r="BV269" s="397"/>
      <c r="BW269" s="281"/>
      <c r="BX269" s="281"/>
    </row>
    <row r="270" spans="1:76" ht="15">
      <c r="A270" s="192">
        <v>236</v>
      </c>
      <c r="B270" s="192">
        <v>51054</v>
      </c>
      <c r="C270" s="200">
        <v>9</v>
      </c>
      <c r="D270" s="200">
        <v>0</v>
      </c>
      <c r="E270" s="200">
        <v>1</v>
      </c>
      <c r="F270" s="200">
        <v>0</v>
      </c>
      <c r="G270" s="192" t="s">
        <v>575</v>
      </c>
      <c r="H270" s="193">
        <v>7.7899999999999996E-4</v>
      </c>
      <c r="I270" s="201">
        <v>83</v>
      </c>
      <c r="J270" s="193">
        <v>6.0794234291856538E-4</v>
      </c>
      <c r="K270" s="200">
        <v>57</v>
      </c>
      <c r="L270" s="200">
        <v>0</v>
      </c>
      <c r="M270" s="200">
        <v>0</v>
      </c>
      <c r="N270" s="200">
        <v>480</v>
      </c>
      <c r="O270" s="200">
        <v>103</v>
      </c>
      <c r="P270" s="200">
        <v>0</v>
      </c>
      <c r="Q270" s="200">
        <v>201</v>
      </c>
      <c r="R270" s="200">
        <v>32</v>
      </c>
      <c r="S270" s="200">
        <v>215</v>
      </c>
      <c r="T270" s="200">
        <v>1312</v>
      </c>
      <c r="U270" s="200">
        <v>1</v>
      </c>
      <c r="V270" s="200">
        <v>1</v>
      </c>
      <c r="W270" s="200">
        <v>0</v>
      </c>
      <c r="X270" s="200">
        <v>0</v>
      </c>
      <c r="Y270" s="200">
        <v>363</v>
      </c>
      <c r="Z270" s="200">
        <v>117</v>
      </c>
      <c r="AA270" s="200">
        <v>0</v>
      </c>
      <c r="AB270" s="200">
        <v>103</v>
      </c>
      <c r="AC270" s="200">
        <v>49</v>
      </c>
      <c r="AD270" s="200">
        <v>876</v>
      </c>
      <c r="AE270" s="200">
        <v>2130</v>
      </c>
      <c r="AF270" s="200">
        <v>1973</v>
      </c>
      <c r="AG270" s="200">
        <v>2187</v>
      </c>
      <c r="AI270" s="264">
        <v>0.81429185794613923</v>
      </c>
      <c r="AJ270" s="260">
        <f t="shared" si="152"/>
        <v>556.32271060131347</v>
      </c>
      <c r="AK270" s="261">
        <f t="shared" si="158"/>
        <v>0.47521939291028048</v>
      </c>
      <c r="AL270" s="262">
        <f t="shared" si="153"/>
        <v>5.5283124460981195E-4</v>
      </c>
      <c r="AN270" s="264">
        <f t="shared" si="154"/>
        <v>0.61913700000000038</v>
      </c>
      <c r="AO270" s="266">
        <f t="shared" si="155"/>
        <v>1086.2656849999998</v>
      </c>
      <c r="AP270" s="261">
        <f t="shared" si="159"/>
        <v>0.52726224881079509</v>
      </c>
      <c r="AQ270" s="262">
        <f t="shared" si="156"/>
        <v>1.4311517720803389E-4</v>
      </c>
      <c r="AT270" s="192">
        <f t="shared" si="160"/>
        <v>1.3930390845636007E-4</v>
      </c>
      <c r="AU270" s="192">
        <f t="shared" si="161"/>
        <v>0</v>
      </c>
      <c r="AV270" s="192">
        <f t="shared" si="162"/>
        <v>1.1730855448956639E-3</v>
      </c>
      <c r="AW270" s="192">
        <f t="shared" si="163"/>
        <v>2.5172460650886119E-4</v>
      </c>
      <c r="AX270" s="192">
        <f t="shared" si="164"/>
        <v>0</v>
      </c>
      <c r="AY270" s="192">
        <f t="shared" si="165"/>
        <v>3.2064338227148145E-3</v>
      </c>
      <c r="AZ270" s="192">
        <f t="shared" si="166"/>
        <v>8.871459433273457E-4</v>
      </c>
      <c r="BA270" s="192">
        <f t="shared" si="167"/>
        <v>0</v>
      </c>
      <c r="BB270" s="192">
        <f t="shared" si="168"/>
        <v>2.5172460650886119E-4</v>
      </c>
      <c r="BC270" s="192">
        <f t="shared" si="169"/>
        <v>5.9094184324119071E-3</v>
      </c>
      <c r="BE270" s="72">
        <f t="shared" si="170"/>
        <v>1.3930390845636007E-4</v>
      </c>
      <c r="BF270" s="72">
        <f t="shared" si="171"/>
        <v>0</v>
      </c>
      <c r="BG270" s="72">
        <f t="shared" si="172"/>
        <v>3.1282281197217701E-3</v>
      </c>
      <c r="BH270" s="99">
        <f t="shared" si="173"/>
        <v>2.5172460650886119E-4</v>
      </c>
      <c r="BI270" s="72">
        <f t="shared" si="174"/>
        <v>0</v>
      </c>
      <c r="BJ270" s="72">
        <f t="shared" si="175"/>
        <v>3.2064338227148145E-3</v>
      </c>
      <c r="BK270" s="72">
        <f t="shared" si="176"/>
        <v>2.3657225155395887E-3</v>
      </c>
      <c r="BL270" s="72">
        <f t="shared" si="177"/>
        <v>0</v>
      </c>
      <c r="BM270" s="99">
        <f t="shared" si="178"/>
        <v>2.5172460650886119E-4</v>
      </c>
      <c r="BN270" s="278">
        <f t="shared" si="157"/>
        <v>8.0364506252748075E-2</v>
      </c>
      <c r="BO270" s="277">
        <f t="shared" si="179"/>
        <v>5.9094184324119071E-3</v>
      </c>
      <c r="BP270" s="375">
        <f t="shared" si="180"/>
        <v>9.3431375794502548E-3</v>
      </c>
      <c r="BQ270" s="375"/>
      <c r="BR270" s="375"/>
      <c r="BS270" s="375"/>
      <c r="BT270" s="281"/>
      <c r="BU270" s="397"/>
      <c r="BV270" s="397"/>
      <c r="BW270" s="281"/>
      <c r="BX270" s="281"/>
    </row>
    <row r="271" spans="1:76" ht="15">
      <c r="A271" s="192">
        <v>238</v>
      </c>
      <c r="B271" s="192">
        <v>42032</v>
      </c>
      <c r="C271" s="200">
        <v>9</v>
      </c>
      <c r="D271" s="200">
        <v>0</v>
      </c>
      <c r="E271" s="200">
        <v>1</v>
      </c>
      <c r="F271" s="200">
        <v>0</v>
      </c>
      <c r="G271" s="192" t="s">
        <v>575</v>
      </c>
      <c r="H271" s="193">
        <v>1.622E-3</v>
      </c>
      <c r="I271" s="201">
        <v>83</v>
      </c>
      <c r="J271" s="193">
        <v>1.2658311684389128E-3</v>
      </c>
      <c r="K271" s="200">
        <v>0</v>
      </c>
      <c r="L271" s="200">
        <v>0</v>
      </c>
      <c r="M271" s="200">
        <v>0</v>
      </c>
      <c r="N271" s="200">
        <v>172</v>
      </c>
      <c r="O271" s="200">
        <v>0</v>
      </c>
      <c r="P271" s="200">
        <v>0</v>
      </c>
      <c r="Q271" s="200">
        <v>83</v>
      </c>
      <c r="R271" s="200">
        <v>0</v>
      </c>
      <c r="S271" s="200">
        <v>726</v>
      </c>
      <c r="T271" s="200">
        <v>2494</v>
      </c>
      <c r="U271" s="200">
        <v>1</v>
      </c>
      <c r="V271" s="200">
        <v>1</v>
      </c>
      <c r="W271" s="200">
        <v>0</v>
      </c>
      <c r="X271" s="200">
        <v>0</v>
      </c>
      <c r="Y271" s="200">
        <v>127</v>
      </c>
      <c r="Z271" s="200">
        <v>45</v>
      </c>
      <c r="AA271" s="200">
        <v>0</v>
      </c>
      <c r="AB271" s="200">
        <v>0</v>
      </c>
      <c r="AC271" s="200">
        <v>18</v>
      </c>
      <c r="AD271" s="200">
        <v>256</v>
      </c>
      <c r="AE271" s="200">
        <v>2751</v>
      </c>
      <c r="AF271" s="200">
        <v>2025</v>
      </c>
      <c r="AG271" s="200">
        <v>2751</v>
      </c>
      <c r="AI271" s="259">
        <v>0.81562128091726493</v>
      </c>
      <c r="AJ271" s="260">
        <f t="shared" si="152"/>
        <v>558.88601871740229</v>
      </c>
      <c r="AK271" s="261">
        <f t="shared" si="158"/>
        <v>0.47740901002199804</v>
      </c>
      <c r="AL271" s="262">
        <f t="shared" si="153"/>
        <v>9.0039788593964526E-4</v>
      </c>
      <c r="AN271" s="264">
        <f t="shared" si="154"/>
        <v>0.62075900000000039</v>
      </c>
      <c r="AO271" s="266">
        <f t="shared" si="155"/>
        <v>1089.5502349999999</v>
      </c>
      <c r="AP271" s="261">
        <f t="shared" si="159"/>
        <v>0.52885653577322589</v>
      </c>
      <c r="AQ271" s="262">
        <f t="shared" si="156"/>
        <v>2.9808664340472151E-4</v>
      </c>
      <c r="AT271" s="192">
        <f t="shared" si="160"/>
        <v>0</v>
      </c>
      <c r="AU271" s="192">
        <f t="shared" si="161"/>
        <v>0</v>
      </c>
      <c r="AV271" s="192">
        <f t="shared" si="162"/>
        <v>8.7524630310540177E-4</v>
      </c>
      <c r="AW271" s="192">
        <f t="shared" si="163"/>
        <v>0</v>
      </c>
      <c r="AX271" s="192">
        <f t="shared" si="164"/>
        <v>0</v>
      </c>
      <c r="AY271" s="192">
        <f t="shared" si="165"/>
        <v>1.2691071395028328E-2</v>
      </c>
      <c r="AZ271" s="192">
        <f t="shared" si="166"/>
        <v>6.462574447348025E-4</v>
      </c>
      <c r="BA271" s="192">
        <f t="shared" si="167"/>
        <v>0</v>
      </c>
      <c r="BB271" s="192">
        <f t="shared" si="168"/>
        <v>0</v>
      </c>
      <c r="BC271" s="192">
        <f t="shared" si="169"/>
        <v>1.4212575142868531E-2</v>
      </c>
      <c r="BE271" s="72">
        <f t="shared" si="170"/>
        <v>0</v>
      </c>
      <c r="BF271" s="72">
        <f t="shared" si="171"/>
        <v>0</v>
      </c>
      <c r="BG271" s="72">
        <f t="shared" si="172"/>
        <v>2.3339901416144053E-3</v>
      </c>
      <c r="BH271" s="99">
        <f t="shared" si="173"/>
        <v>0</v>
      </c>
      <c r="BI271" s="72">
        <f t="shared" si="174"/>
        <v>0</v>
      </c>
      <c r="BJ271" s="72">
        <f t="shared" si="175"/>
        <v>1.2691071395028328E-2</v>
      </c>
      <c r="BK271" s="72">
        <f t="shared" si="176"/>
        <v>1.7233531859594735E-3</v>
      </c>
      <c r="BL271" s="72">
        <f t="shared" si="177"/>
        <v>0</v>
      </c>
      <c r="BM271" s="99">
        <f t="shared" si="178"/>
        <v>0</v>
      </c>
      <c r="BN271" s="278">
        <f t="shared" si="157"/>
        <v>0.17174164377794948</v>
      </c>
      <c r="BO271" s="277">
        <f t="shared" si="179"/>
        <v>1.4212575142868531E-2</v>
      </c>
      <c r="BP271" s="375">
        <f t="shared" si="180"/>
        <v>1.6748414722602207E-2</v>
      </c>
      <c r="BQ271" s="375"/>
      <c r="BR271" s="375"/>
      <c r="BS271" s="375"/>
      <c r="BT271" s="281"/>
      <c r="BU271" s="397"/>
      <c r="BV271" s="397"/>
      <c r="BW271" s="281"/>
      <c r="BX271" s="281"/>
    </row>
    <row r="272" spans="1:76" ht="15">
      <c r="A272" s="192">
        <v>239</v>
      </c>
      <c r="B272" s="192">
        <v>51090</v>
      </c>
      <c r="C272" s="200">
        <v>9</v>
      </c>
      <c r="D272" s="200">
        <v>0</v>
      </c>
      <c r="E272" s="200">
        <v>1</v>
      </c>
      <c r="F272" s="200">
        <v>0</v>
      </c>
      <c r="G272" s="192" t="s">
        <v>575</v>
      </c>
      <c r="H272" s="193">
        <v>7.7899999999999996E-4</v>
      </c>
      <c r="I272" s="201">
        <v>83</v>
      </c>
      <c r="J272" s="193">
        <v>6.0794234291856538E-4</v>
      </c>
      <c r="K272" s="200">
        <v>0</v>
      </c>
      <c r="L272" s="200">
        <v>0</v>
      </c>
      <c r="M272" s="200">
        <v>0</v>
      </c>
      <c r="N272" s="200">
        <v>393</v>
      </c>
      <c r="O272" s="200">
        <v>0</v>
      </c>
      <c r="P272" s="200">
        <v>0</v>
      </c>
      <c r="Q272" s="200">
        <v>221</v>
      </c>
      <c r="R272" s="200">
        <v>0</v>
      </c>
      <c r="S272" s="200">
        <v>934</v>
      </c>
      <c r="T272" s="200">
        <v>2347</v>
      </c>
      <c r="U272" s="200">
        <v>1</v>
      </c>
      <c r="V272" s="200">
        <v>1</v>
      </c>
      <c r="W272" s="200">
        <v>0</v>
      </c>
      <c r="X272" s="200">
        <v>0</v>
      </c>
      <c r="Y272" s="200">
        <v>310</v>
      </c>
      <c r="Z272" s="200">
        <v>83</v>
      </c>
      <c r="AA272" s="200">
        <v>0</v>
      </c>
      <c r="AB272" s="200">
        <v>0</v>
      </c>
      <c r="AC272" s="200">
        <v>44</v>
      </c>
      <c r="AD272" s="200">
        <v>615</v>
      </c>
      <c r="AE272" s="200">
        <v>2962</v>
      </c>
      <c r="AF272" s="200">
        <v>2028</v>
      </c>
      <c r="AG272" s="200">
        <v>2962</v>
      </c>
      <c r="AI272" s="259">
        <v>0.81622922326018355</v>
      </c>
      <c r="AJ272" s="260">
        <f t="shared" ref="AJ272:AJ335" si="181">(AF272*J272)+AJ271</f>
        <v>560.11892578884112</v>
      </c>
      <c r="AK272" s="261">
        <f t="shared" si="158"/>
        <v>0.4784621781541612</v>
      </c>
      <c r="AL272" s="262">
        <f t="shared" ref="AL272:AL335" si="182">(AI272-AI271)*(AI272-AK272+AI271-AK271)</f>
        <v>4.1095644913434346E-4</v>
      </c>
      <c r="AN272" s="264">
        <f t="shared" ref="AN272:AN335" si="183">H272+AN271</f>
        <v>0.62153800000000037</v>
      </c>
      <c r="AO272" s="266">
        <f t="shared" ref="AO272:AO335" si="184">(AF272*H272)+AO271</f>
        <v>1091.1300469999999</v>
      </c>
      <c r="AP272" s="261">
        <f t="shared" si="159"/>
        <v>0.52962336035336377</v>
      </c>
      <c r="AQ272" s="262">
        <f t="shared" ref="AQ272:AQ335" si="185">(AN272-AN271)*(AN272-AP272+AN271-AP271)</f>
        <v>1.431935239173825E-4</v>
      </c>
      <c r="AT272" s="192">
        <f t="shared" si="160"/>
        <v>0</v>
      </c>
      <c r="AU272" s="192">
        <f t="shared" si="161"/>
        <v>0</v>
      </c>
      <c r="AV272" s="192">
        <f t="shared" si="162"/>
        <v>9.6046378988332481E-4</v>
      </c>
      <c r="AW272" s="192">
        <f t="shared" si="163"/>
        <v>0</v>
      </c>
      <c r="AX272" s="192">
        <f t="shared" si="164"/>
        <v>0</v>
      </c>
      <c r="AY272" s="192">
        <f t="shared" si="165"/>
        <v>5.7358995288960893E-3</v>
      </c>
      <c r="AZ272" s="192">
        <f t="shared" si="166"/>
        <v>7.5761774774511619E-4</v>
      </c>
      <c r="BA272" s="192">
        <f t="shared" si="167"/>
        <v>0</v>
      </c>
      <c r="BB272" s="192">
        <f t="shared" si="168"/>
        <v>0</v>
      </c>
      <c r="BC272" s="192">
        <f t="shared" si="169"/>
        <v>7.45398106652453E-3</v>
      </c>
      <c r="BE272" s="72">
        <f t="shared" si="170"/>
        <v>0</v>
      </c>
      <c r="BF272" s="72">
        <f t="shared" si="171"/>
        <v>0</v>
      </c>
      <c r="BG272" s="72">
        <f t="shared" si="172"/>
        <v>2.5612367730221998E-3</v>
      </c>
      <c r="BH272" s="99">
        <f t="shared" si="173"/>
        <v>0</v>
      </c>
      <c r="BI272" s="72">
        <f t="shared" si="174"/>
        <v>0</v>
      </c>
      <c r="BJ272" s="72">
        <f t="shared" si="175"/>
        <v>5.7358995288960893E-3</v>
      </c>
      <c r="BK272" s="72">
        <f t="shared" si="176"/>
        <v>2.0203139939869766E-3</v>
      </c>
      <c r="BL272" s="72">
        <f t="shared" si="177"/>
        <v>0</v>
      </c>
      <c r="BM272" s="99">
        <f t="shared" si="178"/>
        <v>0</v>
      </c>
      <c r="BN272" s="278">
        <f t="shared" si="157"/>
        <v>8.2604773786402991E-2</v>
      </c>
      <c r="BO272" s="277">
        <f t="shared" si="179"/>
        <v>7.45398106652453E-3</v>
      </c>
      <c r="BP272" s="375">
        <f t="shared" si="180"/>
        <v>1.0317450295905266E-2</v>
      </c>
      <c r="BQ272" s="375"/>
      <c r="BR272" s="375"/>
      <c r="BS272" s="375"/>
      <c r="BT272" s="281"/>
      <c r="BU272" s="397"/>
      <c r="BV272" s="397"/>
      <c r="BW272" s="281"/>
      <c r="BX272" s="281"/>
    </row>
    <row r="273" spans="1:76" ht="15">
      <c r="A273" s="192">
        <v>240</v>
      </c>
      <c r="B273" s="192">
        <v>41015</v>
      </c>
      <c r="C273" s="200">
        <v>9</v>
      </c>
      <c r="D273" s="200">
        <v>0</v>
      </c>
      <c r="E273" s="200">
        <v>1</v>
      </c>
      <c r="F273" s="200">
        <v>0</v>
      </c>
      <c r="G273" s="192" t="s">
        <v>575</v>
      </c>
      <c r="H273" s="193">
        <v>7.2329999999999998E-3</v>
      </c>
      <c r="I273" s="201">
        <v>83</v>
      </c>
      <c r="J273" s="193">
        <v>5.6447329477920197E-3</v>
      </c>
      <c r="K273" s="200">
        <v>151</v>
      </c>
      <c r="L273" s="200">
        <v>0</v>
      </c>
      <c r="M273" s="200">
        <v>0</v>
      </c>
      <c r="N273" s="200">
        <v>447</v>
      </c>
      <c r="O273" s="200">
        <v>175</v>
      </c>
      <c r="P273" s="200">
        <v>0</v>
      </c>
      <c r="Q273" s="200">
        <v>169</v>
      </c>
      <c r="R273" s="200">
        <v>11</v>
      </c>
      <c r="S273" s="200">
        <v>1083</v>
      </c>
      <c r="T273" s="200">
        <v>2167</v>
      </c>
      <c r="U273" s="200">
        <v>1</v>
      </c>
      <c r="V273" s="200">
        <v>1</v>
      </c>
      <c r="W273" s="200">
        <v>0</v>
      </c>
      <c r="X273" s="200">
        <v>0</v>
      </c>
      <c r="Y273" s="200">
        <v>339</v>
      </c>
      <c r="Z273" s="200">
        <v>108</v>
      </c>
      <c r="AA273" s="200">
        <v>0</v>
      </c>
      <c r="AB273" s="200">
        <v>9</v>
      </c>
      <c r="AC273" s="200">
        <v>51</v>
      </c>
      <c r="AD273" s="200">
        <v>954</v>
      </c>
      <c r="AE273" s="200">
        <v>2970</v>
      </c>
      <c r="AF273" s="200">
        <v>2039</v>
      </c>
      <c r="AG273" s="200">
        <v>3121</v>
      </c>
      <c r="AI273" s="259">
        <v>0.82187395620797554</v>
      </c>
      <c r="AJ273" s="260">
        <f t="shared" si="181"/>
        <v>571.62853626938909</v>
      </c>
      <c r="AK273" s="261">
        <f t="shared" si="158"/>
        <v>0.48829386397422758</v>
      </c>
      <c r="AL273" s="262">
        <f t="shared" si="182"/>
        <v>3.7895753055476409E-3</v>
      </c>
      <c r="AN273" s="264">
        <f t="shared" si="183"/>
        <v>0.62877100000000041</v>
      </c>
      <c r="AO273" s="266">
        <f t="shared" si="184"/>
        <v>1105.8781339999998</v>
      </c>
      <c r="AP273" s="261">
        <f t="shared" si="159"/>
        <v>0.53678193088049697</v>
      </c>
      <c r="AQ273" s="262">
        <f t="shared" si="185"/>
        <v>1.3301755255054992E-3</v>
      </c>
      <c r="AT273" s="192">
        <f t="shared" si="160"/>
        <v>3.4264657939687125E-3</v>
      </c>
      <c r="AU273" s="192">
        <f t="shared" si="161"/>
        <v>0</v>
      </c>
      <c r="AV273" s="192">
        <f t="shared" si="162"/>
        <v>1.0143246423205392E-2</v>
      </c>
      <c r="AW273" s="192">
        <f t="shared" si="163"/>
        <v>3.9710696287716864E-3</v>
      </c>
      <c r="AX273" s="192">
        <f t="shared" si="164"/>
        <v>0</v>
      </c>
      <c r="AY273" s="192">
        <f t="shared" si="165"/>
        <v>4.917318791741853E-2</v>
      </c>
      <c r="AZ273" s="192">
        <f t="shared" si="166"/>
        <v>7.6925291665920093E-3</v>
      </c>
      <c r="BA273" s="192">
        <f t="shared" si="167"/>
        <v>0</v>
      </c>
      <c r="BB273" s="192">
        <f t="shared" si="168"/>
        <v>2.0422643805111527E-4</v>
      </c>
      <c r="BC273" s="192">
        <f t="shared" si="169"/>
        <v>7.4610725368007447E-2</v>
      </c>
      <c r="BE273" s="72">
        <f t="shared" si="170"/>
        <v>3.4264657939687125E-3</v>
      </c>
      <c r="BF273" s="72">
        <f t="shared" si="171"/>
        <v>0</v>
      </c>
      <c r="BG273" s="72">
        <f t="shared" si="172"/>
        <v>2.7048657128547714E-2</v>
      </c>
      <c r="BH273" s="99">
        <f t="shared" si="173"/>
        <v>3.9710696287716864E-3</v>
      </c>
      <c r="BI273" s="72">
        <f t="shared" si="174"/>
        <v>0</v>
      </c>
      <c r="BJ273" s="72">
        <f t="shared" si="175"/>
        <v>4.917318791741853E-2</v>
      </c>
      <c r="BK273" s="72">
        <f t="shared" si="176"/>
        <v>2.0513411110912025E-2</v>
      </c>
      <c r="BL273" s="72">
        <f t="shared" si="177"/>
        <v>0</v>
      </c>
      <c r="BM273" s="99">
        <f t="shared" si="178"/>
        <v>2.0422643805111527E-4</v>
      </c>
      <c r="BN273" s="278">
        <f t="shared" si="157"/>
        <v>0.77114390219671125</v>
      </c>
      <c r="BO273" s="277">
        <f t="shared" si="179"/>
        <v>7.4610725368007447E-2</v>
      </c>
      <c r="BP273" s="375">
        <f t="shared" si="180"/>
        <v>0.10433701801766979</v>
      </c>
      <c r="BQ273" s="375"/>
      <c r="BR273" s="375"/>
      <c r="BS273" s="375"/>
      <c r="BT273" s="281"/>
      <c r="BU273" s="397"/>
      <c r="BV273" s="397"/>
      <c r="BW273" s="281"/>
      <c r="BX273" s="281"/>
    </row>
    <row r="274" spans="1:76" ht="15">
      <c r="A274" s="192">
        <v>241</v>
      </c>
      <c r="B274" s="192">
        <v>41001</v>
      </c>
      <c r="C274" s="200">
        <v>9</v>
      </c>
      <c r="D274" s="200">
        <v>0</v>
      </c>
      <c r="E274" s="200">
        <v>1</v>
      </c>
      <c r="F274" s="200">
        <v>0</v>
      </c>
      <c r="G274" s="192" t="s">
        <v>575</v>
      </c>
      <c r="H274" s="193">
        <v>2.6840000000000002E-3</v>
      </c>
      <c r="I274" s="201">
        <v>83</v>
      </c>
      <c r="J274" s="193">
        <v>2.0946306141122334E-3</v>
      </c>
      <c r="K274" s="200">
        <v>0</v>
      </c>
      <c r="L274" s="200">
        <v>0</v>
      </c>
      <c r="M274" s="200">
        <v>0</v>
      </c>
      <c r="N274" s="200">
        <v>69</v>
      </c>
      <c r="O274" s="200">
        <v>0</v>
      </c>
      <c r="P274" s="200">
        <v>0</v>
      </c>
      <c r="Q274" s="200">
        <v>107</v>
      </c>
      <c r="R274" s="200">
        <v>0</v>
      </c>
      <c r="S274" s="200">
        <v>563</v>
      </c>
      <c r="T274" s="200">
        <v>2461</v>
      </c>
      <c r="U274" s="200">
        <v>1</v>
      </c>
      <c r="V274" s="200">
        <v>1</v>
      </c>
      <c r="W274" s="200">
        <v>0</v>
      </c>
      <c r="X274" s="200">
        <v>0</v>
      </c>
      <c r="Y274" s="200">
        <v>31</v>
      </c>
      <c r="Z274" s="200">
        <v>39</v>
      </c>
      <c r="AA274" s="200">
        <v>0</v>
      </c>
      <c r="AB274" s="200">
        <v>0</v>
      </c>
      <c r="AC274" s="200">
        <v>48</v>
      </c>
      <c r="AD274" s="200">
        <v>177</v>
      </c>
      <c r="AE274" s="200">
        <v>2638</v>
      </c>
      <c r="AF274" s="200">
        <v>2075</v>
      </c>
      <c r="AG274" s="200">
        <v>2638</v>
      </c>
      <c r="AI274" s="259">
        <v>0.82396858682208773</v>
      </c>
      <c r="AJ274" s="260">
        <f t="shared" si="181"/>
        <v>575.97489479367198</v>
      </c>
      <c r="AK274" s="261">
        <f t="shared" si="158"/>
        <v>0.49200659009509295</v>
      </c>
      <c r="AL274" s="262">
        <f t="shared" si="182"/>
        <v>1.3940648345173517E-3</v>
      </c>
      <c r="AN274" s="264">
        <f t="shared" si="183"/>
        <v>0.63145500000000043</v>
      </c>
      <c r="AO274" s="266">
        <f t="shared" si="184"/>
        <v>1111.4474339999999</v>
      </c>
      <c r="AP274" s="261">
        <f t="shared" si="159"/>
        <v>0.53948521211532863</v>
      </c>
      <c r="AQ274" s="262">
        <f t="shared" si="185"/>
        <v>4.9374557219920997E-4</v>
      </c>
      <c r="AT274" s="192">
        <f t="shared" si="160"/>
        <v>0</v>
      </c>
      <c r="AU274" s="192">
        <f t="shared" si="161"/>
        <v>0</v>
      </c>
      <c r="AV274" s="192">
        <f t="shared" si="162"/>
        <v>5.8100863974245133E-4</v>
      </c>
      <c r="AW274" s="192">
        <f t="shared" si="163"/>
        <v>0</v>
      </c>
      <c r="AX274" s="192">
        <f t="shared" si="164"/>
        <v>0</v>
      </c>
      <c r="AY274" s="192">
        <f t="shared" si="165"/>
        <v>2.072264148414743E-2</v>
      </c>
      <c r="AZ274" s="192">
        <f t="shared" si="166"/>
        <v>2.6103286713066655E-4</v>
      </c>
      <c r="BA274" s="192">
        <f t="shared" si="167"/>
        <v>0</v>
      </c>
      <c r="BB274" s="192">
        <f t="shared" si="168"/>
        <v>0</v>
      </c>
      <c r="BC274" s="192">
        <f t="shared" si="169"/>
        <v>2.1564682991020549E-2</v>
      </c>
      <c r="BE274" s="72">
        <f t="shared" si="170"/>
        <v>0</v>
      </c>
      <c r="BF274" s="72">
        <f t="shared" si="171"/>
        <v>0</v>
      </c>
      <c r="BG274" s="72">
        <f t="shared" si="172"/>
        <v>1.5493563726465371E-3</v>
      </c>
      <c r="BH274" s="99">
        <f t="shared" si="173"/>
        <v>0</v>
      </c>
      <c r="BI274" s="72">
        <f t="shared" si="174"/>
        <v>0</v>
      </c>
      <c r="BJ274" s="72">
        <f t="shared" si="175"/>
        <v>2.072264148414743E-2</v>
      </c>
      <c r="BK274" s="72">
        <f t="shared" si="176"/>
        <v>6.9608764568177754E-4</v>
      </c>
      <c r="BL274" s="72">
        <f t="shared" si="177"/>
        <v>0</v>
      </c>
      <c r="BM274" s="99">
        <f t="shared" si="178"/>
        <v>0</v>
      </c>
      <c r="BN274" s="278">
        <f t="shared" si="157"/>
        <v>0.29120602112695326</v>
      </c>
      <c r="BO274" s="277">
        <f t="shared" si="179"/>
        <v>2.1564682991020549E-2</v>
      </c>
      <c r="BP274" s="375">
        <f t="shared" si="180"/>
        <v>2.2968085502475744E-2</v>
      </c>
      <c r="BQ274" s="375"/>
      <c r="BR274" s="375"/>
      <c r="BS274" s="375"/>
      <c r="BT274" s="281"/>
      <c r="BU274" s="397"/>
      <c r="BV274" s="397"/>
      <c r="BW274" s="281"/>
      <c r="BX274" s="281"/>
    </row>
    <row r="275" spans="1:76" ht="15">
      <c r="A275" s="192">
        <v>243</v>
      </c>
      <c r="B275" s="192">
        <v>55030</v>
      </c>
      <c r="C275" s="200">
        <v>9</v>
      </c>
      <c r="D275" s="200">
        <v>0</v>
      </c>
      <c r="E275" s="200">
        <v>1</v>
      </c>
      <c r="F275" s="200">
        <v>0</v>
      </c>
      <c r="G275" s="192" t="s">
        <v>575</v>
      </c>
      <c r="H275" s="193">
        <v>1.5740000000000001E-3</v>
      </c>
      <c r="I275" s="201">
        <v>83</v>
      </c>
      <c r="J275" s="193">
        <v>1.2283713064875764E-3</v>
      </c>
      <c r="K275" s="200">
        <v>125</v>
      </c>
      <c r="L275" s="200">
        <v>0</v>
      </c>
      <c r="M275" s="200">
        <v>0</v>
      </c>
      <c r="N275" s="200">
        <v>405</v>
      </c>
      <c r="O275" s="200">
        <v>7</v>
      </c>
      <c r="P275" s="200">
        <v>0</v>
      </c>
      <c r="Q275" s="200">
        <v>218</v>
      </c>
      <c r="R275" s="200">
        <v>100</v>
      </c>
      <c r="S275" s="200">
        <v>60</v>
      </c>
      <c r="T275" s="200">
        <v>1350</v>
      </c>
      <c r="U275" s="200">
        <v>1</v>
      </c>
      <c r="V275" s="200">
        <v>1</v>
      </c>
      <c r="W275" s="200">
        <v>0</v>
      </c>
      <c r="X275" s="200">
        <v>0</v>
      </c>
      <c r="Y275" s="200">
        <v>310</v>
      </c>
      <c r="Z275" s="200">
        <v>95</v>
      </c>
      <c r="AA275" s="200">
        <v>0</v>
      </c>
      <c r="AB275" s="200">
        <v>0</v>
      </c>
      <c r="AC275" s="200">
        <v>37</v>
      </c>
      <c r="AD275" s="200">
        <v>856</v>
      </c>
      <c r="AE275" s="200">
        <v>2081</v>
      </c>
      <c r="AF275" s="200">
        <v>2146</v>
      </c>
      <c r="AG275" s="200">
        <v>2206</v>
      </c>
      <c r="AI275" s="259">
        <v>0.82704029550209734</v>
      </c>
      <c r="AJ275" s="260">
        <f t="shared" si="181"/>
        <v>578.61097961739426</v>
      </c>
      <c r="AK275" s="261">
        <f t="shared" si="158"/>
        <v>0.49425837418680346</v>
      </c>
      <c r="AL275" s="262">
        <f t="shared" si="182"/>
        <v>2.0418996630340953E-3</v>
      </c>
      <c r="AN275" s="264">
        <f t="shared" si="183"/>
        <v>0.6330290000000004</v>
      </c>
      <c r="AO275" s="266">
        <f t="shared" si="184"/>
        <v>1114.8252379999999</v>
      </c>
      <c r="AP275" s="261">
        <f t="shared" si="159"/>
        <v>0.54112476361518302</v>
      </c>
      <c r="AQ275" s="262">
        <f t="shared" si="185"/>
        <v>2.8941771420016942E-4</v>
      </c>
      <c r="AT275" s="192">
        <f t="shared" si="160"/>
        <v>6.1725658151000709E-4</v>
      </c>
      <c r="AU275" s="192">
        <f t="shared" si="161"/>
        <v>0</v>
      </c>
      <c r="AV275" s="192">
        <f t="shared" si="162"/>
        <v>1.9999113240924231E-3</v>
      </c>
      <c r="AW275" s="192">
        <f t="shared" si="163"/>
        <v>3.4566368564560403E-5</v>
      </c>
      <c r="AX275" s="192">
        <f t="shared" si="164"/>
        <v>0</v>
      </c>
      <c r="AY275" s="192">
        <f t="shared" si="165"/>
        <v>6.666371080308077E-3</v>
      </c>
      <c r="AZ275" s="192">
        <f t="shared" si="166"/>
        <v>1.5307963221448176E-3</v>
      </c>
      <c r="BA275" s="192">
        <f t="shared" si="167"/>
        <v>0</v>
      </c>
      <c r="BB275" s="192">
        <f t="shared" si="168"/>
        <v>0</v>
      </c>
      <c r="BC275" s="192">
        <f t="shared" si="169"/>
        <v>1.0848901676619884E-2</v>
      </c>
      <c r="BE275" s="72">
        <f t="shared" si="170"/>
        <v>6.1725658151000709E-4</v>
      </c>
      <c r="BF275" s="72">
        <f t="shared" si="171"/>
        <v>0</v>
      </c>
      <c r="BG275" s="72">
        <f t="shared" si="172"/>
        <v>5.3330968642464624E-3</v>
      </c>
      <c r="BH275" s="99">
        <f t="shared" si="173"/>
        <v>3.4566368564560403E-5</v>
      </c>
      <c r="BI275" s="72">
        <f t="shared" si="174"/>
        <v>0</v>
      </c>
      <c r="BJ275" s="72">
        <f t="shared" si="175"/>
        <v>6.666371080308077E-3</v>
      </c>
      <c r="BK275" s="72">
        <f t="shared" si="176"/>
        <v>4.0821235257195148E-3</v>
      </c>
      <c r="BL275" s="72">
        <f t="shared" si="177"/>
        <v>0</v>
      </c>
      <c r="BM275" s="99">
        <f t="shared" si="178"/>
        <v>0</v>
      </c>
      <c r="BN275" s="278">
        <f t="shared" si="157"/>
        <v>0.17661768318939672</v>
      </c>
      <c r="BO275" s="277">
        <f t="shared" si="179"/>
        <v>1.0848901676619884E-2</v>
      </c>
      <c r="BP275" s="375">
        <f t="shared" si="180"/>
        <v>1.6733414420348619E-2</v>
      </c>
      <c r="BQ275" s="375"/>
      <c r="BR275" s="375"/>
      <c r="BS275" s="375"/>
      <c r="BT275" s="281"/>
      <c r="BU275" s="397"/>
      <c r="BV275" s="397"/>
      <c r="BW275" s="281"/>
      <c r="BX275" s="281"/>
    </row>
    <row r="276" spans="1:76" ht="15">
      <c r="A276" s="192">
        <v>244</v>
      </c>
      <c r="B276" s="192">
        <v>42033</v>
      </c>
      <c r="C276" s="200">
        <v>9</v>
      </c>
      <c r="D276" s="200">
        <v>0</v>
      </c>
      <c r="E276" s="200">
        <v>1</v>
      </c>
      <c r="F276" s="200">
        <v>0</v>
      </c>
      <c r="G276" s="192" t="s">
        <v>575</v>
      </c>
      <c r="H276" s="193">
        <v>1.622E-3</v>
      </c>
      <c r="I276" s="201">
        <v>83</v>
      </c>
      <c r="J276" s="193">
        <v>1.2658311684389128E-3</v>
      </c>
      <c r="K276" s="200">
        <v>1291</v>
      </c>
      <c r="L276" s="200">
        <v>0</v>
      </c>
      <c r="M276" s="200">
        <v>0</v>
      </c>
      <c r="N276" s="200">
        <v>9</v>
      </c>
      <c r="O276" s="200">
        <v>51</v>
      </c>
      <c r="P276" s="200">
        <v>0</v>
      </c>
      <c r="Q276" s="200">
        <v>38</v>
      </c>
      <c r="R276" s="200">
        <v>0</v>
      </c>
      <c r="S276" s="200">
        <v>633</v>
      </c>
      <c r="T276" s="200">
        <v>1402</v>
      </c>
      <c r="U276" s="200">
        <v>1</v>
      </c>
      <c r="V276" s="200">
        <v>1</v>
      </c>
      <c r="W276" s="200">
        <v>0</v>
      </c>
      <c r="X276" s="200">
        <v>0</v>
      </c>
      <c r="Y276" s="200">
        <v>0</v>
      </c>
      <c r="Z276" s="200">
        <v>0</v>
      </c>
      <c r="AA276" s="200">
        <v>9</v>
      </c>
      <c r="AB276" s="200">
        <v>0</v>
      </c>
      <c r="AC276" s="200">
        <v>30</v>
      </c>
      <c r="AD276" s="200">
        <v>1389</v>
      </c>
      <c r="AE276" s="200">
        <v>1500</v>
      </c>
      <c r="AF276" s="200">
        <v>2159</v>
      </c>
      <c r="AG276" s="200">
        <v>2791</v>
      </c>
      <c r="AI276" s="259">
        <v>0.82830612667053627</v>
      </c>
      <c r="AJ276" s="260">
        <f t="shared" si="181"/>
        <v>581.34390911005391</v>
      </c>
      <c r="AK276" s="261">
        <f t="shared" si="158"/>
        <v>0.4965928844802347</v>
      </c>
      <c r="AL276" s="262">
        <f t="shared" si="182"/>
        <v>8.4113868924230218E-4</v>
      </c>
      <c r="AN276" s="264">
        <f t="shared" si="183"/>
        <v>0.63465100000000041</v>
      </c>
      <c r="AO276" s="266">
        <f t="shared" si="184"/>
        <v>1118.3271359999999</v>
      </c>
      <c r="AP276" s="261">
        <f t="shared" si="159"/>
        <v>0.54282454907290556</v>
      </c>
      <c r="AQ276" s="262">
        <f t="shared" si="185"/>
        <v>2.9801117481992388E-4</v>
      </c>
      <c r="AT276" s="192">
        <f t="shared" si="160"/>
        <v>6.5694359145876385E-3</v>
      </c>
      <c r="AU276" s="192">
        <f t="shared" si="161"/>
        <v>0</v>
      </c>
      <c r="AV276" s="192">
        <f t="shared" si="162"/>
        <v>4.5797771674119863E-5</v>
      </c>
      <c r="AW276" s="192">
        <f t="shared" si="163"/>
        <v>2.5952070615334588E-4</v>
      </c>
      <c r="AX276" s="192">
        <f t="shared" si="164"/>
        <v>0</v>
      </c>
      <c r="AY276" s="192">
        <f t="shared" si="165"/>
        <v>7.1342750985684501E-3</v>
      </c>
      <c r="AZ276" s="192">
        <f t="shared" si="166"/>
        <v>0</v>
      </c>
      <c r="BA276" s="192">
        <f t="shared" si="167"/>
        <v>4.5797771674119863E-5</v>
      </c>
      <c r="BB276" s="192">
        <f t="shared" si="168"/>
        <v>0</v>
      </c>
      <c r="BC276" s="192">
        <f t="shared" si="169"/>
        <v>1.4054827262657676E-2</v>
      </c>
      <c r="BE276" s="72">
        <f t="shared" si="170"/>
        <v>6.5694359145876385E-3</v>
      </c>
      <c r="BF276" s="72">
        <f t="shared" si="171"/>
        <v>0</v>
      </c>
      <c r="BG276" s="72">
        <f t="shared" si="172"/>
        <v>1.2212739113098633E-4</v>
      </c>
      <c r="BH276" s="99">
        <f t="shared" si="173"/>
        <v>2.5952070615334588E-4</v>
      </c>
      <c r="BI276" s="72">
        <f t="shared" si="174"/>
        <v>0</v>
      </c>
      <c r="BJ276" s="72">
        <f t="shared" si="175"/>
        <v>7.1342750985684501E-3</v>
      </c>
      <c r="BK276" s="72">
        <f t="shared" si="176"/>
        <v>0</v>
      </c>
      <c r="BL276" s="72">
        <f t="shared" si="177"/>
        <v>1.2212739113098633E-4</v>
      </c>
      <c r="BM276" s="99">
        <f t="shared" si="178"/>
        <v>0</v>
      </c>
      <c r="BN276" s="278">
        <f t="shared" si="157"/>
        <v>0.18310627600819404</v>
      </c>
      <c r="BO276" s="277">
        <f t="shared" si="179"/>
        <v>1.4054827262657676E-2</v>
      </c>
      <c r="BP276" s="375">
        <f t="shared" si="180"/>
        <v>1.4207486501571408E-2</v>
      </c>
      <c r="BQ276" s="375"/>
      <c r="BR276" s="375"/>
      <c r="BS276" s="375"/>
      <c r="BT276" s="281"/>
      <c r="BU276" s="397"/>
      <c r="BV276" s="397"/>
      <c r="BW276" s="281"/>
      <c r="BX276" s="281"/>
    </row>
    <row r="277" spans="1:76" ht="15">
      <c r="A277" s="192">
        <v>245</v>
      </c>
      <c r="B277" s="192">
        <v>54040</v>
      </c>
      <c r="C277" s="200">
        <v>9</v>
      </c>
      <c r="D277" s="200">
        <v>0</v>
      </c>
      <c r="E277" s="200">
        <v>1</v>
      </c>
      <c r="F277" s="200">
        <v>0</v>
      </c>
      <c r="G277" s="192" t="s">
        <v>575</v>
      </c>
      <c r="H277" s="193">
        <v>6.7599999999999995E-4</v>
      </c>
      <c r="I277" s="201">
        <v>83</v>
      </c>
      <c r="J277" s="193">
        <v>5.2755972248132242E-4</v>
      </c>
      <c r="K277" s="200">
        <v>0</v>
      </c>
      <c r="L277" s="200">
        <v>0</v>
      </c>
      <c r="M277" s="200">
        <v>0</v>
      </c>
      <c r="N277" s="200">
        <v>282</v>
      </c>
      <c r="O277" s="200">
        <v>38</v>
      </c>
      <c r="P277" s="200">
        <v>0</v>
      </c>
      <c r="Q277" s="200">
        <v>226</v>
      </c>
      <c r="R277" s="200">
        <v>0</v>
      </c>
      <c r="S277" s="200">
        <v>900</v>
      </c>
      <c r="T277" s="200">
        <v>2536</v>
      </c>
      <c r="U277" s="200">
        <v>1</v>
      </c>
      <c r="V277" s="200">
        <v>1</v>
      </c>
      <c r="W277" s="200">
        <v>0</v>
      </c>
      <c r="X277" s="200">
        <v>0</v>
      </c>
      <c r="Y277" s="200">
        <v>210</v>
      </c>
      <c r="Z277" s="200">
        <v>71</v>
      </c>
      <c r="AA277" s="200">
        <v>0</v>
      </c>
      <c r="AB277" s="200">
        <v>0</v>
      </c>
      <c r="AC277" s="200">
        <v>30</v>
      </c>
      <c r="AD277" s="200">
        <v>546</v>
      </c>
      <c r="AE277" s="200">
        <v>3083</v>
      </c>
      <c r="AF277" s="200">
        <v>2182</v>
      </c>
      <c r="AG277" s="200">
        <v>3083</v>
      </c>
      <c r="AI277" s="259">
        <v>0.82883368639301758</v>
      </c>
      <c r="AJ277" s="260">
        <f t="shared" si="181"/>
        <v>582.49504442450814</v>
      </c>
      <c r="AK277" s="261">
        <f t="shared" si="158"/>
        <v>0.49757620192327279</v>
      </c>
      <c r="AL277" s="262">
        <f t="shared" si="182"/>
        <v>3.4975665257000493E-4</v>
      </c>
      <c r="AN277" s="264">
        <f t="shared" si="183"/>
        <v>0.63532700000000042</v>
      </c>
      <c r="AO277" s="266">
        <f t="shared" si="184"/>
        <v>1119.8021679999999</v>
      </c>
      <c r="AP277" s="261">
        <f t="shared" si="159"/>
        <v>0.5435405145131541</v>
      </c>
      <c r="AQ277" s="262">
        <f t="shared" si="185"/>
        <v>1.2412234501582605E-4</v>
      </c>
      <c r="AT277" s="192">
        <f t="shared" si="160"/>
        <v>0</v>
      </c>
      <c r="AU277" s="192">
        <f t="shared" si="161"/>
        <v>0</v>
      </c>
      <c r="AV277" s="192">
        <f t="shared" si="162"/>
        <v>5.9806280379372636E-4</v>
      </c>
      <c r="AW277" s="192">
        <f t="shared" si="163"/>
        <v>8.0590023206246806E-5</v>
      </c>
      <c r="AX277" s="192">
        <f t="shared" si="164"/>
        <v>0</v>
      </c>
      <c r="AY277" s="192">
        <f t="shared" si="165"/>
        <v>5.3783236539747866E-3</v>
      </c>
      <c r="AZ277" s="192">
        <f t="shared" si="166"/>
        <v>4.4536591771873236E-4</v>
      </c>
      <c r="BA277" s="192">
        <f t="shared" si="167"/>
        <v>0</v>
      </c>
      <c r="BB277" s="192">
        <f t="shared" si="168"/>
        <v>0</v>
      </c>
      <c r="BC277" s="192">
        <f t="shared" si="169"/>
        <v>6.5023423986934918E-3</v>
      </c>
      <c r="BE277" s="72">
        <f t="shared" si="170"/>
        <v>0</v>
      </c>
      <c r="BF277" s="72">
        <f t="shared" si="171"/>
        <v>0</v>
      </c>
      <c r="BG277" s="72">
        <f t="shared" si="172"/>
        <v>1.5948341434499371E-3</v>
      </c>
      <c r="BH277" s="99">
        <f t="shared" si="173"/>
        <v>8.0590023206246806E-5</v>
      </c>
      <c r="BI277" s="72">
        <f t="shared" si="174"/>
        <v>0</v>
      </c>
      <c r="BJ277" s="72">
        <f t="shared" si="175"/>
        <v>5.3783236539747866E-3</v>
      </c>
      <c r="BK277" s="72">
        <f t="shared" si="176"/>
        <v>1.187642447249953E-3</v>
      </c>
      <c r="BL277" s="72">
        <f t="shared" si="177"/>
        <v>0</v>
      </c>
      <c r="BM277" s="99">
        <f t="shared" si="178"/>
        <v>0</v>
      </c>
      <c r="BN277" s="278">
        <f t="shared" si="157"/>
        <v>7.7126066068434446E-2</v>
      </c>
      <c r="BO277" s="277">
        <f t="shared" si="179"/>
        <v>6.5023423986934918E-3</v>
      </c>
      <c r="BP277" s="375">
        <f t="shared" si="180"/>
        <v>8.2413902678809235E-3</v>
      </c>
      <c r="BQ277" s="375"/>
      <c r="BR277" s="375"/>
      <c r="BS277" s="375"/>
      <c r="BT277" s="281"/>
      <c r="BU277" s="397"/>
      <c r="BV277" s="397"/>
      <c r="BW277" s="281"/>
      <c r="BX277" s="281"/>
    </row>
    <row r="278" spans="1:76" ht="15">
      <c r="A278" s="192">
        <v>249</v>
      </c>
      <c r="B278" s="192">
        <v>53035</v>
      </c>
      <c r="C278" s="200">
        <v>9</v>
      </c>
      <c r="D278" s="200">
        <v>0</v>
      </c>
      <c r="E278" s="200">
        <v>1</v>
      </c>
      <c r="F278" s="200">
        <v>0</v>
      </c>
      <c r="G278" s="192" t="s">
        <v>575</v>
      </c>
      <c r="H278" s="193">
        <v>2.362E-3</v>
      </c>
      <c r="I278" s="201">
        <v>83</v>
      </c>
      <c r="J278" s="193">
        <v>1.8433373735220171E-3</v>
      </c>
      <c r="K278" s="200">
        <v>0</v>
      </c>
      <c r="L278" s="200">
        <v>0</v>
      </c>
      <c r="M278" s="200">
        <v>0</v>
      </c>
      <c r="N278" s="200">
        <v>156</v>
      </c>
      <c r="O278" s="200">
        <v>0</v>
      </c>
      <c r="P278" s="200">
        <v>0</v>
      </c>
      <c r="Q278" s="200">
        <v>209</v>
      </c>
      <c r="R278" s="200">
        <v>0</v>
      </c>
      <c r="S278" s="200">
        <v>765</v>
      </c>
      <c r="T278" s="200">
        <v>2724</v>
      </c>
      <c r="U278" s="200">
        <v>1</v>
      </c>
      <c r="V278" s="200">
        <v>1</v>
      </c>
      <c r="W278" s="200">
        <v>0</v>
      </c>
      <c r="X278" s="200">
        <v>0</v>
      </c>
      <c r="Y278" s="200">
        <v>146</v>
      </c>
      <c r="Z278" s="200">
        <v>9</v>
      </c>
      <c r="AA278" s="200">
        <v>0</v>
      </c>
      <c r="AB278" s="200">
        <v>0</v>
      </c>
      <c r="AC278" s="200">
        <v>15</v>
      </c>
      <c r="AD278" s="200">
        <v>365</v>
      </c>
      <c r="AE278" s="200">
        <v>3090</v>
      </c>
      <c r="AF278" s="200">
        <v>2325</v>
      </c>
      <c r="AG278" s="200">
        <v>3090</v>
      </c>
      <c r="AI278" s="259">
        <v>0.83840667429898175</v>
      </c>
      <c r="AJ278" s="260">
        <f t="shared" si="181"/>
        <v>586.78080381794678</v>
      </c>
      <c r="AK278" s="261">
        <f t="shared" si="158"/>
        <v>0.50123716333703217</v>
      </c>
      <c r="AL278" s="262">
        <f t="shared" si="182"/>
        <v>6.3988435432875777E-3</v>
      </c>
      <c r="AN278" s="264">
        <f t="shared" si="183"/>
        <v>0.63768900000000039</v>
      </c>
      <c r="AO278" s="266">
        <f t="shared" si="184"/>
        <v>1125.2938179999999</v>
      </c>
      <c r="AP278" s="261">
        <f t="shared" si="159"/>
        <v>0.54620610523250168</v>
      </c>
      <c r="AQ278" s="262">
        <f t="shared" si="185"/>
        <v>4.3288227616075843E-4</v>
      </c>
      <c r="AT278" s="192">
        <f t="shared" si="160"/>
        <v>0</v>
      </c>
      <c r="AU278" s="192">
        <f t="shared" si="161"/>
        <v>0</v>
      </c>
      <c r="AV278" s="192">
        <f t="shared" si="162"/>
        <v>1.1559937336831276E-3</v>
      </c>
      <c r="AW278" s="192">
        <f t="shared" si="163"/>
        <v>0</v>
      </c>
      <c r="AX278" s="192">
        <f t="shared" si="164"/>
        <v>0</v>
      </c>
      <c r="AY278" s="192">
        <f t="shared" si="165"/>
        <v>2.018542904200538E-2</v>
      </c>
      <c r="AZ278" s="192">
        <f t="shared" si="166"/>
        <v>1.0818915712675424E-3</v>
      </c>
      <c r="BA278" s="192">
        <f t="shared" si="167"/>
        <v>0</v>
      </c>
      <c r="BB278" s="192">
        <f t="shared" si="168"/>
        <v>0</v>
      </c>
      <c r="BC278" s="192">
        <f t="shared" si="169"/>
        <v>2.242331434695605E-2</v>
      </c>
      <c r="BE278" s="72">
        <f t="shared" si="170"/>
        <v>0</v>
      </c>
      <c r="BF278" s="72">
        <f t="shared" si="171"/>
        <v>0</v>
      </c>
      <c r="BG278" s="72">
        <f t="shared" si="172"/>
        <v>3.0826499564883402E-3</v>
      </c>
      <c r="BH278" s="99">
        <f t="shared" si="173"/>
        <v>0</v>
      </c>
      <c r="BI278" s="72">
        <f t="shared" si="174"/>
        <v>0</v>
      </c>
      <c r="BJ278" s="72">
        <f t="shared" si="175"/>
        <v>2.018542904200538E-2</v>
      </c>
      <c r="BK278" s="72">
        <f t="shared" si="176"/>
        <v>2.8850441900467798E-3</v>
      </c>
      <c r="BL278" s="72">
        <f t="shared" si="177"/>
        <v>0</v>
      </c>
      <c r="BM278" s="99">
        <f t="shared" si="178"/>
        <v>0</v>
      </c>
      <c r="BN278" s="278">
        <f t="shared" si="157"/>
        <v>0.28714587936039226</v>
      </c>
      <c r="BO278" s="277">
        <f t="shared" si="179"/>
        <v>2.242331434695605E-2</v>
      </c>
      <c r="BP278" s="375">
        <f t="shared" si="180"/>
        <v>2.61531231885405E-2</v>
      </c>
      <c r="BQ278" s="375"/>
      <c r="BR278" s="375"/>
      <c r="BS278" s="375"/>
      <c r="BT278" s="281"/>
      <c r="BU278" s="397"/>
      <c r="BV278" s="397"/>
      <c r="BW278" s="281"/>
      <c r="BX278" s="281"/>
    </row>
    <row r="279" spans="1:76" ht="15">
      <c r="A279" s="192">
        <v>250</v>
      </c>
      <c r="B279" s="192">
        <v>51093</v>
      </c>
      <c r="C279" s="200">
        <v>9</v>
      </c>
      <c r="D279" s="200">
        <v>0</v>
      </c>
      <c r="E279" s="200">
        <v>1</v>
      </c>
      <c r="F279" s="200">
        <v>0</v>
      </c>
      <c r="G279" s="192" t="s">
        <v>575</v>
      </c>
      <c r="H279" s="193">
        <v>7.7899999999999996E-4</v>
      </c>
      <c r="I279" s="201">
        <v>83</v>
      </c>
      <c r="J279" s="193">
        <v>6.0794234291856538E-4</v>
      </c>
      <c r="K279" s="200">
        <v>294</v>
      </c>
      <c r="L279" s="200">
        <v>0</v>
      </c>
      <c r="M279" s="200">
        <v>0</v>
      </c>
      <c r="N279" s="200">
        <v>401</v>
      </c>
      <c r="O279" s="200">
        <v>83</v>
      </c>
      <c r="P279" s="200">
        <v>0</v>
      </c>
      <c r="Q279" s="200">
        <v>228</v>
      </c>
      <c r="R279" s="200">
        <v>16</v>
      </c>
      <c r="S279" s="200">
        <v>525</v>
      </c>
      <c r="T279" s="200">
        <v>1830</v>
      </c>
      <c r="U279" s="200">
        <v>1</v>
      </c>
      <c r="V279" s="200">
        <v>1</v>
      </c>
      <c r="W279" s="200">
        <v>15</v>
      </c>
      <c r="X279" s="200">
        <v>0</v>
      </c>
      <c r="Y279" s="200">
        <v>317</v>
      </c>
      <c r="Z279" s="200">
        <v>84</v>
      </c>
      <c r="AA279" s="200">
        <v>0</v>
      </c>
      <c r="AB279" s="200">
        <v>71</v>
      </c>
      <c r="AC279" s="200">
        <v>39</v>
      </c>
      <c r="AD279" s="200">
        <v>1023</v>
      </c>
      <c r="AE279" s="200">
        <v>2559</v>
      </c>
      <c r="AF279" s="200">
        <v>2327</v>
      </c>
      <c r="AG279" s="200">
        <v>2853</v>
      </c>
      <c r="AI279" s="264">
        <v>0.83901461664190036</v>
      </c>
      <c r="AJ279" s="260">
        <f t="shared" si="181"/>
        <v>588.19548564991828</v>
      </c>
      <c r="AK279" s="261">
        <f t="shared" si="158"/>
        <v>0.50244560625791179</v>
      </c>
      <c r="AL279" s="262">
        <f t="shared" si="182"/>
        <v>4.0959417518156977E-4</v>
      </c>
      <c r="AN279" s="264">
        <f t="shared" si="183"/>
        <v>0.63846800000000037</v>
      </c>
      <c r="AO279" s="266">
        <f t="shared" si="184"/>
        <v>1127.1065509999999</v>
      </c>
      <c r="AP279" s="261">
        <f t="shared" si="159"/>
        <v>0.54708598728278801</v>
      </c>
      <c r="AQ279" s="262">
        <f t="shared" si="185"/>
        <v>1.424517629305852E-4</v>
      </c>
      <c r="AT279" s="192">
        <f t="shared" si="160"/>
        <v>7.1851489624859418E-4</v>
      </c>
      <c r="AU279" s="192">
        <f t="shared" si="161"/>
        <v>0</v>
      </c>
      <c r="AV279" s="192">
        <f t="shared" si="162"/>
        <v>9.8001521563158582E-4</v>
      </c>
      <c r="AW279" s="192">
        <f t="shared" si="163"/>
        <v>2.0284604213820852E-4</v>
      </c>
      <c r="AX279" s="192">
        <f t="shared" si="164"/>
        <v>0</v>
      </c>
      <c r="AY279" s="192">
        <f t="shared" si="165"/>
        <v>4.4723886399147183E-3</v>
      </c>
      <c r="AZ279" s="192">
        <f t="shared" si="166"/>
        <v>7.7472524527484469E-4</v>
      </c>
      <c r="BA279" s="192">
        <f t="shared" si="167"/>
        <v>0</v>
      </c>
      <c r="BB279" s="192">
        <f t="shared" si="168"/>
        <v>1.7351890351581693E-4</v>
      </c>
      <c r="BC279" s="192">
        <f t="shared" si="169"/>
        <v>7.3220089427237685E-3</v>
      </c>
      <c r="BE279" s="72">
        <f t="shared" si="170"/>
        <v>7.1851489624859418E-4</v>
      </c>
      <c r="BF279" s="72">
        <f t="shared" si="171"/>
        <v>0</v>
      </c>
      <c r="BG279" s="72">
        <f t="shared" si="172"/>
        <v>2.6133739083508958E-3</v>
      </c>
      <c r="BH279" s="99">
        <f t="shared" si="173"/>
        <v>2.0284604213820852E-4</v>
      </c>
      <c r="BI279" s="72">
        <f t="shared" si="174"/>
        <v>0</v>
      </c>
      <c r="BJ279" s="72">
        <f t="shared" si="175"/>
        <v>4.4723886399147183E-3</v>
      </c>
      <c r="BK279" s="72">
        <f t="shared" si="176"/>
        <v>2.0659339873995855E-3</v>
      </c>
      <c r="BL279" s="72">
        <f t="shared" si="177"/>
        <v>0</v>
      </c>
      <c r="BM279" s="99">
        <f t="shared" si="178"/>
        <v>1.7351890351581693E-4</v>
      </c>
      <c r="BN279" s="278">
        <f t="shared" si="157"/>
        <v>9.4783682742090619E-2</v>
      </c>
      <c r="BO279" s="277">
        <f t="shared" si="179"/>
        <v>7.3220089427237685E-3</v>
      </c>
      <c r="BP279" s="375">
        <f t="shared" si="180"/>
        <v>1.0246576377567819E-2</v>
      </c>
      <c r="BQ279" s="375"/>
      <c r="BR279" s="375"/>
      <c r="BS279" s="375"/>
      <c r="BT279" s="281"/>
      <c r="BU279" s="397"/>
      <c r="BV279" s="397"/>
      <c r="BW279" s="281"/>
      <c r="BX279" s="281"/>
    </row>
    <row r="280" spans="1:76" ht="15">
      <c r="A280" s="192">
        <v>253</v>
      </c>
      <c r="B280" s="192">
        <v>54061</v>
      </c>
      <c r="C280" s="200">
        <v>9</v>
      </c>
      <c r="D280" s="200">
        <v>0</v>
      </c>
      <c r="E280" s="200">
        <v>1</v>
      </c>
      <c r="F280" s="200">
        <v>0</v>
      </c>
      <c r="G280" s="192" t="s">
        <v>575</v>
      </c>
      <c r="H280" s="193">
        <v>6.7599999999999995E-4</v>
      </c>
      <c r="I280" s="201">
        <v>83</v>
      </c>
      <c r="J280" s="193">
        <v>5.2755972248132242E-4</v>
      </c>
      <c r="K280" s="200">
        <v>629</v>
      </c>
      <c r="L280" s="200">
        <v>0</v>
      </c>
      <c r="M280" s="200">
        <v>0</v>
      </c>
      <c r="N280" s="200">
        <v>315</v>
      </c>
      <c r="O280" s="200">
        <v>13</v>
      </c>
      <c r="P280" s="200">
        <v>0</v>
      </c>
      <c r="Q280" s="200">
        <v>138</v>
      </c>
      <c r="R280" s="200">
        <v>0</v>
      </c>
      <c r="S280" s="200">
        <v>822</v>
      </c>
      <c r="T280" s="200">
        <v>2130</v>
      </c>
      <c r="U280" s="200">
        <v>1</v>
      </c>
      <c r="V280" s="200">
        <v>1</v>
      </c>
      <c r="W280" s="200">
        <v>227</v>
      </c>
      <c r="X280" s="200">
        <v>0</v>
      </c>
      <c r="Y280" s="200">
        <v>285</v>
      </c>
      <c r="Z280" s="200">
        <v>11</v>
      </c>
      <c r="AA280" s="200">
        <v>18</v>
      </c>
      <c r="AB280" s="200">
        <v>13</v>
      </c>
      <c r="AC280" s="200">
        <v>42</v>
      </c>
      <c r="AD280" s="200">
        <v>1096</v>
      </c>
      <c r="AE280" s="200">
        <v>2597</v>
      </c>
      <c r="AF280" s="200">
        <v>2404</v>
      </c>
      <c r="AG280" s="200">
        <v>3226</v>
      </c>
      <c r="AI280" s="259">
        <v>0.84086574113259149</v>
      </c>
      <c r="AJ280" s="260">
        <f t="shared" si="181"/>
        <v>589.46373922276337</v>
      </c>
      <c r="AK280" s="261">
        <f t="shared" si="158"/>
        <v>0.50352896791376134</v>
      </c>
      <c r="AL280" s="262">
        <f t="shared" si="182"/>
        <v>1.2474835004455788E-3</v>
      </c>
      <c r="AN280" s="264">
        <f t="shared" si="183"/>
        <v>0.63914400000000038</v>
      </c>
      <c r="AO280" s="266">
        <f t="shared" si="184"/>
        <v>1128.7316549999998</v>
      </c>
      <c r="AP280" s="261">
        <f t="shared" si="159"/>
        <v>0.54787479613629742</v>
      </c>
      <c r="AQ280" s="262">
        <f t="shared" si="185"/>
        <v>1.2347222240870057E-4</v>
      </c>
      <c r="AT280" s="192">
        <f t="shared" si="160"/>
        <v>1.3339769630718221E-3</v>
      </c>
      <c r="AU280" s="192">
        <f t="shared" si="161"/>
        <v>0</v>
      </c>
      <c r="AV280" s="192">
        <f t="shared" si="162"/>
        <v>6.680488765780986E-4</v>
      </c>
      <c r="AW280" s="192">
        <f t="shared" si="163"/>
        <v>2.7570271096873908E-5</v>
      </c>
      <c r="AX280" s="192">
        <f t="shared" si="164"/>
        <v>0</v>
      </c>
      <c r="AY280" s="192">
        <f t="shared" si="165"/>
        <v>4.5172828797185715E-3</v>
      </c>
      <c r="AZ280" s="192">
        <f t="shared" si="166"/>
        <v>6.0442517404685106E-4</v>
      </c>
      <c r="BA280" s="192">
        <f t="shared" si="167"/>
        <v>3.8174221518748485E-5</v>
      </c>
      <c r="BB280" s="192">
        <f t="shared" si="168"/>
        <v>2.7570271096873908E-5</v>
      </c>
      <c r="BC280" s="192">
        <f t="shared" si="169"/>
        <v>7.2170486571278411E-3</v>
      </c>
      <c r="BE280" s="72">
        <f t="shared" si="170"/>
        <v>1.3339769630718221E-3</v>
      </c>
      <c r="BF280" s="72">
        <f t="shared" si="171"/>
        <v>0</v>
      </c>
      <c r="BG280" s="72">
        <f t="shared" si="172"/>
        <v>1.7814636708749297E-3</v>
      </c>
      <c r="BH280" s="99">
        <f t="shared" si="173"/>
        <v>2.7570271096873908E-5</v>
      </c>
      <c r="BI280" s="72">
        <f t="shared" si="174"/>
        <v>0</v>
      </c>
      <c r="BJ280" s="72">
        <f t="shared" si="175"/>
        <v>4.5172828797185715E-3</v>
      </c>
      <c r="BK280" s="72">
        <f t="shared" si="176"/>
        <v>1.6118004641249364E-3</v>
      </c>
      <c r="BL280" s="72">
        <f t="shared" si="177"/>
        <v>1.0179792404999599E-4</v>
      </c>
      <c r="BM280" s="99">
        <f t="shared" si="178"/>
        <v>2.7570271096873908E-5</v>
      </c>
      <c r="BN280" s="278">
        <f t="shared" si="157"/>
        <v>8.497298938062163E-2</v>
      </c>
      <c r="BO280" s="277">
        <f t="shared" si="179"/>
        <v>7.2170486571278411E-3</v>
      </c>
      <c r="BP280" s="375">
        <f t="shared" si="180"/>
        <v>9.4014624440340016E-3</v>
      </c>
      <c r="BQ280" s="375"/>
      <c r="BR280" s="375"/>
      <c r="BS280" s="375"/>
      <c r="BT280" s="281"/>
      <c r="BU280" s="397"/>
      <c r="BV280" s="397"/>
      <c r="BW280" s="281"/>
      <c r="BX280" s="281"/>
    </row>
    <row r="281" spans="1:76" ht="15">
      <c r="A281" s="192">
        <v>255</v>
      </c>
      <c r="B281" s="192">
        <v>55018</v>
      </c>
      <c r="C281" s="200">
        <v>9</v>
      </c>
      <c r="D281" s="200">
        <v>0</v>
      </c>
      <c r="E281" s="200">
        <v>1</v>
      </c>
      <c r="F281" s="200">
        <v>0</v>
      </c>
      <c r="G281" s="192" t="s">
        <v>575</v>
      </c>
      <c r="H281" s="193">
        <v>5.1240000000000001E-3</v>
      </c>
      <c r="I281" s="201">
        <v>83</v>
      </c>
      <c r="J281" s="193">
        <v>3.9988402633051728E-3</v>
      </c>
      <c r="K281" s="200">
        <v>226</v>
      </c>
      <c r="L281" s="200">
        <v>0</v>
      </c>
      <c r="M281" s="200">
        <v>0</v>
      </c>
      <c r="N281" s="200">
        <v>486</v>
      </c>
      <c r="O281" s="200">
        <v>9</v>
      </c>
      <c r="P281" s="200">
        <v>0</v>
      </c>
      <c r="Q281" s="200">
        <v>177</v>
      </c>
      <c r="R281" s="200">
        <v>0</v>
      </c>
      <c r="S281" s="200">
        <v>1032</v>
      </c>
      <c r="T281" s="200">
        <v>2575</v>
      </c>
      <c r="U281" s="200">
        <v>1</v>
      </c>
      <c r="V281" s="200">
        <v>1</v>
      </c>
      <c r="W281" s="200">
        <v>0</v>
      </c>
      <c r="X281" s="200">
        <v>0</v>
      </c>
      <c r="Y281" s="200">
        <v>208</v>
      </c>
      <c r="Z281" s="200">
        <v>278</v>
      </c>
      <c r="AA281" s="200">
        <v>0</v>
      </c>
      <c r="AB281" s="200">
        <v>0</v>
      </c>
      <c r="AC281" s="200">
        <v>41</v>
      </c>
      <c r="AD281" s="200">
        <v>898</v>
      </c>
      <c r="AE281" s="200">
        <v>3247</v>
      </c>
      <c r="AF281" s="200">
        <v>2442</v>
      </c>
      <c r="AG281" s="200">
        <v>3473</v>
      </c>
      <c r="AI281" s="259">
        <v>0.84539214111837802</v>
      </c>
      <c r="AJ281" s="260">
        <f t="shared" si="181"/>
        <v>599.22890714575465</v>
      </c>
      <c r="AK281" s="261">
        <f t="shared" si="158"/>
        <v>0.51187052414290568</v>
      </c>
      <c r="AL281" s="262">
        <f t="shared" si="182"/>
        <v>3.0365734078402606E-3</v>
      </c>
      <c r="AN281" s="264">
        <f t="shared" si="183"/>
        <v>0.6442680000000004</v>
      </c>
      <c r="AO281" s="266">
        <f t="shared" si="184"/>
        <v>1141.2444629999998</v>
      </c>
      <c r="AP281" s="261">
        <f t="shared" si="159"/>
        <v>0.55394838510824185</v>
      </c>
      <c r="AQ281" s="262">
        <f t="shared" si="185"/>
        <v>9.3046110730298794E-4</v>
      </c>
      <c r="AT281" s="192">
        <f t="shared" si="160"/>
        <v>3.6330263560180156E-3</v>
      </c>
      <c r="AU281" s="192">
        <f t="shared" si="161"/>
        <v>0</v>
      </c>
      <c r="AV281" s="192">
        <f t="shared" si="162"/>
        <v>7.812614199224582E-3</v>
      </c>
      <c r="AW281" s="192">
        <f t="shared" si="163"/>
        <v>1.4467804072638117E-4</v>
      </c>
      <c r="AX281" s="192">
        <f t="shared" si="164"/>
        <v>0</v>
      </c>
      <c r="AY281" s="192">
        <f t="shared" si="165"/>
        <v>4.1393994985603491E-2</v>
      </c>
      <c r="AZ281" s="192">
        <f t="shared" si="166"/>
        <v>3.3436702745652533E-3</v>
      </c>
      <c r="BA281" s="192">
        <f t="shared" si="167"/>
        <v>0</v>
      </c>
      <c r="BB281" s="192">
        <f t="shared" si="168"/>
        <v>0</v>
      </c>
      <c r="BC281" s="192">
        <f t="shared" si="169"/>
        <v>5.6327983856137721E-2</v>
      </c>
      <c r="BE281" s="72">
        <f t="shared" si="170"/>
        <v>3.6330263560180156E-3</v>
      </c>
      <c r="BF281" s="72">
        <f t="shared" si="171"/>
        <v>0</v>
      </c>
      <c r="BG281" s="72">
        <f t="shared" si="172"/>
        <v>2.0833637864598888E-2</v>
      </c>
      <c r="BH281" s="99">
        <f t="shared" si="173"/>
        <v>1.4467804072638117E-4</v>
      </c>
      <c r="BI281" s="72">
        <f t="shared" si="174"/>
        <v>0</v>
      </c>
      <c r="BJ281" s="72">
        <f t="shared" si="175"/>
        <v>4.1393994985603491E-2</v>
      </c>
      <c r="BK281" s="72">
        <f t="shared" si="176"/>
        <v>8.9164540655073416E-3</v>
      </c>
      <c r="BL281" s="72">
        <f t="shared" si="177"/>
        <v>0</v>
      </c>
      <c r="BM281" s="99">
        <f t="shared" si="178"/>
        <v>0</v>
      </c>
      <c r="BN281" s="278">
        <f t="shared" si="157"/>
        <v>0.65426625084041257</v>
      </c>
      <c r="BO281" s="277">
        <f t="shared" si="179"/>
        <v>5.6327983856137721E-2</v>
      </c>
      <c r="BP281" s="375">
        <f t="shared" si="180"/>
        <v>7.492179131245412E-2</v>
      </c>
      <c r="BQ281" s="375"/>
      <c r="BR281" s="375"/>
      <c r="BS281" s="375"/>
      <c r="BT281" s="281"/>
      <c r="BU281" s="397"/>
      <c r="BV281" s="397"/>
      <c r="BW281" s="281"/>
      <c r="BX281" s="281"/>
    </row>
    <row r="282" spans="1:76" ht="15">
      <c r="A282" s="192">
        <v>257</v>
      </c>
      <c r="B282" s="192">
        <v>53009</v>
      </c>
      <c r="C282" s="200">
        <v>9</v>
      </c>
      <c r="D282" s="200">
        <v>0</v>
      </c>
      <c r="E282" s="200">
        <v>1</v>
      </c>
      <c r="F282" s="200">
        <v>0</v>
      </c>
      <c r="G282" s="192" t="s">
        <v>575</v>
      </c>
      <c r="H282" s="193">
        <v>6.463E-3</v>
      </c>
      <c r="I282" s="201">
        <v>83</v>
      </c>
      <c r="J282" s="193">
        <v>5.0438143289893303E-3</v>
      </c>
      <c r="K282" s="200">
        <v>220</v>
      </c>
      <c r="L282" s="200">
        <v>0</v>
      </c>
      <c r="M282" s="200">
        <v>0</v>
      </c>
      <c r="N282" s="200">
        <v>542</v>
      </c>
      <c r="O282" s="200">
        <v>0</v>
      </c>
      <c r="P282" s="200">
        <v>0</v>
      </c>
      <c r="Q282" s="200">
        <v>323</v>
      </c>
      <c r="R282" s="200">
        <v>21</v>
      </c>
      <c r="S282" s="200">
        <v>466</v>
      </c>
      <c r="T282" s="200">
        <v>1922</v>
      </c>
      <c r="U282" s="200">
        <v>1</v>
      </c>
      <c r="V282" s="200">
        <v>1</v>
      </c>
      <c r="W282" s="200">
        <v>0</v>
      </c>
      <c r="X282" s="200">
        <v>0</v>
      </c>
      <c r="Y282" s="200">
        <v>378</v>
      </c>
      <c r="Z282" s="200">
        <v>163</v>
      </c>
      <c r="AA282" s="200">
        <v>0</v>
      </c>
      <c r="AB282" s="200">
        <v>0</v>
      </c>
      <c r="AC282" s="200">
        <v>74</v>
      </c>
      <c r="AD282" s="200">
        <v>1107</v>
      </c>
      <c r="AE282" s="200">
        <v>2809</v>
      </c>
      <c r="AF282" s="200">
        <v>2563</v>
      </c>
      <c r="AG282" s="200">
        <v>3029</v>
      </c>
      <c r="AI282" s="259">
        <v>0.85284515790905291</v>
      </c>
      <c r="AJ282" s="260">
        <f t="shared" si="181"/>
        <v>612.15620327095428</v>
      </c>
      <c r="AK282" s="261">
        <f t="shared" si="158"/>
        <v>0.52291321878671893</v>
      </c>
      <c r="AL282" s="262">
        <f t="shared" si="182"/>
        <v>4.9447304934299189E-3</v>
      </c>
      <c r="AN282" s="264">
        <f t="shared" si="183"/>
        <v>0.65073100000000039</v>
      </c>
      <c r="AO282" s="266">
        <f t="shared" si="184"/>
        <v>1157.8091319999999</v>
      </c>
      <c r="AP282" s="261">
        <f t="shared" si="159"/>
        <v>0.56198870595087858</v>
      </c>
      <c r="AQ282" s="262">
        <f t="shared" si="185"/>
        <v>1.1572771174849091E-3</v>
      </c>
      <c r="AT282" s="192">
        <f t="shared" si="160"/>
        <v>4.4607493925581639E-3</v>
      </c>
      <c r="AU282" s="192">
        <f t="shared" si="161"/>
        <v>0</v>
      </c>
      <c r="AV282" s="192">
        <f t="shared" si="162"/>
        <v>1.0989664412575113E-2</v>
      </c>
      <c r="AW282" s="192">
        <f t="shared" si="163"/>
        <v>0</v>
      </c>
      <c r="AX282" s="192">
        <f t="shared" si="164"/>
        <v>0</v>
      </c>
      <c r="AY282" s="192">
        <f t="shared" si="165"/>
        <v>3.8970728784076328E-2</v>
      </c>
      <c r="AZ282" s="192">
        <f t="shared" si="166"/>
        <v>7.6643785017590279E-3</v>
      </c>
      <c r="BA282" s="192">
        <f t="shared" si="167"/>
        <v>0</v>
      </c>
      <c r="BB282" s="192">
        <f t="shared" si="168"/>
        <v>0</v>
      </c>
      <c r="BC282" s="192">
        <f t="shared" si="169"/>
        <v>6.2085521090968633E-2</v>
      </c>
      <c r="BE282" s="72">
        <f t="shared" si="170"/>
        <v>4.4607493925581639E-3</v>
      </c>
      <c r="BF282" s="72">
        <f t="shared" si="171"/>
        <v>0</v>
      </c>
      <c r="BG282" s="72">
        <f t="shared" si="172"/>
        <v>2.9305771766866967E-2</v>
      </c>
      <c r="BH282" s="99">
        <f t="shared" si="173"/>
        <v>0</v>
      </c>
      <c r="BI282" s="72">
        <f t="shared" si="174"/>
        <v>0</v>
      </c>
      <c r="BJ282" s="72">
        <f t="shared" si="175"/>
        <v>3.8970728784076328E-2</v>
      </c>
      <c r="BK282" s="72">
        <f t="shared" si="176"/>
        <v>2.0438342671357405E-2</v>
      </c>
      <c r="BL282" s="72">
        <f t="shared" si="177"/>
        <v>0</v>
      </c>
      <c r="BM282" s="99">
        <f t="shared" si="178"/>
        <v>0</v>
      </c>
      <c r="BN282" s="278">
        <f t="shared" si="157"/>
        <v>0.86612884038837679</v>
      </c>
      <c r="BO282" s="277">
        <f t="shared" si="179"/>
        <v>6.2085521090968633E-2</v>
      </c>
      <c r="BP282" s="375">
        <f t="shared" si="180"/>
        <v>9.317559261485886E-2</v>
      </c>
      <c r="BQ282" s="375"/>
      <c r="BR282" s="375"/>
      <c r="BS282" s="375"/>
      <c r="BT282" s="281"/>
      <c r="BU282" s="397"/>
      <c r="BV282" s="397"/>
      <c r="BW282" s="281"/>
      <c r="BX282" s="281"/>
    </row>
    <row r="283" spans="1:76" ht="15">
      <c r="A283" s="192">
        <v>258</v>
      </c>
      <c r="B283" s="192">
        <v>54019</v>
      </c>
      <c r="C283" s="200">
        <v>9</v>
      </c>
      <c r="D283" s="200">
        <v>0</v>
      </c>
      <c r="E283" s="200">
        <v>1</v>
      </c>
      <c r="F283" s="200">
        <v>0</v>
      </c>
      <c r="G283" s="192" t="s">
        <v>575</v>
      </c>
      <c r="H283" s="193">
        <v>6.7599999999999995E-4</v>
      </c>
      <c r="I283" s="201">
        <v>83</v>
      </c>
      <c r="J283" s="193">
        <v>5.2755972248132242E-4</v>
      </c>
      <c r="K283" s="200">
        <v>30</v>
      </c>
      <c r="L283" s="200">
        <v>180</v>
      </c>
      <c r="M283" s="200">
        <v>1</v>
      </c>
      <c r="N283" s="200">
        <v>698</v>
      </c>
      <c r="O283" s="200">
        <v>0</v>
      </c>
      <c r="P283" s="200">
        <v>0</v>
      </c>
      <c r="Q283" s="200">
        <v>282</v>
      </c>
      <c r="R283" s="200">
        <v>72</v>
      </c>
      <c r="S283" s="200">
        <v>1527</v>
      </c>
      <c r="T283" s="200">
        <v>2850</v>
      </c>
      <c r="U283" s="200">
        <v>1</v>
      </c>
      <c r="V283" s="200">
        <v>1</v>
      </c>
      <c r="W283" s="200">
        <v>30</v>
      </c>
      <c r="X283" s="200">
        <v>0</v>
      </c>
      <c r="Y283" s="200">
        <v>539</v>
      </c>
      <c r="Z283" s="200">
        <v>159</v>
      </c>
      <c r="AA283" s="200">
        <v>0</v>
      </c>
      <c r="AB283" s="200">
        <v>0</v>
      </c>
      <c r="AC283" s="200">
        <v>66</v>
      </c>
      <c r="AD283" s="200">
        <v>1263</v>
      </c>
      <c r="AE283" s="200">
        <v>4083</v>
      </c>
      <c r="AF283" s="200">
        <v>2586</v>
      </c>
      <c r="AG283" s="200">
        <v>4113</v>
      </c>
      <c r="AI283" s="259">
        <v>0.85337271763153422</v>
      </c>
      <c r="AJ283" s="260">
        <f t="shared" si="181"/>
        <v>613.52047271329093</v>
      </c>
      <c r="AK283" s="261">
        <f t="shared" si="158"/>
        <v>0.52407859867108941</v>
      </c>
      <c r="AL283" s="262">
        <f t="shared" si="182"/>
        <v>3.4778111625459733E-4</v>
      </c>
      <c r="AN283" s="264">
        <f t="shared" si="183"/>
        <v>0.6514070000000004</v>
      </c>
      <c r="AO283" s="266">
        <f t="shared" si="184"/>
        <v>1159.5572679999998</v>
      </c>
      <c r="AP283" s="261">
        <f t="shared" si="159"/>
        <v>0.56283723327832247</v>
      </c>
      <c r="AQ283" s="262">
        <f t="shared" si="185"/>
        <v>1.1986295308106239E-4</v>
      </c>
      <c r="AT283" s="192">
        <f t="shared" si="160"/>
        <v>6.3623702531247488E-5</v>
      </c>
      <c r="AU283" s="192">
        <f t="shared" si="161"/>
        <v>3.8174221518748493E-4</v>
      </c>
      <c r="AV283" s="192">
        <f t="shared" si="162"/>
        <v>1.4803114788936914E-3</v>
      </c>
      <c r="AW283" s="192">
        <f t="shared" si="163"/>
        <v>0</v>
      </c>
      <c r="AX283" s="192">
        <f t="shared" si="164"/>
        <v>0</v>
      </c>
      <c r="AY283" s="192">
        <f t="shared" si="165"/>
        <v>6.0442517404685116E-3</v>
      </c>
      <c r="AZ283" s="192">
        <f t="shared" si="166"/>
        <v>1.1431058554780796E-3</v>
      </c>
      <c r="BA283" s="192">
        <f t="shared" si="167"/>
        <v>0</v>
      </c>
      <c r="BB283" s="192">
        <f t="shared" si="168"/>
        <v>0</v>
      </c>
      <c r="BC283" s="192">
        <f t="shared" si="169"/>
        <v>9.1130349925590149E-3</v>
      </c>
      <c r="BE283" s="72">
        <f t="shared" si="170"/>
        <v>6.3623702531247488E-5</v>
      </c>
      <c r="BF283" s="72">
        <f t="shared" si="171"/>
        <v>6.9986072784372232E-4</v>
      </c>
      <c r="BG283" s="72">
        <f t="shared" si="172"/>
        <v>3.9474972770498443E-3</v>
      </c>
      <c r="BH283" s="99">
        <f t="shared" si="173"/>
        <v>0</v>
      </c>
      <c r="BI283" s="72">
        <f t="shared" si="174"/>
        <v>0</v>
      </c>
      <c r="BJ283" s="72">
        <f t="shared" si="175"/>
        <v>6.0442517404685116E-3</v>
      </c>
      <c r="BK283" s="72">
        <f t="shared" si="176"/>
        <v>3.0482822812748799E-3</v>
      </c>
      <c r="BL283" s="72">
        <f t="shared" si="177"/>
        <v>0</v>
      </c>
      <c r="BM283" s="99">
        <f t="shared" si="178"/>
        <v>0</v>
      </c>
      <c r="BN283" s="278">
        <f t="shared" si="157"/>
        <v>9.140605263655889E-2</v>
      </c>
      <c r="BO283" s="277">
        <f t="shared" si="179"/>
        <v>9.1130349925590149E-3</v>
      </c>
      <c r="BP283" s="375">
        <f t="shared" si="180"/>
        <v>1.3803515729168206E-2</v>
      </c>
      <c r="BQ283" s="375"/>
      <c r="BR283" s="375"/>
      <c r="BS283" s="375"/>
      <c r="BT283" s="281"/>
      <c r="BU283" s="397"/>
      <c r="BV283" s="397"/>
      <c r="BW283" s="281"/>
      <c r="BX283" s="281"/>
    </row>
    <row r="284" spans="1:76" ht="15">
      <c r="A284" s="192">
        <v>259</v>
      </c>
      <c r="B284" s="192">
        <v>41014</v>
      </c>
      <c r="C284" s="200">
        <v>9</v>
      </c>
      <c r="D284" s="200">
        <v>0</v>
      </c>
      <c r="E284" s="200">
        <v>1</v>
      </c>
      <c r="F284" s="200">
        <v>0</v>
      </c>
      <c r="G284" s="192" t="s">
        <v>575</v>
      </c>
      <c r="H284" s="193">
        <v>2.6840000000000002E-3</v>
      </c>
      <c r="I284" s="201">
        <v>83</v>
      </c>
      <c r="J284" s="193">
        <v>2.0946306141122334E-3</v>
      </c>
      <c r="K284" s="200">
        <v>0</v>
      </c>
      <c r="L284" s="200">
        <v>0</v>
      </c>
      <c r="M284" s="200">
        <v>0</v>
      </c>
      <c r="N284" s="200">
        <v>191</v>
      </c>
      <c r="O284" s="200">
        <v>0</v>
      </c>
      <c r="P284" s="200">
        <v>0</v>
      </c>
      <c r="Q284" s="200">
        <v>255</v>
      </c>
      <c r="R284" s="200">
        <v>0</v>
      </c>
      <c r="S284" s="200">
        <v>202</v>
      </c>
      <c r="T284" s="200">
        <v>2351</v>
      </c>
      <c r="U284" s="200">
        <v>1</v>
      </c>
      <c r="V284" s="200">
        <v>1</v>
      </c>
      <c r="W284" s="200">
        <v>0</v>
      </c>
      <c r="X284" s="200">
        <v>0</v>
      </c>
      <c r="Y284" s="200">
        <v>141</v>
      </c>
      <c r="Z284" s="200">
        <v>49</v>
      </c>
      <c r="AA284" s="200">
        <v>0</v>
      </c>
      <c r="AB284" s="200">
        <v>0</v>
      </c>
      <c r="AC284" s="200">
        <v>48</v>
      </c>
      <c r="AD284" s="200">
        <v>447</v>
      </c>
      <c r="AE284" s="200">
        <v>2798</v>
      </c>
      <c r="AF284" s="200">
        <v>2595</v>
      </c>
      <c r="AG284" s="200">
        <v>2798</v>
      </c>
      <c r="AI284" s="259">
        <v>0.85546734824564641</v>
      </c>
      <c r="AJ284" s="260">
        <f t="shared" si="181"/>
        <v>618.9560391569122</v>
      </c>
      <c r="AK284" s="261">
        <f t="shared" si="158"/>
        <v>0.52872174290417173</v>
      </c>
      <c r="AL284" s="262">
        <f t="shared" si="182"/>
        <v>1.3741608905965229E-3</v>
      </c>
      <c r="AN284" s="264">
        <f t="shared" si="183"/>
        <v>0.65409100000000042</v>
      </c>
      <c r="AO284" s="266">
        <f t="shared" si="184"/>
        <v>1166.5222479999998</v>
      </c>
      <c r="AP284" s="261">
        <f t="shared" si="159"/>
        <v>0.56621796330453344</v>
      </c>
      <c r="AQ284" s="262">
        <f t="shared" si="185"/>
        <v>4.7357248437162041E-4</v>
      </c>
      <c r="AT284" s="192">
        <f t="shared" si="160"/>
        <v>0</v>
      </c>
      <c r="AU284" s="192">
        <f t="shared" si="161"/>
        <v>0</v>
      </c>
      <c r="AV284" s="192">
        <f t="shared" si="162"/>
        <v>1.6082992781276551E-3</v>
      </c>
      <c r="AW284" s="192">
        <f t="shared" si="163"/>
        <v>0</v>
      </c>
      <c r="AX284" s="192">
        <f t="shared" si="164"/>
        <v>0</v>
      </c>
      <c r="AY284" s="192">
        <f t="shared" si="165"/>
        <v>1.9796395826587005E-2</v>
      </c>
      <c r="AZ284" s="192">
        <f t="shared" si="166"/>
        <v>1.1872785246910963E-3</v>
      </c>
      <c r="BA284" s="192">
        <f t="shared" si="167"/>
        <v>0</v>
      </c>
      <c r="BB284" s="192">
        <f t="shared" si="168"/>
        <v>0</v>
      </c>
      <c r="BC284" s="192">
        <f t="shared" si="169"/>
        <v>2.2591973629405758E-2</v>
      </c>
      <c r="BE284" s="72">
        <f t="shared" si="170"/>
        <v>0</v>
      </c>
      <c r="BF284" s="72">
        <f t="shared" si="171"/>
        <v>0</v>
      </c>
      <c r="BG284" s="72">
        <f t="shared" si="172"/>
        <v>4.2887980750070812E-3</v>
      </c>
      <c r="BH284" s="99">
        <f t="shared" si="173"/>
        <v>0</v>
      </c>
      <c r="BI284" s="72">
        <f t="shared" si="174"/>
        <v>0</v>
      </c>
      <c r="BJ284" s="72">
        <f t="shared" si="175"/>
        <v>1.9796395826587005E-2</v>
      </c>
      <c r="BK284" s="72">
        <f t="shared" si="176"/>
        <v>3.166076065842923E-3</v>
      </c>
      <c r="BL284" s="72">
        <f t="shared" si="177"/>
        <v>0</v>
      </c>
      <c r="BM284" s="99">
        <f t="shared" si="178"/>
        <v>0</v>
      </c>
      <c r="BN284" s="278">
        <f t="shared" si="157"/>
        <v>0.36418295172262349</v>
      </c>
      <c r="BO284" s="277">
        <f t="shared" si="179"/>
        <v>2.2591973629405758E-2</v>
      </c>
      <c r="BP284" s="375">
        <f t="shared" si="180"/>
        <v>2.7251269967437007E-2</v>
      </c>
      <c r="BQ284" s="375"/>
      <c r="BR284" s="375"/>
      <c r="BS284" s="375"/>
      <c r="BT284" s="281"/>
      <c r="BU284" s="397"/>
      <c r="BV284" s="397"/>
      <c r="BW284" s="281"/>
      <c r="BX284" s="281"/>
    </row>
    <row r="285" spans="1:76" ht="15">
      <c r="A285" s="192">
        <v>262</v>
      </c>
      <c r="B285" s="192">
        <v>52013</v>
      </c>
      <c r="C285" s="200">
        <v>9</v>
      </c>
      <c r="D285" s="200">
        <v>0</v>
      </c>
      <c r="E285" s="200">
        <v>1</v>
      </c>
      <c r="F285" s="200">
        <v>0</v>
      </c>
      <c r="G285" s="192" t="s">
        <v>575</v>
      </c>
      <c r="H285" s="193">
        <v>2.8240000000000001E-3</v>
      </c>
      <c r="I285" s="201">
        <v>83</v>
      </c>
      <c r="J285" s="193">
        <v>2.2038885448036312E-3</v>
      </c>
      <c r="K285" s="200">
        <v>0</v>
      </c>
      <c r="L285" s="200">
        <v>0</v>
      </c>
      <c r="M285" s="200">
        <v>0</v>
      </c>
      <c r="N285" s="200">
        <v>500</v>
      </c>
      <c r="O285" s="200">
        <v>150</v>
      </c>
      <c r="P285" s="200">
        <v>0</v>
      </c>
      <c r="Q285" s="200">
        <v>208</v>
      </c>
      <c r="R285" s="200">
        <v>33</v>
      </c>
      <c r="S285" s="200">
        <v>1260</v>
      </c>
      <c r="T285" s="200">
        <v>3033</v>
      </c>
      <c r="U285" s="200">
        <v>1</v>
      </c>
      <c r="V285" s="200">
        <v>1</v>
      </c>
      <c r="W285" s="200">
        <v>0</v>
      </c>
      <c r="X285" s="200">
        <v>0</v>
      </c>
      <c r="Y285" s="200">
        <v>378</v>
      </c>
      <c r="Z285" s="200">
        <v>121</v>
      </c>
      <c r="AA285" s="200">
        <v>0</v>
      </c>
      <c r="AB285" s="200">
        <v>150</v>
      </c>
      <c r="AC285" s="200">
        <v>47</v>
      </c>
      <c r="AD285" s="200">
        <v>892</v>
      </c>
      <c r="AE285" s="200">
        <v>3926</v>
      </c>
      <c r="AF285" s="200">
        <v>2666</v>
      </c>
      <c r="AG285" s="200">
        <v>3926</v>
      </c>
      <c r="AI285" s="259">
        <v>0.85778083223228929</v>
      </c>
      <c r="AJ285" s="260">
        <f t="shared" si="181"/>
        <v>624.83160601735869</v>
      </c>
      <c r="AK285" s="261">
        <f t="shared" si="158"/>
        <v>0.53374074224253631</v>
      </c>
      <c r="AL285" s="262">
        <f t="shared" si="182"/>
        <v>1.5055822848850497E-3</v>
      </c>
      <c r="AN285" s="264">
        <f t="shared" si="183"/>
        <v>0.65691500000000047</v>
      </c>
      <c r="AO285" s="266">
        <f t="shared" si="184"/>
        <v>1174.0510319999999</v>
      </c>
      <c r="AP285" s="261">
        <f t="shared" si="159"/>
        <v>0.5698723580234929</v>
      </c>
      <c r="AQ285" s="262">
        <f t="shared" si="185"/>
        <v>4.9396187656966463E-4</v>
      </c>
      <c r="AT285" s="192">
        <f t="shared" si="160"/>
        <v>0</v>
      </c>
      <c r="AU285" s="192">
        <f t="shared" si="161"/>
        <v>0</v>
      </c>
      <c r="AV285" s="192">
        <f t="shared" si="162"/>
        <v>4.4298159750552988E-3</v>
      </c>
      <c r="AW285" s="192">
        <f t="shared" si="163"/>
        <v>1.3289447925165896E-3</v>
      </c>
      <c r="AX285" s="192">
        <f t="shared" si="164"/>
        <v>0</v>
      </c>
      <c r="AY285" s="192">
        <f t="shared" si="165"/>
        <v>2.6871263704685445E-2</v>
      </c>
      <c r="AZ285" s="192">
        <f t="shared" si="166"/>
        <v>3.3489408771418061E-3</v>
      </c>
      <c r="BA285" s="192">
        <f t="shared" si="167"/>
        <v>0</v>
      </c>
      <c r="BB285" s="192">
        <f t="shared" si="168"/>
        <v>1.3289447925165896E-3</v>
      </c>
      <c r="BC285" s="192">
        <f t="shared" si="169"/>
        <v>3.7307910141915729E-2</v>
      </c>
      <c r="BE285" s="72">
        <f t="shared" si="170"/>
        <v>0</v>
      </c>
      <c r="BF285" s="72">
        <f t="shared" si="171"/>
        <v>0</v>
      </c>
      <c r="BG285" s="72">
        <f t="shared" si="172"/>
        <v>1.1812842600147463E-2</v>
      </c>
      <c r="BH285" s="99">
        <f t="shared" si="173"/>
        <v>1.3289447925165896E-3</v>
      </c>
      <c r="BI285" s="72">
        <f t="shared" si="174"/>
        <v>0</v>
      </c>
      <c r="BJ285" s="72">
        <f t="shared" si="175"/>
        <v>2.6871263704685445E-2</v>
      </c>
      <c r="BK285" s="72">
        <f t="shared" si="176"/>
        <v>8.9305090057114813E-3</v>
      </c>
      <c r="BL285" s="72">
        <f t="shared" si="177"/>
        <v>0</v>
      </c>
      <c r="BM285" s="99">
        <f t="shared" si="178"/>
        <v>1.3289447925165896E-3</v>
      </c>
      <c r="BN285" s="278">
        <f t="shared" si="157"/>
        <v>0.39366297964991426</v>
      </c>
      <c r="BO285" s="277">
        <f t="shared" si="179"/>
        <v>3.7307910141915729E-2</v>
      </c>
      <c r="BP285" s="375">
        <f t="shared" si="180"/>
        <v>5.0272504895577573E-2</v>
      </c>
      <c r="BQ285" s="375"/>
      <c r="BR285" s="375"/>
      <c r="BS285" s="375"/>
      <c r="BT285" s="281"/>
      <c r="BU285" s="397"/>
      <c r="BV285" s="397"/>
      <c r="BW285" s="281"/>
      <c r="BX285" s="281"/>
    </row>
    <row r="286" spans="1:76" ht="15">
      <c r="A286" s="192">
        <v>263</v>
      </c>
      <c r="B286" s="192">
        <v>51057</v>
      </c>
      <c r="C286" s="200">
        <v>9</v>
      </c>
      <c r="D286" s="200">
        <v>0</v>
      </c>
      <c r="E286" s="200">
        <v>1</v>
      </c>
      <c r="F286" s="200">
        <v>0</v>
      </c>
      <c r="G286" s="192" t="s">
        <v>575</v>
      </c>
      <c r="H286" s="193">
        <v>2.3479999999999998E-3</v>
      </c>
      <c r="I286" s="201">
        <v>83</v>
      </c>
      <c r="J286" s="193">
        <v>1.8324115804528773E-3</v>
      </c>
      <c r="K286" s="200">
        <v>288</v>
      </c>
      <c r="L286" s="200">
        <v>0</v>
      </c>
      <c r="M286" s="200">
        <v>0</v>
      </c>
      <c r="N286" s="200">
        <v>372</v>
      </c>
      <c r="O286" s="200">
        <v>106</v>
      </c>
      <c r="P286" s="200">
        <v>0</v>
      </c>
      <c r="Q286" s="200">
        <v>534</v>
      </c>
      <c r="R286" s="200">
        <v>18</v>
      </c>
      <c r="S286" s="200">
        <v>1361</v>
      </c>
      <c r="T286" s="200">
        <v>2710</v>
      </c>
      <c r="U286" s="200">
        <v>1</v>
      </c>
      <c r="V286" s="200">
        <v>1</v>
      </c>
      <c r="W286" s="200">
        <v>0</v>
      </c>
      <c r="X286" s="200">
        <v>0</v>
      </c>
      <c r="Y286" s="200">
        <v>314</v>
      </c>
      <c r="Z286" s="200">
        <v>58</v>
      </c>
      <c r="AA286" s="200">
        <v>0</v>
      </c>
      <c r="AB286" s="200">
        <v>106</v>
      </c>
      <c r="AC286" s="200">
        <v>100</v>
      </c>
      <c r="AD286" s="200">
        <v>1320</v>
      </c>
      <c r="AE286" s="200">
        <v>3742</v>
      </c>
      <c r="AF286" s="200">
        <v>2669</v>
      </c>
      <c r="AG286" s="200">
        <v>4030</v>
      </c>
      <c r="AI286" s="259">
        <v>0.85961324381274218</v>
      </c>
      <c r="AJ286" s="260">
        <f t="shared" si="181"/>
        <v>629.72231252558743</v>
      </c>
      <c r="AK286" s="261">
        <f t="shared" si="158"/>
        <v>0.53791845876112077</v>
      </c>
      <c r="AL286" s="262">
        <f t="shared" si="182"/>
        <v>1.1832520629281118E-3</v>
      </c>
      <c r="AN286" s="264">
        <f t="shared" si="183"/>
        <v>0.65926300000000049</v>
      </c>
      <c r="AO286" s="266">
        <f t="shared" si="184"/>
        <v>1180.3178439999999</v>
      </c>
      <c r="AP286" s="261">
        <f t="shared" si="159"/>
        <v>0.57291420444617025</v>
      </c>
      <c r="AQ286" s="262">
        <f t="shared" si="185"/>
        <v>4.071230953212361E-4</v>
      </c>
      <c r="AT286" s="192">
        <f t="shared" si="160"/>
        <v>2.1214928313851235E-3</v>
      </c>
      <c r="AU286" s="192">
        <f t="shared" si="161"/>
        <v>0</v>
      </c>
      <c r="AV286" s="192">
        <f t="shared" si="162"/>
        <v>2.7402615738724508E-3</v>
      </c>
      <c r="AW286" s="192">
        <f t="shared" si="163"/>
        <v>7.8082722266257999E-4</v>
      </c>
      <c r="AX286" s="192">
        <f t="shared" si="164"/>
        <v>0</v>
      </c>
      <c r="AY286" s="192">
        <f t="shared" si="165"/>
        <v>1.9962658239769736E-2</v>
      </c>
      <c r="AZ286" s="192">
        <f t="shared" si="166"/>
        <v>2.3130164897740583E-3</v>
      </c>
      <c r="BA286" s="192">
        <f t="shared" si="167"/>
        <v>0</v>
      </c>
      <c r="BB286" s="192">
        <f t="shared" si="168"/>
        <v>7.8082722266257999E-4</v>
      </c>
      <c r="BC286" s="192">
        <f t="shared" si="169"/>
        <v>2.869908358012653E-2</v>
      </c>
      <c r="BE286" s="72">
        <f t="shared" si="170"/>
        <v>2.1214928313851235E-3</v>
      </c>
      <c r="BF286" s="72">
        <f t="shared" si="171"/>
        <v>0</v>
      </c>
      <c r="BG286" s="72">
        <f t="shared" si="172"/>
        <v>7.3073641969932015E-3</v>
      </c>
      <c r="BH286" s="99">
        <f t="shared" si="173"/>
        <v>7.8082722266257999E-4</v>
      </c>
      <c r="BI286" s="72">
        <f t="shared" si="174"/>
        <v>0</v>
      </c>
      <c r="BJ286" s="72">
        <f t="shared" si="175"/>
        <v>1.9962658239769736E-2</v>
      </c>
      <c r="BK286" s="72">
        <f t="shared" si="176"/>
        <v>6.1680439727308219E-3</v>
      </c>
      <c r="BL286" s="72">
        <f t="shared" si="177"/>
        <v>0</v>
      </c>
      <c r="BM286" s="99">
        <f t="shared" si="178"/>
        <v>7.8082722266257999E-4</v>
      </c>
      <c r="BN286" s="278">
        <f t="shared" si="157"/>
        <v>0.32767733605132493</v>
      </c>
      <c r="BO286" s="277">
        <f t="shared" si="179"/>
        <v>2.869908358012653E-2</v>
      </c>
      <c r="BP286" s="375">
        <f t="shared" si="180"/>
        <v>3.7121213686204045E-2</v>
      </c>
      <c r="BQ286" s="375"/>
      <c r="BR286" s="375"/>
      <c r="BS286" s="375"/>
      <c r="BT286" s="281"/>
      <c r="BU286" s="397"/>
      <c r="BV286" s="397"/>
      <c r="BW286" s="281"/>
      <c r="BX286" s="281"/>
    </row>
    <row r="287" spans="1:76" ht="15">
      <c r="A287" s="192">
        <v>269</v>
      </c>
      <c r="B287" s="192">
        <v>42013</v>
      </c>
      <c r="C287" s="200">
        <v>9</v>
      </c>
      <c r="D287" s="200">
        <v>0</v>
      </c>
      <c r="E287" s="200">
        <v>1</v>
      </c>
      <c r="F287" s="200">
        <v>0</v>
      </c>
      <c r="G287" s="192" t="s">
        <v>575</v>
      </c>
      <c r="H287" s="193">
        <v>1.2819000000000001E-2</v>
      </c>
      <c r="I287" s="201">
        <v>83</v>
      </c>
      <c r="J287" s="193">
        <v>1.0004124382378807E-2</v>
      </c>
      <c r="K287" s="200">
        <v>0</v>
      </c>
      <c r="L287" s="200">
        <v>0</v>
      </c>
      <c r="M287" s="200">
        <v>0</v>
      </c>
      <c r="N287" s="200">
        <v>407</v>
      </c>
      <c r="O287" s="200">
        <v>41</v>
      </c>
      <c r="P287" s="200">
        <v>0</v>
      </c>
      <c r="Q287" s="200">
        <v>354</v>
      </c>
      <c r="R287" s="200">
        <v>0</v>
      </c>
      <c r="S287" s="200">
        <v>131</v>
      </c>
      <c r="T287" s="200">
        <v>2122</v>
      </c>
      <c r="U287" s="200">
        <v>1</v>
      </c>
      <c r="V287" s="200">
        <v>1</v>
      </c>
      <c r="W287" s="200">
        <v>0</v>
      </c>
      <c r="X287" s="200">
        <v>0</v>
      </c>
      <c r="Y287" s="200">
        <v>273</v>
      </c>
      <c r="Z287" s="200">
        <v>133</v>
      </c>
      <c r="AA287" s="200">
        <v>0</v>
      </c>
      <c r="AB287" s="200">
        <v>0</v>
      </c>
      <c r="AC287" s="200">
        <v>120</v>
      </c>
      <c r="AD287" s="200">
        <v>802</v>
      </c>
      <c r="AE287" s="200">
        <v>2925</v>
      </c>
      <c r="AF287" s="200">
        <v>2793</v>
      </c>
      <c r="AG287" s="200">
        <v>2925</v>
      </c>
      <c r="AI287" s="259">
        <v>0.87283348846655273</v>
      </c>
      <c r="AJ287" s="260">
        <f t="shared" si="181"/>
        <v>657.66383192557146</v>
      </c>
      <c r="AK287" s="261">
        <f t="shared" si="158"/>
        <v>0.56178653323160044</v>
      </c>
      <c r="AL287" s="262">
        <f t="shared" si="182"/>
        <v>8.365000609266364E-3</v>
      </c>
      <c r="AN287" s="264">
        <f t="shared" si="183"/>
        <v>0.67208200000000051</v>
      </c>
      <c r="AO287" s="266">
        <f t="shared" si="184"/>
        <v>1216.1213109999999</v>
      </c>
      <c r="AP287" s="261">
        <f t="shared" si="159"/>
        <v>0.59029284098631196</v>
      </c>
      <c r="AQ287" s="262">
        <f t="shared" si="185"/>
        <v>2.1553604396010277E-3</v>
      </c>
      <c r="AT287" s="192">
        <f t="shared" si="160"/>
        <v>0</v>
      </c>
      <c r="AU287" s="192">
        <f t="shared" si="161"/>
        <v>0</v>
      </c>
      <c r="AV287" s="192">
        <f t="shared" si="162"/>
        <v>1.636814806698526E-2</v>
      </c>
      <c r="AW287" s="192">
        <f t="shared" si="163"/>
        <v>1.6488797807036749E-3</v>
      </c>
      <c r="AX287" s="192">
        <f t="shared" si="164"/>
        <v>0</v>
      </c>
      <c r="AY287" s="192">
        <f t="shared" si="165"/>
        <v>8.5339582796419469E-2</v>
      </c>
      <c r="AZ287" s="192">
        <f t="shared" si="166"/>
        <v>1.0979126344685444E-2</v>
      </c>
      <c r="BA287" s="192">
        <f t="shared" si="167"/>
        <v>0</v>
      </c>
      <c r="BB287" s="192">
        <f t="shared" si="168"/>
        <v>0</v>
      </c>
      <c r="BC287" s="192">
        <f t="shared" si="169"/>
        <v>0.11433573698879385</v>
      </c>
      <c r="BE287" s="72">
        <f t="shared" si="170"/>
        <v>0</v>
      </c>
      <c r="BF287" s="72">
        <f t="shared" si="171"/>
        <v>0</v>
      </c>
      <c r="BG287" s="72">
        <f t="shared" si="172"/>
        <v>4.3648394845294036E-2</v>
      </c>
      <c r="BH287" s="99">
        <f t="shared" si="173"/>
        <v>1.6488797807036749E-3</v>
      </c>
      <c r="BI287" s="72">
        <f t="shared" si="174"/>
        <v>0</v>
      </c>
      <c r="BJ287" s="72">
        <f t="shared" si="175"/>
        <v>8.5339582796419469E-2</v>
      </c>
      <c r="BK287" s="72">
        <f t="shared" si="176"/>
        <v>2.9277670252494524E-2</v>
      </c>
      <c r="BL287" s="72">
        <f t="shared" si="177"/>
        <v>0</v>
      </c>
      <c r="BM287" s="99">
        <f t="shared" si="178"/>
        <v>0</v>
      </c>
      <c r="BN287" s="278">
        <f t="shared" si="157"/>
        <v>1.8720817997989285</v>
      </c>
      <c r="BO287" s="277">
        <f t="shared" si="179"/>
        <v>0.11433573698879385</v>
      </c>
      <c r="BP287" s="375">
        <f t="shared" si="180"/>
        <v>0.15991452767491171</v>
      </c>
      <c r="BQ287" s="375"/>
      <c r="BR287" s="375"/>
      <c r="BS287" s="375"/>
      <c r="BT287" s="281"/>
      <c r="BU287" s="397"/>
      <c r="BV287" s="397"/>
      <c r="BW287" s="281"/>
      <c r="BX287" s="281"/>
    </row>
    <row r="288" spans="1:76" ht="15">
      <c r="A288" s="192">
        <v>271</v>
      </c>
      <c r="B288" s="192">
        <v>55034</v>
      </c>
      <c r="C288" s="200">
        <v>9</v>
      </c>
      <c r="D288" s="200">
        <v>0</v>
      </c>
      <c r="E288" s="200">
        <v>1</v>
      </c>
      <c r="F288" s="200">
        <v>0</v>
      </c>
      <c r="G288" s="192" t="s">
        <v>575</v>
      </c>
      <c r="H288" s="193">
        <v>1.5740000000000001E-3</v>
      </c>
      <c r="I288" s="201">
        <v>83</v>
      </c>
      <c r="J288" s="193">
        <v>1.2283713064875764E-3</v>
      </c>
      <c r="K288" s="200">
        <v>45</v>
      </c>
      <c r="L288" s="200">
        <v>0</v>
      </c>
      <c r="M288" s="200">
        <v>0</v>
      </c>
      <c r="N288" s="200">
        <v>100</v>
      </c>
      <c r="O288" s="200">
        <v>0</v>
      </c>
      <c r="P288" s="200">
        <v>0</v>
      </c>
      <c r="Q288" s="200">
        <v>309</v>
      </c>
      <c r="R288" s="200">
        <v>23</v>
      </c>
      <c r="S288" s="200">
        <v>885</v>
      </c>
      <c r="T288" s="200">
        <v>3225</v>
      </c>
      <c r="U288" s="200">
        <v>1</v>
      </c>
      <c r="V288" s="200">
        <v>1</v>
      </c>
      <c r="W288" s="200">
        <v>45</v>
      </c>
      <c r="X288" s="200">
        <v>0</v>
      </c>
      <c r="Y288" s="200">
        <v>94</v>
      </c>
      <c r="Z288" s="200">
        <v>6</v>
      </c>
      <c r="AA288" s="200">
        <v>0</v>
      </c>
      <c r="AB288" s="200">
        <v>0</v>
      </c>
      <c r="AC288" s="200">
        <v>59</v>
      </c>
      <c r="AD288" s="200">
        <v>477</v>
      </c>
      <c r="AE288" s="200">
        <v>3657</v>
      </c>
      <c r="AF288" s="200">
        <v>2817</v>
      </c>
      <c r="AG288" s="200">
        <v>3702</v>
      </c>
      <c r="AI288" s="264">
        <v>0.87415672225887797</v>
      </c>
      <c r="AJ288" s="260">
        <f t="shared" si="181"/>
        <v>661.12415389594696</v>
      </c>
      <c r="AK288" s="261">
        <f t="shared" si="158"/>
        <v>0.5647423933370751</v>
      </c>
      <c r="AL288" s="262">
        <f t="shared" si="182"/>
        <v>8.2101533802573146E-4</v>
      </c>
      <c r="AN288" s="264">
        <f t="shared" si="183"/>
        <v>0.67365600000000048</v>
      </c>
      <c r="AO288" s="266">
        <f t="shared" si="184"/>
        <v>1220.555269</v>
      </c>
      <c r="AP288" s="261">
        <f t="shared" si="159"/>
        <v>0.59244503883118149</v>
      </c>
      <c r="AQ288" s="262">
        <f t="shared" si="185"/>
        <v>2.5656218916726107E-4</v>
      </c>
      <c r="AT288" s="192">
        <f t="shared" si="160"/>
        <v>2.2221236934360256E-4</v>
      </c>
      <c r="AU288" s="192">
        <f t="shared" si="161"/>
        <v>0</v>
      </c>
      <c r="AV288" s="192">
        <f t="shared" si="162"/>
        <v>4.9380526520800567E-4</v>
      </c>
      <c r="AW288" s="192">
        <f t="shared" si="163"/>
        <v>0</v>
      </c>
      <c r="AX288" s="192">
        <f t="shared" si="164"/>
        <v>0</v>
      </c>
      <c r="AY288" s="192">
        <f t="shared" si="165"/>
        <v>1.5925219802958183E-2</v>
      </c>
      <c r="AZ288" s="192">
        <f t="shared" si="166"/>
        <v>4.6417694929552544E-4</v>
      </c>
      <c r="BA288" s="192">
        <f t="shared" si="167"/>
        <v>0</v>
      </c>
      <c r="BB288" s="192">
        <f t="shared" si="168"/>
        <v>0</v>
      </c>
      <c r="BC288" s="192">
        <f t="shared" si="169"/>
        <v>1.7105414386805316E-2</v>
      </c>
      <c r="BE288" s="72">
        <f t="shared" si="170"/>
        <v>2.2221236934360256E-4</v>
      </c>
      <c r="BF288" s="72">
        <f t="shared" si="171"/>
        <v>0</v>
      </c>
      <c r="BG288" s="72">
        <f t="shared" si="172"/>
        <v>1.3168140405546819E-3</v>
      </c>
      <c r="BH288" s="99">
        <f t="shared" si="173"/>
        <v>0</v>
      </c>
      <c r="BI288" s="72">
        <f t="shared" si="174"/>
        <v>0</v>
      </c>
      <c r="BJ288" s="72">
        <f t="shared" si="175"/>
        <v>1.5925219802958183E-2</v>
      </c>
      <c r="BK288" s="72">
        <f t="shared" si="176"/>
        <v>1.237805198121401E-3</v>
      </c>
      <c r="BL288" s="72">
        <f t="shared" si="177"/>
        <v>0</v>
      </c>
      <c r="BM288" s="99">
        <f t="shared" si="178"/>
        <v>0</v>
      </c>
      <c r="BN288" s="278">
        <f t="shared" si="157"/>
        <v>0.2318415720151587</v>
      </c>
      <c r="BO288" s="277">
        <f t="shared" si="179"/>
        <v>1.7105414386805316E-2</v>
      </c>
      <c r="BP288" s="375">
        <f t="shared" si="180"/>
        <v>1.8702051410977867E-2</v>
      </c>
      <c r="BQ288" s="375"/>
      <c r="BR288" s="375"/>
      <c r="BS288" s="375"/>
      <c r="BT288" s="281"/>
      <c r="BU288" s="397"/>
      <c r="BV288" s="397"/>
      <c r="BW288" s="281"/>
      <c r="BX288" s="281"/>
    </row>
    <row r="289" spans="1:76" ht="15">
      <c r="A289" s="192">
        <v>275</v>
      </c>
      <c r="B289" s="192">
        <v>52022</v>
      </c>
      <c r="C289" s="200">
        <v>9</v>
      </c>
      <c r="D289" s="200">
        <v>0</v>
      </c>
      <c r="E289" s="200">
        <v>1</v>
      </c>
      <c r="F289" s="200">
        <v>0</v>
      </c>
      <c r="G289" s="192" t="s">
        <v>575</v>
      </c>
      <c r="H289" s="193">
        <v>9.4859999999999996E-3</v>
      </c>
      <c r="I289" s="201">
        <v>83</v>
      </c>
      <c r="J289" s="193">
        <v>7.4030052181328779E-3</v>
      </c>
      <c r="K289" s="200">
        <v>131</v>
      </c>
      <c r="L289" s="200">
        <v>0</v>
      </c>
      <c r="M289" s="200">
        <v>0</v>
      </c>
      <c r="N289" s="200">
        <v>653</v>
      </c>
      <c r="O289" s="200">
        <v>90</v>
      </c>
      <c r="P289" s="200">
        <v>0</v>
      </c>
      <c r="Q289" s="200">
        <v>210</v>
      </c>
      <c r="R289" s="200">
        <v>14</v>
      </c>
      <c r="S289" s="200">
        <v>181</v>
      </c>
      <c r="T289" s="200">
        <v>1965</v>
      </c>
      <c r="U289" s="200">
        <v>1</v>
      </c>
      <c r="V289" s="200">
        <v>1</v>
      </c>
      <c r="W289" s="200">
        <v>0</v>
      </c>
      <c r="X289" s="200">
        <v>0</v>
      </c>
      <c r="Y289" s="200">
        <v>390</v>
      </c>
      <c r="Z289" s="200">
        <v>262</v>
      </c>
      <c r="AA289" s="200">
        <v>0</v>
      </c>
      <c r="AB289" s="200">
        <v>0</v>
      </c>
      <c r="AC289" s="200">
        <v>48</v>
      </c>
      <c r="AD289" s="200">
        <v>1099</v>
      </c>
      <c r="AE289" s="200">
        <v>2933</v>
      </c>
      <c r="AF289" s="200">
        <v>2883</v>
      </c>
      <c r="AG289" s="200">
        <v>3064</v>
      </c>
      <c r="AI289" s="264">
        <v>0.88694002800752691</v>
      </c>
      <c r="AJ289" s="260">
        <f t="shared" si="181"/>
        <v>682.46701793982402</v>
      </c>
      <c r="AK289" s="261">
        <f t="shared" si="158"/>
        <v>0.58297379518463788</v>
      </c>
      <c r="AL289" s="262">
        <f t="shared" si="182"/>
        <v>7.8410312610604389E-3</v>
      </c>
      <c r="AN289" s="264">
        <f t="shared" si="183"/>
        <v>0.68314200000000047</v>
      </c>
      <c r="AO289" s="266">
        <f t="shared" si="184"/>
        <v>1247.903407</v>
      </c>
      <c r="AP289" s="261">
        <f t="shared" si="159"/>
        <v>0.60571954518978743</v>
      </c>
      <c r="AQ289" s="262">
        <f t="shared" si="185"/>
        <v>1.5047965839770968E-3</v>
      </c>
      <c r="AT289" s="192">
        <f t="shared" si="160"/>
        <v>3.8985706079731363E-3</v>
      </c>
      <c r="AU289" s="192">
        <f t="shared" si="161"/>
        <v>0</v>
      </c>
      <c r="AV289" s="192">
        <f t="shared" si="162"/>
        <v>1.9433332877911894E-2</v>
      </c>
      <c r="AW289" s="192">
        <f t="shared" si="163"/>
        <v>2.6784072879204755E-3</v>
      </c>
      <c r="AX289" s="192">
        <f t="shared" si="164"/>
        <v>0</v>
      </c>
      <c r="AY289" s="192">
        <f t="shared" si="165"/>
        <v>5.8478559119597054E-2</v>
      </c>
      <c r="AZ289" s="192">
        <f t="shared" si="166"/>
        <v>1.1606431580988726E-2</v>
      </c>
      <c r="BA289" s="192">
        <f t="shared" si="167"/>
        <v>0</v>
      </c>
      <c r="BB289" s="192">
        <f t="shared" si="168"/>
        <v>0</v>
      </c>
      <c r="BC289" s="192">
        <f t="shared" si="169"/>
        <v>9.6095301474391298E-2</v>
      </c>
      <c r="BE289" s="72">
        <f t="shared" si="170"/>
        <v>3.8985706079731363E-3</v>
      </c>
      <c r="BF289" s="72">
        <f t="shared" si="171"/>
        <v>0</v>
      </c>
      <c r="BG289" s="72">
        <f t="shared" si="172"/>
        <v>5.1822221007765054E-2</v>
      </c>
      <c r="BH289" s="99">
        <f t="shared" si="173"/>
        <v>2.6784072879204755E-3</v>
      </c>
      <c r="BI289" s="72">
        <f t="shared" si="174"/>
        <v>0</v>
      </c>
      <c r="BJ289" s="72">
        <f t="shared" si="175"/>
        <v>5.8478559119597054E-2</v>
      </c>
      <c r="BK289" s="72">
        <f t="shared" si="176"/>
        <v>3.0950484215969937E-2</v>
      </c>
      <c r="BL289" s="72">
        <f t="shared" si="177"/>
        <v>0</v>
      </c>
      <c r="BM289" s="99">
        <f t="shared" si="178"/>
        <v>0</v>
      </c>
      <c r="BN289" s="278">
        <f t="shared" si="157"/>
        <v>1.4299718909397647</v>
      </c>
      <c r="BO289" s="277">
        <f t="shared" si="179"/>
        <v>9.6095301474391298E-2</v>
      </c>
      <c r="BP289" s="375">
        <f t="shared" si="180"/>
        <v>0.14782824223922564</v>
      </c>
      <c r="BQ289" s="375"/>
      <c r="BR289" s="375"/>
      <c r="BS289" s="375"/>
      <c r="BT289" s="281"/>
      <c r="BU289" s="397"/>
      <c r="BV289" s="397"/>
      <c r="BW289" s="281"/>
      <c r="BX289" s="281"/>
    </row>
    <row r="290" spans="1:76" ht="15">
      <c r="A290" s="192">
        <v>277</v>
      </c>
      <c r="B290" s="192">
        <v>52024</v>
      </c>
      <c r="C290" s="200">
        <v>9</v>
      </c>
      <c r="D290" s="200">
        <v>0</v>
      </c>
      <c r="E290" s="200">
        <v>1</v>
      </c>
      <c r="F290" s="200">
        <v>0</v>
      </c>
      <c r="G290" s="192" t="s">
        <v>575</v>
      </c>
      <c r="H290" s="193">
        <v>2.8240000000000001E-3</v>
      </c>
      <c r="I290" s="201">
        <v>83</v>
      </c>
      <c r="J290" s="193">
        <v>2.2038885448036312E-3</v>
      </c>
      <c r="K290" s="200">
        <v>0</v>
      </c>
      <c r="L290" s="200">
        <v>0</v>
      </c>
      <c r="M290" s="200">
        <v>0</v>
      </c>
      <c r="N290" s="200">
        <v>703</v>
      </c>
      <c r="O290" s="200">
        <v>119</v>
      </c>
      <c r="P290" s="200">
        <v>0</v>
      </c>
      <c r="Q290" s="200">
        <v>385</v>
      </c>
      <c r="R290" s="200">
        <v>36</v>
      </c>
      <c r="S290" s="200">
        <v>1581</v>
      </c>
      <c r="T290" s="200">
        <v>3256</v>
      </c>
      <c r="U290" s="200">
        <v>1</v>
      </c>
      <c r="V290" s="200">
        <v>1</v>
      </c>
      <c r="W290" s="200">
        <v>0</v>
      </c>
      <c r="X290" s="200">
        <v>0</v>
      </c>
      <c r="Y290" s="200">
        <v>426</v>
      </c>
      <c r="Z290" s="200">
        <v>278</v>
      </c>
      <c r="AA290" s="200">
        <v>0</v>
      </c>
      <c r="AB290" s="200">
        <v>19</v>
      </c>
      <c r="AC290" s="200">
        <v>78</v>
      </c>
      <c r="AD290" s="200">
        <v>1245</v>
      </c>
      <c r="AE290" s="200">
        <v>4501</v>
      </c>
      <c r="AF290" s="200">
        <v>2920</v>
      </c>
      <c r="AG290" s="200">
        <v>4501</v>
      </c>
      <c r="AI290" s="259">
        <v>0.89037228785881806</v>
      </c>
      <c r="AJ290" s="260">
        <f t="shared" si="181"/>
        <v>688.90237249065058</v>
      </c>
      <c r="AK290" s="261">
        <f t="shared" si="158"/>
        <v>0.58847097375478941</v>
      </c>
      <c r="AL290" s="262">
        <f t="shared" si="182"/>
        <v>2.0794948565175113E-3</v>
      </c>
      <c r="AN290" s="264">
        <f t="shared" si="183"/>
        <v>0.68596600000000052</v>
      </c>
      <c r="AO290" s="266">
        <f t="shared" si="184"/>
        <v>1256.1494869999999</v>
      </c>
      <c r="AP290" s="261">
        <f t="shared" si="159"/>
        <v>0.60972210804776239</v>
      </c>
      <c r="AQ290" s="262">
        <f t="shared" si="185"/>
        <v>4.339537632571696E-4</v>
      </c>
      <c r="AT290" s="192">
        <f t="shared" si="160"/>
        <v>0</v>
      </c>
      <c r="AU290" s="192">
        <f t="shared" si="161"/>
        <v>0</v>
      </c>
      <c r="AV290" s="192">
        <f t="shared" si="162"/>
        <v>6.2283212609277501E-3</v>
      </c>
      <c r="AW290" s="192">
        <f t="shared" si="163"/>
        <v>1.054296202063161E-3</v>
      </c>
      <c r="AX290" s="192">
        <f t="shared" si="164"/>
        <v>0</v>
      </c>
      <c r="AY290" s="192">
        <f t="shared" si="165"/>
        <v>2.8846961629560103E-2</v>
      </c>
      <c r="AZ290" s="192">
        <f t="shared" si="166"/>
        <v>3.7742032107471145E-3</v>
      </c>
      <c r="BA290" s="192">
        <f t="shared" si="167"/>
        <v>0</v>
      </c>
      <c r="BB290" s="192">
        <f t="shared" si="168"/>
        <v>1.6833300705210136E-4</v>
      </c>
      <c r="BC290" s="192">
        <f t="shared" si="169"/>
        <v>4.0072115310350237E-2</v>
      </c>
      <c r="BE290" s="72">
        <f t="shared" si="170"/>
        <v>0</v>
      </c>
      <c r="BF290" s="72">
        <f t="shared" si="171"/>
        <v>0</v>
      </c>
      <c r="BG290" s="72">
        <f t="shared" si="172"/>
        <v>1.6608856695807334E-2</v>
      </c>
      <c r="BH290" s="99">
        <f t="shared" si="173"/>
        <v>1.054296202063161E-3</v>
      </c>
      <c r="BI290" s="72">
        <f t="shared" si="174"/>
        <v>0</v>
      </c>
      <c r="BJ290" s="72">
        <f t="shared" si="175"/>
        <v>2.8846961629560103E-2</v>
      </c>
      <c r="BK290" s="72">
        <f t="shared" si="176"/>
        <v>1.0064541895325638E-2</v>
      </c>
      <c r="BL290" s="72">
        <f t="shared" si="177"/>
        <v>0</v>
      </c>
      <c r="BM290" s="99">
        <f t="shared" si="178"/>
        <v>1.6833300705210136E-4</v>
      </c>
      <c r="BN290" s="278">
        <f t="shared" si="157"/>
        <v>0.43116875490538248</v>
      </c>
      <c r="BO290" s="277">
        <f t="shared" si="179"/>
        <v>4.0072115310350237E-2</v>
      </c>
      <c r="BP290" s="375">
        <f t="shared" si="180"/>
        <v>5.6742989429808335E-2</v>
      </c>
      <c r="BQ290" s="375"/>
      <c r="BR290" s="375"/>
      <c r="BS290" s="375"/>
      <c r="BT290" s="281"/>
      <c r="BU290" s="397"/>
      <c r="BV290" s="397"/>
      <c r="BW290" s="281"/>
      <c r="BX290" s="281"/>
    </row>
    <row r="291" spans="1:76" ht="15">
      <c r="A291" s="192">
        <v>278</v>
      </c>
      <c r="B291" s="192">
        <v>55046</v>
      </c>
      <c r="C291" s="200">
        <v>9</v>
      </c>
      <c r="D291" s="200">
        <v>0</v>
      </c>
      <c r="E291" s="200">
        <v>1</v>
      </c>
      <c r="F291" s="200">
        <v>0</v>
      </c>
      <c r="G291" s="192" t="s">
        <v>575</v>
      </c>
      <c r="H291" s="193">
        <v>1.5740000000000001E-3</v>
      </c>
      <c r="I291" s="201">
        <v>83</v>
      </c>
      <c r="J291" s="193">
        <v>1.2283713064875764E-3</v>
      </c>
      <c r="K291" s="200">
        <v>798</v>
      </c>
      <c r="L291" s="200">
        <v>0</v>
      </c>
      <c r="M291" s="200">
        <v>0</v>
      </c>
      <c r="N291" s="200">
        <v>424</v>
      </c>
      <c r="O291" s="200">
        <v>120</v>
      </c>
      <c r="P291" s="200">
        <v>0</v>
      </c>
      <c r="Q291" s="200">
        <v>183</v>
      </c>
      <c r="R291" s="200">
        <v>24</v>
      </c>
      <c r="S291" s="200">
        <v>1146</v>
      </c>
      <c r="T291" s="200">
        <v>2589</v>
      </c>
      <c r="U291" s="200">
        <v>1</v>
      </c>
      <c r="V291" s="200">
        <v>1</v>
      </c>
      <c r="W291" s="200">
        <v>0</v>
      </c>
      <c r="X291" s="200">
        <v>0</v>
      </c>
      <c r="Y291" s="200">
        <v>249</v>
      </c>
      <c r="Z291" s="200">
        <v>168</v>
      </c>
      <c r="AA291" s="200">
        <v>0</v>
      </c>
      <c r="AB291" s="200">
        <v>119</v>
      </c>
      <c r="AC291" s="200">
        <v>41</v>
      </c>
      <c r="AD291" s="200">
        <v>1551</v>
      </c>
      <c r="AE291" s="200">
        <v>3342</v>
      </c>
      <c r="AF291" s="200">
        <v>2994</v>
      </c>
      <c r="AG291" s="200">
        <v>4140</v>
      </c>
      <c r="AI291" s="259">
        <v>0.89160065916530562</v>
      </c>
      <c r="AJ291" s="260">
        <f t="shared" si="181"/>
        <v>692.58011618227442</v>
      </c>
      <c r="AK291" s="261">
        <f t="shared" si="158"/>
        <v>0.59161255882961772</v>
      </c>
      <c r="AL291" s="262">
        <f t="shared" si="182"/>
        <v>7.3934368637634915E-4</v>
      </c>
      <c r="AN291" s="264">
        <f t="shared" si="183"/>
        <v>0.68754000000000048</v>
      </c>
      <c r="AO291" s="266">
        <f t="shared" si="184"/>
        <v>1260.8620429999999</v>
      </c>
      <c r="AP291" s="261">
        <f t="shared" si="159"/>
        <v>0.61200953451121254</v>
      </c>
      <c r="AQ291" s="262">
        <f t="shared" si="185"/>
        <v>2.3889283861216963E-4</v>
      </c>
      <c r="AT291" s="192">
        <f t="shared" si="160"/>
        <v>3.9405660163598852E-3</v>
      </c>
      <c r="AU291" s="192">
        <f t="shared" si="161"/>
        <v>0</v>
      </c>
      <c r="AV291" s="192">
        <f t="shared" si="162"/>
        <v>2.0937343244819442E-3</v>
      </c>
      <c r="AW291" s="192">
        <f t="shared" si="163"/>
        <v>5.9256631824960689E-4</v>
      </c>
      <c r="AX291" s="192">
        <f t="shared" si="164"/>
        <v>0</v>
      </c>
      <c r="AY291" s="192">
        <f t="shared" si="165"/>
        <v>1.2784618316235268E-2</v>
      </c>
      <c r="AZ291" s="192">
        <f t="shared" si="166"/>
        <v>1.2295751103679343E-3</v>
      </c>
      <c r="BA291" s="192">
        <f t="shared" si="167"/>
        <v>0</v>
      </c>
      <c r="BB291" s="192">
        <f t="shared" si="168"/>
        <v>5.8762826559752691E-4</v>
      </c>
      <c r="BC291" s="192">
        <f t="shared" si="169"/>
        <v>2.1228688351292165E-2</v>
      </c>
      <c r="BE291" s="72">
        <f t="shared" si="170"/>
        <v>3.9405660163598852E-3</v>
      </c>
      <c r="BF291" s="72">
        <f t="shared" si="171"/>
        <v>0</v>
      </c>
      <c r="BG291" s="72">
        <f t="shared" si="172"/>
        <v>5.5832915319518513E-3</v>
      </c>
      <c r="BH291" s="99">
        <f t="shared" si="173"/>
        <v>5.9256631824960689E-4</v>
      </c>
      <c r="BI291" s="72">
        <f t="shared" si="174"/>
        <v>0</v>
      </c>
      <c r="BJ291" s="72">
        <f t="shared" si="175"/>
        <v>1.2784618316235268E-2</v>
      </c>
      <c r="BK291" s="72">
        <f t="shared" si="176"/>
        <v>3.2788669609811584E-3</v>
      </c>
      <c r="BL291" s="72">
        <f t="shared" si="177"/>
        <v>0</v>
      </c>
      <c r="BM291" s="99">
        <f t="shared" si="178"/>
        <v>5.8762826559752691E-4</v>
      </c>
      <c r="BN291" s="278">
        <f t="shared" si="157"/>
        <v>0.24640882733879491</v>
      </c>
      <c r="BO291" s="277">
        <f t="shared" si="179"/>
        <v>2.1228688351292165E-2</v>
      </c>
      <c r="BP291" s="375">
        <f t="shared" si="180"/>
        <v>2.6767537409375295E-2</v>
      </c>
      <c r="BQ291" s="375"/>
      <c r="BR291" s="375"/>
      <c r="BS291" s="375"/>
      <c r="BT291" s="281"/>
      <c r="BU291" s="397"/>
      <c r="BV291" s="397"/>
      <c r="BW291" s="281"/>
      <c r="BX291" s="281"/>
    </row>
    <row r="292" spans="1:76" ht="15">
      <c r="A292" s="192">
        <v>280</v>
      </c>
      <c r="B292" s="192">
        <v>55031</v>
      </c>
      <c r="C292" s="200">
        <v>9</v>
      </c>
      <c r="D292" s="200">
        <v>0</v>
      </c>
      <c r="E292" s="200">
        <v>1</v>
      </c>
      <c r="F292" s="200">
        <v>0</v>
      </c>
      <c r="G292" s="192" t="s">
        <v>575</v>
      </c>
      <c r="H292" s="193">
        <v>5.1240000000000001E-3</v>
      </c>
      <c r="I292" s="201">
        <v>83</v>
      </c>
      <c r="J292" s="193">
        <v>3.9988402633051728E-3</v>
      </c>
      <c r="K292" s="200">
        <v>427</v>
      </c>
      <c r="L292" s="200">
        <v>0</v>
      </c>
      <c r="M292" s="200">
        <v>0</v>
      </c>
      <c r="N292" s="200">
        <v>712</v>
      </c>
      <c r="O292" s="200">
        <v>0</v>
      </c>
      <c r="P292" s="200">
        <v>0</v>
      </c>
      <c r="Q292" s="200">
        <v>244</v>
      </c>
      <c r="R292" s="200">
        <v>0</v>
      </c>
      <c r="S292" s="200">
        <v>1344</v>
      </c>
      <c r="T292" s="200">
        <v>3015</v>
      </c>
      <c r="U292" s="200">
        <v>1</v>
      </c>
      <c r="V292" s="200">
        <v>1</v>
      </c>
      <c r="W292" s="200">
        <v>0</v>
      </c>
      <c r="X292" s="200">
        <v>0</v>
      </c>
      <c r="Y292" s="200">
        <v>594</v>
      </c>
      <c r="Z292" s="200">
        <v>119</v>
      </c>
      <c r="AA292" s="200">
        <v>0</v>
      </c>
      <c r="AB292" s="200">
        <v>0</v>
      </c>
      <c r="AC292" s="200">
        <v>0</v>
      </c>
      <c r="AD292" s="200">
        <v>1384</v>
      </c>
      <c r="AE292" s="200">
        <v>3972</v>
      </c>
      <c r="AF292" s="200">
        <v>3054</v>
      </c>
      <c r="AG292" s="200">
        <v>4399</v>
      </c>
      <c r="AI292" s="268">
        <v>0.89566309123129761</v>
      </c>
      <c r="AJ292" s="260">
        <f t="shared" si="181"/>
        <v>704.7925743464084</v>
      </c>
      <c r="AK292" s="261">
        <f t="shared" si="158"/>
        <v>0.60204462792208568</v>
      </c>
      <c r="AL292" s="262">
        <f t="shared" si="182"/>
        <v>2.4114863387343591E-3</v>
      </c>
      <c r="AN292" s="264">
        <f t="shared" si="183"/>
        <v>0.6926640000000005</v>
      </c>
      <c r="AO292" s="266">
        <f t="shared" si="184"/>
        <v>1276.5107389999998</v>
      </c>
      <c r="AP292" s="261">
        <f t="shared" si="159"/>
        <v>0.61960525143189982</v>
      </c>
      <c r="AQ292" s="262">
        <f t="shared" si="185"/>
        <v>7.6137113282749992E-4</v>
      </c>
      <c r="AT292" s="192">
        <f t="shared" si="160"/>
        <v>6.8641692655738622E-3</v>
      </c>
      <c r="AU292" s="192">
        <f t="shared" si="161"/>
        <v>0</v>
      </c>
      <c r="AV292" s="192">
        <f t="shared" si="162"/>
        <v>1.1445640555242598E-2</v>
      </c>
      <c r="AW292" s="192">
        <f t="shared" si="163"/>
        <v>0</v>
      </c>
      <c r="AX292" s="192">
        <f t="shared" si="164"/>
        <v>0</v>
      </c>
      <c r="AY292" s="192">
        <f t="shared" si="165"/>
        <v>4.8467143643337679E-2</v>
      </c>
      <c r="AZ292" s="192">
        <f t="shared" si="166"/>
        <v>9.5487506879411554E-3</v>
      </c>
      <c r="BA292" s="192">
        <f t="shared" si="167"/>
        <v>0</v>
      </c>
      <c r="BB292" s="192">
        <f t="shared" si="168"/>
        <v>0</v>
      </c>
      <c r="BC292" s="192">
        <f t="shared" si="169"/>
        <v>7.6325704152095289E-2</v>
      </c>
      <c r="BE292" s="72">
        <f t="shared" si="170"/>
        <v>6.8641692655738622E-3</v>
      </c>
      <c r="BF292" s="72">
        <f t="shared" si="171"/>
        <v>0</v>
      </c>
      <c r="BG292" s="72">
        <f t="shared" si="172"/>
        <v>3.0521708147313597E-2</v>
      </c>
      <c r="BH292" s="99">
        <f t="shared" si="173"/>
        <v>0</v>
      </c>
      <c r="BI292" s="72">
        <f t="shared" si="174"/>
        <v>0</v>
      </c>
      <c r="BJ292" s="72">
        <f t="shared" si="175"/>
        <v>4.8467143643337679E-2</v>
      </c>
      <c r="BK292" s="72">
        <f t="shared" si="176"/>
        <v>2.5463335167843083E-2</v>
      </c>
      <c r="BL292" s="72">
        <f t="shared" si="177"/>
        <v>0</v>
      </c>
      <c r="BM292" s="99">
        <f t="shared" si="178"/>
        <v>0</v>
      </c>
      <c r="BN292" s="278">
        <f t="shared" si="157"/>
        <v>0.81823469699697804</v>
      </c>
      <c r="BO292" s="277">
        <f t="shared" si="179"/>
        <v>7.6325704152095289E-2</v>
      </c>
      <c r="BP292" s="375">
        <f t="shared" si="180"/>
        <v>0.11131635622406821</v>
      </c>
      <c r="BQ292" s="375"/>
      <c r="BR292" s="375"/>
      <c r="BS292" s="375"/>
      <c r="BT292" s="281"/>
      <c r="BU292" s="397"/>
      <c r="BV292" s="397"/>
      <c r="BW292" s="281"/>
      <c r="BX292" s="281"/>
    </row>
    <row r="293" spans="1:76" ht="15">
      <c r="A293" s="192">
        <v>285</v>
      </c>
      <c r="B293" s="192">
        <v>51073</v>
      </c>
      <c r="C293" s="200">
        <v>9</v>
      </c>
      <c r="D293" s="200">
        <v>0</v>
      </c>
      <c r="E293" s="200">
        <v>1</v>
      </c>
      <c r="F293" s="200">
        <v>0</v>
      </c>
      <c r="G293" s="192" t="s">
        <v>575</v>
      </c>
      <c r="H293" s="193">
        <v>2.3479999999999998E-3</v>
      </c>
      <c r="I293" s="201">
        <v>83</v>
      </c>
      <c r="J293" s="193">
        <v>1.8324115804528773E-3</v>
      </c>
      <c r="K293" s="200">
        <v>95</v>
      </c>
      <c r="L293" s="200">
        <v>0</v>
      </c>
      <c r="M293" s="200">
        <v>0</v>
      </c>
      <c r="N293" s="200">
        <v>322</v>
      </c>
      <c r="O293" s="200">
        <v>136</v>
      </c>
      <c r="P293" s="200">
        <v>0</v>
      </c>
      <c r="Q293" s="200">
        <v>160</v>
      </c>
      <c r="R293" s="200">
        <v>0</v>
      </c>
      <c r="S293" s="200">
        <v>330</v>
      </c>
      <c r="T293" s="200">
        <v>2883</v>
      </c>
      <c r="U293" s="200">
        <v>1</v>
      </c>
      <c r="V293" s="200">
        <v>1</v>
      </c>
      <c r="W293" s="200">
        <v>0</v>
      </c>
      <c r="X293" s="200">
        <v>0</v>
      </c>
      <c r="Y293" s="200">
        <v>260</v>
      </c>
      <c r="Z293" s="200">
        <v>63</v>
      </c>
      <c r="AA293" s="200">
        <v>0</v>
      </c>
      <c r="AB293" s="200">
        <v>136</v>
      </c>
      <c r="AC293" s="200">
        <v>14</v>
      </c>
      <c r="AD293" s="200">
        <v>714</v>
      </c>
      <c r="AE293" s="200">
        <v>3503</v>
      </c>
      <c r="AF293" s="200">
        <v>3268</v>
      </c>
      <c r="AG293" s="200">
        <v>3598</v>
      </c>
      <c r="AI293" s="259">
        <v>0.90530540155837969</v>
      </c>
      <c r="AJ293" s="260">
        <f t="shared" si="181"/>
        <v>710.78089539132839</v>
      </c>
      <c r="AK293" s="261">
        <f t="shared" si="158"/>
        <v>0.60715994361438019</v>
      </c>
      <c r="AL293" s="262">
        <f t="shared" si="182"/>
        <v>5.7059713690944206E-3</v>
      </c>
      <c r="AN293" s="264">
        <f t="shared" si="183"/>
        <v>0.69501200000000052</v>
      </c>
      <c r="AO293" s="266">
        <f t="shared" si="184"/>
        <v>1284.1840029999998</v>
      </c>
      <c r="AP293" s="261">
        <f t="shared" si="159"/>
        <v>0.62332977526453737</v>
      </c>
      <c r="AQ293" s="262">
        <f t="shared" si="185"/>
        <v>3.3985180531677031E-4</v>
      </c>
      <c r="AT293" s="192">
        <f t="shared" si="160"/>
        <v>6.9979798257495385E-4</v>
      </c>
      <c r="AU293" s="192">
        <f t="shared" si="161"/>
        <v>0</v>
      </c>
      <c r="AV293" s="192">
        <f t="shared" si="162"/>
        <v>2.3719468462014225E-3</v>
      </c>
      <c r="AW293" s="192">
        <f t="shared" si="163"/>
        <v>1.0018160592651971E-3</v>
      </c>
      <c r="AX293" s="192">
        <f t="shared" si="164"/>
        <v>0</v>
      </c>
      <c r="AY293" s="192">
        <f t="shared" si="165"/>
        <v>2.1237027197511495E-2</v>
      </c>
      <c r="AZ293" s="192">
        <f t="shared" si="166"/>
        <v>1.9152365838893473E-3</v>
      </c>
      <c r="BA293" s="192">
        <f t="shared" si="167"/>
        <v>0</v>
      </c>
      <c r="BB293" s="192">
        <f t="shared" si="168"/>
        <v>1.0018160592651971E-3</v>
      </c>
      <c r="BC293" s="192">
        <f t="shared" si="169"/>
        <v>2.8227640728707613E-2</v>
      </c>
      <c r="BE293" s="72">
        <f t="shared" si="170"/>
        <v>6.9979798257495385E-4</v>
      </c>
      <c r="BF293" s="72">
        <f t="shared" si="171"/>
        <v>0</v>
      </c>
      <c r="BG293" s="72">
        <f t="shared" si="172"/>
        <v>6.3251915898704615E-3</v>
      </c>
      <c r="BH293" s="99">
        <f t="shared" si="173"/>
        <v>1.0018160592651971E-3</v>
      </c>
      <c r="BI293" s="72">
        <f t="shared" si="174"/>
        <v>0</v>
      </c>
      <c r="BJ293" s="72">
        <f t="shared" si="175"/>
        <v>2.1237027197511495E-2</v>
      </c>
      <c r="BK293" s="72">
        <f t="shared" si="176"/>
        <v>5.1072975570382604E-3</v>
      </c>
      <c r="BL293" s="72">
        <f t="shared" si="177"/>
        <v>0</v>
      </c>
      <c r="BM293" s="99">
        <f t="shared" si="178"/>
        <v>1.0018160592651971E-3</v>
      </c>
      <c r="BN293" s="278">
        <f t="shared" si="157"/>
        <v>0.40121751000964023</v>
      </c>
      <c r="BO293" s="277">
        <f t="shared" si="179"/>
        <v>2.8227640728707613E-2</v>
      </c>
      <c r="BP293" s="375">
        <f t="shared" si="180"/>
        <v>3.537294644552557E-2</v>
      </c>
      <c r="BQ293" s="375"/>
      <c r="BR293" s="375"/>
      <c r="BS293" s="375"/>
      <c r="BT293" s="281"/>
      <c r="BU293" s="397"/>
      <c r="BV293" s="397"/>
      <c r="BW293" s="281"/>
      <c r="BX293" s="281"/>
    </row>
    <row r="294" spans="1:76" ht="15">
      <c r="A294" s="192">
        <v>286</v>
      </c>
      <c r="B294" s="192">
        <v>55011</v>
      </c>
      <c r="C294" s="200">
        <v>9</v>
      </c>
      <c r="D294" s="200">
        <v>0</v>
      </c>
      <c r="E294" s="200">
        <v>1</v>
      </c>
      <c r="F294" s="200">
        <v>0</v>
      </c>
      <c r="G294" s="192" t="s">
        <v>575</v>
      </c>
      <c r="H294" s="193">
        <v>1.5740000000000001E-3</v>
      </c>
      <c r="I294" s="201">
        <v>83</v>
      </c>
      <c r="J294" s="193">
        <v>1.2283713064875764E-3</v>
      </c>
      <c r="K294" s="200">
        <v>0</v>
      </c>
      <c r="L294" s="200">
        <v>0</v>
      </c>
      <c r="M294" s="200">
        <v>0</v>
      </c>
      <c r="N294" s="200">
        <v>627</v>
      </c>
      <c r="O294" s="200">
        <v>80</v>
      </c>
      <c r="P294" s="200">
        <v>0</v>
      </c>
      <c r="Q294" s="200">
        <v>360</v>
      </c>
      <c r="R294" s="200">
        <v>54</v>
      </c>
      <c r="S294" s="200">
        <v>1530</v>
      </c>
      <c r="T294" s="200">
        <v>3804</v>
      </c>
      <c r="U294" s="200">
        <v>1</v>
      </c>
      <c r="V294" s="200">
        <v>1</v>
      </c>
      <c r="W294" s="200">
        <v>0</v>
      </c>
      <c r="X294" s="200">
        <v>0</v>
      </c>
      <c r="Y294" s="200">
        <v>258</v>
      </c>
      <c r="Z294" s="200">
        <v>369</v>
      </c>
      <c r="AA294" s="200">
        <v>0</v>
      </c>
      <c r="AB294" s="200">
        <v>80</v>
      </c>
      <c r="AC294" s="200">
        <v>51</v>
      </c>
      <c r="AD294" s="200">
        <v>1122</v>
      </c>
      <c r="AE294" s="200">
        <v>4926</v>
      </c>
      <c r="AF294" s="200">
        <v>3395</v>
      </c>
      <c r="AG294" s="200">
        <v>4926</v>
      </c>
      <c r="AI294" s="259">
        <v>0.90653377286486725</v>
      </c>
      <c r="AJ294" s="260">
        <f t="shared" si="181"/>
        <v>714.95121597685375</v>
      </c>
      <c r="AK294" s="261">
        <f t="shared" si="158"/>
        <v>0.61072229542768752</v>
      </c>
      <c r="AL294" s="262">
        <f t="shared" si="182"/>
        <v>7.295996567115283E-4</v>
      </c>
      <c r="AN294" s="264">
        <f t="shared" si="183"/>
        <v>0.69658600000000048</v>
      </c>
      <c r="AO294" s="266">
        <f t="shared" si="184"/>
        <v>1289.5277329999999</v>
      </c>
      <c r="AP294" s="261">
        <f t="shared" si="159"/>
        <v>0.62592356712940489</v>
      </c>
      <c r="AQ294" s="262">
        <f t="shared" si="185"/>
        <v>2.2405049107193138E-4</v>
      </c>
      <c r="AT294" s="192">
        <f t="shared" si="160"/>
        <v>0</v>
      </c>
      <c r="AU294" s="192">
        <f t="shared" si="161"/>
        <v>0</v>
      </c>
      <c r="AV294" s="192">
        <f t="shared" si="162"/>
        <v>3.0961590128541958E-3</v>
      </c>
      <c r="AW294" s="192">
        <f t="shared" si="163"/>
        <v>3.9504421216640461E-4</v>
      </c>
      <c r="AX294" s="192">
        <f t="shared" si="164"/>
        <v>0</v>
      </c>
      <c r="AY294" s="192">
        <f t="shared" si="165"/>
        <v>1.8784352288512537E-2</v>
      </c>
      <c r="AZ294" s="192">
        <f t="shared" si="166"/>
        <v>1.2740175842366548E-3</v>
      </c>
      <c r="BA294" s="192">
        <f t="shared" si="167"/>
        <v>0</v>
      </c>
      <c r="BB294" s="192">
        <f t="shared" si="168"/>
        <v>3.9504421216640461E-4</v>
      </c>
      <c r="BC294" s="192">
        <f t="shared" si="169"/>
        <v>2.3944617309936196E-2</v>
      </c>
      <c r="BE294" s="72">
        <f t="shared" si="170"/>
        <v>0</v>
      </c>
      <c r="BF294" s="72">
        <f t="shared" si="171"/>
        <v>0</v>
      </c>
      <c r="BG294" s="72">
        <f t="shared" si="172"/>
        <v>8.2564240342778549E-3</v>
      </c>
      <c r="BH294" s="99">
        <f t="shared" si="173"/>
        <v>3.9504421216640461E-4</v>
      </c>
      <c r="BI294" s="72">
        <f t="shared" si="174"/>
        <v>0</v>
      </c>
      <c r="BJ294" s="72">
        <f t="shared" si="175"/>
        <v>1.8784352288512537E-2</v>
      </c>
      <c r="BK294" s="72">
        <f t="shared" si="176"/>
        <v>3.3973802246310796E-3</v>
      </c>
      <c r="BL294" s="72">
        <f t="shared" si="177"/>
        <v>0</v>
      </c>
      <c r="BM294" s="99">
        <f t="shared" si="178"/>
        <v>3.9504421216640461E-4</v>
      </c>
      <c r="BN294" s="278">
        <f t="shared" si="157"/>
        <v>0.2794114792301966</v>
      </c>
      <c r="BO294" s="277">
        <f t="shared" si="179"/>
        <v>2.3944617309936196E-2</v>
      </c>
      <c r="BP294" s="375">
        <f t="shared" si="180"/>
        <v>3.122824497175428E-2</v>
      </c>
      <c r="BQ294" s="375"/>
      <c r="BR294" s="375"/>
      <c r="BS294" s="375"/>
      <c r="BT294" s="281"/>
      <c r="BU294" s="397"/>
      <c r="BV294" s="397"/>
      <c r="BW294" s="281"/>
      <c r="BX294" s="281"/>
    </row>
    <row r="295" spans="1:76" ht="15">
      <c r="A295" s="192">
        <v>288</v>
      </c>
      <c r="B295" s="192">
        <v>51077</v>
      </c>
      <c r="C295" s="200">
        <v>9</v>
      </c>
      <c r="D295" s="200">
        <v>0</v>
      </c>
      <c r="E295" s="200">
        <v>1</v>
      </c>
      <c r="F295" s="200">
        <v>0</v>
      </c>
      <c r="G295" s="192" t="s">
        <v>575</v>
      </c>
      <c r="H295" s="193">
        <v>7.7899999999999996E-4</v>
      </c>
      <c r="I295" s="201">
        <v>83</v>
      </c>
      <c r="J295" s="193">
        <v>6.0794234291856538E-4</v>
      </c>
      <c r="K295" s="200">
        <v>0</v>
      </c>
      <c r="L295" s="200">
        <v>0</v>
      </c>
      <c r="M295" s="200">
        <v>0</v>
      </c>
      <c r="N295" s="200">
        <v>340</v>
      </c>
      <c r="O295" s="200">
        <v>11</v>
      </c>
      <c r="P295" s="200">
        <v>0</v>
      </c>
      <c r="Q295" s="200">
        <v>399</v>
      </c>
      <c r="R295" s="200">
        <v>51</v>
      </c>
      <c r="S295" s="200">
        <v>1264</v>
      </c>
      <c r="T295" s="200">
        <v>3867</v>
      </c>
      <c r="U295" s="200">
        <v>1</v>
      </c>
      <c r="V295" s="200">
        <v>1</v>
      </c>
      <c r="W295" s="200">
        <v>0</v>
      </c>
      <c r="X295" s="200">
        <v>0</v>
      </c>
      <c r="Y295" s="200">
        <v>223</v>
      </c>
      <c r="Z295" s="200">
        <v>117</v>
      </c>
      <c r="AA295" s="200">
        <v>0</v>
      </c>
      <c r="AB295" s="200">
        <v>0</v>
      </c>
      <c r="AC295" s="200">
        <v>61</v>
      </c>
      <c r="AD295" s="200">
        <v>802</v>
      </c>
      <c r="AE295" s="200">
        <v>4669</v>
      </c>
      <c r="AF295" s="200">
        <v>3405</v>
      </c>
      <c r="AG295" s="200">
        <v>4669</v>
      </c>
      <c r="AI295" s="259">
        <v>0.91218552953677523</v>
      </c>
      <c r="AJ295" s="260">
        <f t="shared" si="181"/>
        <v>717.02125965449147</v>
      </c>
      <c r="AK295" s="261">
        <f t="shared" si="158"/>
        <v>0.61249055848982548</v>
      </c>
      <c r="AL295" s="262">
        <f t="shared" si="182"/>
        <v>3.3656575433844049E-3</v>
      </c>
      <c r="AN295" s="264">
        <f t="shared" si="183"/>
        <v>0.69736500000000046</v>
      </c>
      <c r="AO295" s="266">
        <f t="shared" si="184"/>
        <v>1292.1802279999999</v>
      </c>
      <c r="AP295" s="261">
        <f t="shared" si="159"/>
        <v>0.62721106106203284</v>
      </c>
      <c r="AQ295" s="262">
        <f t="shared" si="185"/>
        <v>1.0969595363886711E-4</v>
      </c>
      <c r="AT295" s="192">
        <f t="shared" si="160"/>
        <v>0</v>
      </c>
      <c r="AU295" s="192">
        <f t="shared" si="161"/>
        <v>0</v>
      </c>
      <c r="AV295" s="192">
        <f t="shared" si="162"/>
        <v>8.3093559430109519E-4</v>
      </c>
      <c r="AW295" s="192">
        <f t="shared" si="163"/>
        <v>2.6883210403858964E-5</v>
      </c>
      <c r="AX295" s="192">
        <f t="shared" si="164"/>
        <v>0</v>
      </c>
      <c r="AY295" s="192">
        <f t="shared" si="165"/>
        <v>9.4506704210656923E-3</v>
      </c>
      <c r="AZ295" s="192">
        <f t="shared" si="166"/>
        <v>5.4499599273277722E-4</v>
      </c>
      <c r="BA295" s="192">
        <f t="shared" si="167"/>
        <v>0</v>
      </c>
      <c r="BB295" s="192">
        <f t="shared" si="168"/>
        <v>0</v>
      </c>
      <c r="BC295" s="192">
        <f t="shared" si="169"/>
        <v>1.0853485218503423E-2</v>
      </c>
      <c r="BE295" s="72">
        <f t="shared" si="170"/>
        <v>0</v>
      </c>
      <c r="BF295" s="72">
        <f t="shared" si="171"/>
        <v>0</v>
      </c>
      <c r="BG295" s="72">
        <f t="shared" si="172"/>
        <v>2.2158282514695869E-3</v>
      </c>
      <c r="BH295" s="99">
        <f t="shared" si="173"/>
        <v>2.6883210403858964E-5</v>
      </c>
      <c r="BI295" s="72">
        <f t="shared" si="174"/>
        <v>0</v>
      </c>
      <c r="BJ295" s="72">
        <f t="shared" si="175"/>
        <v>9.4506704210656923E-3</v>
      </c>
      <c r="BK295" s="72">
        <f t="shared" si="176"/>
        <v>1.4533226472874059E-3</v>
      </c>
      <c r="BL295" s="72">
        <f t="shared" si="177"/>
        <v>0</v>
      </c>
      <c r="BM295" s="99">
        <f t="shared" si="178"/>
        <v>0</v>
      </c>
      <c r="BN295" s="278">
        <f t="shared" si="157"/>
        <v>0.13869292640172695</v>
      </c>
      <c r="BO295" s="277">
        <f t="shared" si="179"/>
        <v>1.0853485218503423E-2</v>
      </c>
      <c r="BP295" s="375">
        <f t="shared" si="180"/>
        <v>1.3146704530226544E-2</v>
      </c>
      <c r="BQ295" s="375"/>
      <c r="BR295" s="375"/>
      <c r="BS295" s="375"/>
      <c r="BT295" s="281"/>
      <c r="BU295" s="397"/>
      <c r="BV295" s="397"/>
      <c r="BW295" s="281"/>
      <c r="BX295" s="281"/>
    </row>
    <row r="296" spans="1:76" ht="15">
      <c r="A296" s="192">
        <v>292</v>
      </c>
      <c r="B296" s="192">
        <v>51076</v>
      </c>
      <c r="C296" s="200">
        <v>9</v>
      </c>
      <c r="D296" s="200">
        <v>0</v>
      </c>
      <c r="E296" s="200">
        <v>1</v>
      </c>
      <c r="F296" s="200">
        <v>0</v>
      </c>
      <c r="G296" s="192" t="s">
        <v>575</v>
      </c>
      <c r="H296" s="193">
        <v>7.7899999999999996E-4</v>
      </c>
      <c r="I296" s="201">
        <v>83</v>
      </c>
      <c r="J296" s="193">
        <v>6.0794234291856538E-4</v>
      </c>
      <c r="K296" s="200">
        <v>96</v>
      </c>
      <c r="L296" s="200">
        <v>0</v>
      </c>
      <c r="M296" s="200">
        <v>0</v>
      </c>
      <c r="N296" s="200">
        <v>525</v>
      </c>
      <c r="O296" s="200">
        <v>202</v>
      </c>
      <c r="P296" s="200">
        <v>0</v>
      </c>
      <c r="Q296" s="200">
        <v>228</v>
      </c>
      <c r="R296" s="200">
        <v>87</v>
      </c>
      <c r="S296" s="200">
        <v>1315</v>
      </c>
      <c r="T296" s="200">
        <v>3735</v>
      </c>
      <c r="U296" s="200">
        <v>1</v>
      </c>
      <c r="V296" s="200">
        <v>1</v>
      </c>
      <c r="W296" s="200">
        <v>6</v>
      </c>
      <c r="X296" s="200">
        <v>0</v>
      </c>
      <c r="Y296" s="200">
        <v>397</v>
      </c>
      <c r="Z296" s="200">
        <v>128</v>
      </c>
      <c r="AA296" s="200">
        <v>0</v>
      </c>
      <c r="AB296" s="200">
        <v>150</v>
      </c>
      <c r="AC296" s="200">
        <v>45</v>
      </c>
      <c r="AD296" s="200">
        <v>1140</v>
      </c>
      <c r="AE296" s="200">
        <v>4778</v>
      </c>
      <c r="AF296" s="200">
        <v>3559</v>
      </c>
      <c r="AG296" s="200">
        <v>4874</v>
      </c>
      <c r="AI296" s="259">
        <v>0.91829380879748879</v>
      </c>
      <c r="AJ296" s="260">
        <f t="shared" si="181"/>
        <v>719.18492645293861</v>
      </c>
      <c r="AK296" s="261">
        <f t="shared" si="158"/>
        <v>0.61433879585785744</v>
      </c>
      <c r="AL296" s="262">
        <f t="shared" si="182"/>
        <v>3.6872626779153044E-3</v>
      </c>
      <c r="AN296" s="264">
        <f t="shared" si="183"/>
        <v>0.69814400000000043</v>
      </c>
      <c r="AO296" s="266">
        <f t="shared" si="184"/>
        <v>1294.952689</v>
      </c>
      <c r="AP296" s="261">
        <f t="shared" si="159"/>
        <v>0.62855678526356673</v>
      </c>
      <c r="AQ296" s="262">
        <f t="shared" si="185"/>
        <v>1.0885835871235502E-4</v>
      </c>
      <c r="AT296" s="192">
        <f t="shared" si="160"/>
        <v>2.3461710897913277E-4</v>
      </c>
      <c r="AU296" s="192">
        <f t="shared" si="161"/>
        <v>0</v>
      </c>
      <c r="AV296" s="192">
        <f t="shared" si="162"/>
        <v>1.2830623147296323E-3</v>
      </c>
      <c r="AW296" s="192">
        <f t="shared" si="163"/>
        <v>4.9367350014359183E-4</v>
      </c>
      <c r="AX296" s="192">
        <f t="shared" si="164"/>
        <v>0</v>
      </c>
      <c r="AY296" s="192">
        <f t="shared" si="165"/>
        <v>9.1280718962193832E-3</v>
      </c>
      <c r="AZ296" s="192">
        <f t="shared" si="166"/>
        <v>9.7023950275745526E-4</v>
      </c>
      <c r="BA296" s="192">
        <f t="shared" si="167"/>
        <v>0</v>
      </c>
      <c r="BB296" s="192">
        <f t="shared" si="168"/>
        <v>3.6658923277989492E-4</v>
      </c>
      <c r="BC296" s="192">
        <f t="shared" si="169"/>
        <v>1.247625355560909E-2</v>
      </c>
      <c r="BE296" s="72">
        <f t="shared" si="170"/>
        <v>2.3461710897913277E-4</v>
      </c>
      <c r="BF296" s="72">
        <f t="shared" si="171"/>
        <v>0</v>
      </c>
      <c r="BG296" s="72">
        <f t="shared" si="172"/>
        <v>3.421499505945687E-3</v>
      </c>
      <c r="BH296" s="99">
        <f t="shared" si="173"/>
        <v>4.9367350014359183E-4</v>
      </c>
      <c r="BI296" s="72">
        <f t="shared" si="174"/>
        <v>0</v>
      </c>
      <c r="BJ296" s="72">
        <f t="shared" si="175"/>
        <v>9.1280718962193832E-3</v>
      </c>
      <c r="BK296" s="72">
        <f t="shared" si="176"/>
        <v>2.5873053406865474E-3</v>
      </c>
      <c r="BL296" s="72">
        <f t="shared" si="177"/>
        <v>0</v>
      </c>
      <c r="BM296" s="99">
        <f t="shared" si="178"/>
        <v>3.6658923277989492E-4</v>
      </c>
      <c r="BN296" s="278">
        <f t="shared" si="157"/>
        <v>0.14496567549596068</v>
      </c>
      <c r="BO296" s="277">
        <f t="shared" si="179"/>
        <v>1.247625355560909E-2</v>
      </c>
      <c r="BP296" s="375">
        <f t="shared" si="180"/>
        <v>1.6231756584754238E-2</v>
      </c>
      <c r="BQ296" s="375"/>
      <c r="BR296" s="375"/>
      <c r="BS296" s="375"/>
      <c r="BT296" s="281"/>
      <c r="BU296" s="397"/>
      <c r="BV296" s="397"/>
      <c r="BW296" s="281"/>
      <c r="BX296" s="281"/>
    </row>
    <row r="297" spans="1:76" ht="15">
      <c r="A297" s="192">
        <v>293</v>
      </c>
      <c r="B297" s="192">
        <v>51068</v>
      </c>
      <c r="C297" s="200">
        <v>9</v>
      </c>
      <c r="D297" s="200">
        <v>0</v>
      </c>
      <c r="E297" s="200">
        <v>1</v>
      </c>
      <c r="F297" s="200">
        <v>0</v>
      </c>
      <c r="G297" s="192" t="s">
        <v>575</v>
      </c>
      <c r="H297" s="193">
        <v>7.7899999999999996E-4</v>
      </c>
      <c r="I297" s="201">
        <v>83</v>
      </c>
      <c r="J297" s="193">
        <v>6.0794234291856538E-4</v>
      </c>
      <c r="K297" s="200">
        <v>1873</v>
      </c>
      <c r="L297" s="200">
        <v>0</v>
      </c>
      <c r="M297" s="200">
        <v>0</v>
      </c>
      <c r="N297" s="200">
        <v>394</v>
      </c>
      <c r="O297" s="200">
        <v>141</v>
      </c>
      <c r="P297" s="200">
        <v>0</v>
      </c>
      <c r="Q297" s="200">
        <v>285</v>
      </c>
      <c r="R297" s="200">
        <v>81</v>
      </c>
      <c r="S297" s="200">
        <v>1290</v>
      </c>
      <c r="T297" s="200">
        <v>2107</v>
      </c>
      <c r="U297" s="200">
        <v>1</v>
      </c>
      <c r="V297" s="200">
        <v>1</v>
      </c>
      <c r="W297" s="200">
        <v>76</v>
      </c>
      <c r="X297" s="200">
        <v>0</v>
      </c>
      <c r="Y297" s="200">
        <v>228</v>
      </c>
      <c r="Z297" s="200">
        <v>166</v>
      </c>
      <c r="AA297" s="200">
        <v>0</v>
      </c>
      <c r="AB297" s="200">
        <v>141</v>
      </c>
      <c r="AC297" s="200">
        <v>58</v>
      </c>
      <c r="AD297" s="200">
        <v>2775</v>
      </c>
      <c r="AE297" s="200">
        <v>3009</v>
      </c>
      <c r="AF297" s="200">
        <v>3593</v>
      </c>
      <c r="AG297" s="200">
        <v>4882</v>
      </c>
      <c r="AI297" s="259">
        <v>0.9189017511404074</v>
      </c>
      <c r="AJ297" s="260">
        <f t="shared" si="181"/>
        <v>721.36926329104506</v>
      </c>
      <c r="AK297" s="261">
        <f t="shared" si="158"/>
        <v>0.61620468989082711</v>
      </c>
      <c r="AL297" s="262">
        <f t="shared" si="182"/>
        <v>3.6880948331902396E-4</v>
      </c>
      <c r="AN297" s="264">
        <f t="shared" si="183"/>
        <v>0.69892300000000041</v>
      </c>
      <c r="AO297" s="266">
        <f t="shared" si="184"/>
        <v>1297.751636</v>
      </c>
      <c r="AP297" s="261">
        <f t="shared" si="159"/>
        <v>0.62991536549849536</v>
      </c>
      <c r="AQ297" s="262">
        <f t="shared" si="185"/>
        <v>1.079653875563507E-4</v>
      </c>
      <c r="AT297" s="192">
        <f t="shared" si="160"/>
        <v>4.5774775533116213E-3</v>
      </c>
      <c r="AU297" s="192">
        <f t="shared" si="161"/>
        <v>0</v>
      </c>
      <c r="AV297" s="192">
        <f t="shared" si="162"/>
        <v>9.6290771810185732E-4</v>
      </c>
      <c r="AW297" s="192">
        <f t="shared" si="163"/>
        <v>3.4459387881310126E-4</v>
      </c>
      <c r="AX297" s="192">
        <f t="shared" si="164"/>
        <v>0</v>
      </c>
      <c r="AY297" s="192">
        <f t="shared" si="165"/>
        <v>5.1493567564482572E-3</v>
      </c>
      <c r="AZ297" s="192">
        <f t="shared" si="166"/>
        <v>5.5721563382544028E-4</v>
      </c>
      <c r="BA297" s="192">
        <f t="shared" si="167"/>
        <v>0</v>
      </c>
      <c r="BB297" s="192">
        <f t="shared" si="168"/>
        <v>3.4459387881310126E-4</v>
      </c>
      <c r="BC297" s="192">
        <f t="shared" si="169"/>
        <v>1.1936145419313378E-2</v>
      </c>
      <c r="BE297" s="72">
        <f t="shared" si="170"/>
        <v>4.5774775533116213E-3</v>
      </c>
      <c r="BF297" s="72">
        <f t="shared" si="171"/>
        <v>0</v>
      </c>
      <c r="BG297" s="72">
        <f t="shared" si="172"/>
        <v>2.5677539149382865E-3</v>
      </c>
      <c r="BH297" s="99">
        <f t="shared" si="173"/>
        <v>3.4459387881310126E-4</v>
      </c>
      <c r="BI297" s="72">
        <f t="shared" si="174"/>
        <v>0</v>
      </c>
      <c r="BJ297" s="72">
        <f t="shared" si="175"/>
        <v>5.1493567564482572E-3</v>
      </c>
      <c r="BK297" s="72">
        <f t="shared" si="176"/>
        <v>1.485908356867841E-3</v>
      </c>
      <c r="BL297" s="72">
        <f t="shared" si="177"/>
        <v>0</v>
      </c>
      <c r="BM297" s="99">
        <f t="shared" si="178"/>
        <v>3.4459387881310126E-4</v>
      </c>
      <c r="BN297" s="278">
        <f t="shared" si="157"/>
        <v>0.14635056815312916</v>
      </c>
      <c r="BO297" s="277">
        <f t="shared" si="179"/>
        <v>1.1936145419313378E-2</v>
      </c>
      <c r="BP297" s="375">
        <f t="shared" si="180"/>
        <v>1.4469684339192207E-2</v>
      </c>
      <c r="BQ297" s="375"/>
      <c r="BR297" s="375"/>
      <c r="BS297" s="375"/>
      <c r="BT297" s="281"/>
      <c r="BU297" s="397"/>
      <c r="BV297" s="397"/>
      <c r="BW297" s="281"/>
      <c r="BX297" s="281"/>
    </row>
    <row r="298" spans="1:76" ht="15">
      <c r="A298" s="192">
        <v>294</v>
      </c>
      <c r="B298" s="192">
        <v>55023</v>
      </c>
      <c r="C298" s="200">
        <v>9</v>
      </c>
      <c r="D298" s="200">
        <v>0</v>
      </c>
      <c r="E298" s="200">
        <v>1</v>
      </c>
      <c r="F298" s="200">
        <v>0</v>
      </c>
      <c r="G298" s="192" t="s">
        <v>575</v>
      </c>
      <c r="H298" s="193">
        <v>1.5740000000000001E-3</v>
      </c>
      <c r="I298" s="201">
        <v>83</v>
      </c>
      <c r="J298" s="193">
        <v>1.2283713064875764E-3</v>
      </c>
      <c r="K298" s="200">
        <v>1413</v>
      </c>
      <c r="L298" s="200">
        <v>0</v>
      </c>
      <c r="M298" s="200">
        <v>0</v>
      </c>
      <c r="N298" s="200">
        <v>324</v>
      </c>
      <c r="O298" s="200">
        <v>0</v>
      </c>
      <c r="P298" s="200">
        <v>0</v>
      </c>
      <c r="Q298" s="200">
        <v>224</v>
      </c>
      <c r="R298" s="200">
        <v>124</v>
      </c>
      <c r="S298" s="200">
        <v>44</v>
      </c>
      <c r="T298" s="200">
        <v>1575</v>
      </c>
      <c r="U298" s="200">
        <v>1</v>
      </c>
      <c r="V298" s="200">
        <v>1</v>
      </c>
      <c r="W298" s="200">
        <v>0</v>
      </c>
      <c r="X298" s="200">
        <v>0</v>
      </c>
      <c r="Y298" s="200">
        <v>243</v>
      </c>
      <c r="Z298" s="200">
        <v>69</v>
      </c>
      <c r="AA298" s="200">
        <v>0</v>
      </c>
      <c r="AB298" s="200">
        <v>0</v>
      </c>
      <c r="AC298" s="200">
        <v>36</v>
      </c>
      <c r="AD298" s="200">
        <v>2086</v>
      </c>
      <c r="AE298" s="200">
        <v>2248</v>
      </c>
      <c r="AF298" s="200">
        <v>3617</v>
      </c>
      <c r="AG298" s="200">
        <v>3661</v>
      </c>
      <c r="AI298" s="259">
        <v>0.92013012244689496</v>
      </c>
      <c r="AJ298" s="260">
        <f t="shared" si="181"/>
        <v>725.81228230661065</v>
      </c>
      <c r="AK298" s="261">
        <f t="shared" si="158"/>
        <v>0.61999998488603547</v>
      </c>
      <c r="AL298" s="262">
        <f t="shared" si="182"/>
        <v>7.4049563378901821E-4</v>
      </c>
      <c r="AN298" s="264">
        <f t="shared" si="183"/>
        <v>0.70049700000000037</v>
      </c>
      <c r="AO298" s="266">
        <f t="shared" si="184"/>
        <v>1303.444794</v>
      </c>
      <c r="AP298" s="261">
        <f t="shared" si="159"/>
        <v>0.63267876613920981</v>
      </c>
      <c r="AQ298" s="262">
        <f t="shared" si="185"/>
        <v>2.1536391680224839E-4</v>
      </c>
      <c r="AT298" s="192">
        <f t="shared" si="160"/>
        <v>6.9774683973891204E-3</v>
      </c>
      <c r="AU298" s="192">
        <f t="shared" si="161"/>
        <v>0</v>
      </c>
      <c r="AV298" s="192">
        <f t="shared" si="162"/>
        <v>1.5999290592739386E-3</v>
      </c>
      <c r="AW298" s="192">
        <f t="shared" si="163"/>
        <v>0</v>
      </c>
      <c r="AX298" s="192">
        <f t="shared" si="164"/>
        <v>0</v>
      </c>
      <c r="AY298" s="192">
        <f t="shared" si="165"/>
        <v>7.7774329270260904E-3</v>
      </c>
      <c r="AZ298" s="192">
        <f t="shared" si="166"/>
        <v>1.199946794455454E-3</v>
      </c>
      <c r="BA298" s="192">
        <f t="shared" si="167"/>
        <v>0</v>
      </c>
      <c r="BB298" s="192">
        <f t="shared" si="168"/>
        <v>0</v>
      </c>
      <c r="BC298" s="192">
        <f t="shared" si="169"/>
        <v>1.7554777178144604E-2</v>
      </c>
      <c r="BE298" s="72">
        <f t="shared" si="170"/>
        <v>6.9774683973891204E-3</v>
      </c>
      <c r="BF298" s="72">
        <f t="shared" si="171"/>
        <v>0</v>
      </c>
      <c r="BG298" s="72">
        <f t="shared" si="172"/>
        <v>4.2664774913971689E-3</v>
      </c>
      <c r="BH298" s="99">
        <f t="shared" si="173"/>
        <v>0</v>
      </c>
      <c r="BI298" s="72">
        <f t="shared" si="174"/>
        <v>0</v>
      </c>
      <c r="BJ298" s="72">
        <f t="shared" si="175"/>
        <v>7.7774329270260904E-3</v>
      </c>
      <c r="BK298" s="72">
        <f t="shared" si="176"/>
        <v>3.1998581185478771E-3</v>
      </c>
      <c r="BL298" s="72">
        <f t="shared" si="177"/>
        <v>0</v>
      </c>
      <c r="BM298" s="99">
        <f t="shared" si="178"/>
        <v>0</v>
      </c>
      <c r="BN298" s="278">
        <f t="shared" si="157"/>
        <v>0.29768227404289277</v>
      </c>
      <c r="BO298" s="277">
        <f t="shared" si="179"/>
        <v>1.7554777178144604E-2</v>
      </c>
      <c r="BP298" s="375">
        <f t="shared" si="180"/>
        <v>2.2221236934360258E-2</v>
      </c>
      <c r="BQ298" s="375"/>
      <c r="BR298" s="375"/>
      <c r="BS298" s="375"/>
      <c r="BT298" s="281"/>
      <c r="BU298" s="397"/>
      <c r="BV298" s="397"/>
      <c r="BW298" s="281"/>
      <c r="BX298" s="281"/>
    </row>
    <row r="299" spans="1:76" ht="15">
      <c r="A299" s="192">
        <v>297</v>
      </c>
      <c r="B299" s="192">
        <v>54057</v>
      </c>
      <c r="C299" s="200">
        <v>9</v>
      </c>
      <c r="D299" s="200">
        <v>0</v>
      </c>
      <c r="E299" s="200">
        <v>1</v>
      </c>
      <c r="F299" s="200">
        <v>0</v>
      </c>
      <c r="G299" s="192" t="s">
        <v>575</v>
      </c>
      <c r="H299" s="193">
        <v>6.7599999999999995E-4</v>
      </c>
      <c r="I299" s="201">
        <v>83</v>
      </c>
      <c r="J299" s="193">
        <v>5.2755972248132242E-4</v>
      </c>
      <c r="K299" s="200">
        <v>0</v>
      </c>
      <c r="L299" s="200">
        <v>0</v>
      </c>
      <c r="M299" s="200">
        <v>0</v>
      </c>
      <c r="N299" s="200">
        <v>390</v>
      </c>
      <c r="O299" s="200">
        <v>22</v>
      </c>
      <c r="P299" s="200">
        <v>0</v>
      </c>
      <c r="Q299" s="200">
        <v>222</v>
      </c>
      <c r="R299" s="200">
        <v>0</v>
      </c>
      <c r="S299" s="200">
        <v>1143</v>
      </c>
      <c r="T299" s="200">
        <v>4178</v>
      </c>
      <c r="U299" s="200">
        <v>1</v>
      </c>
      <c r="V299" s="200">
        <v>1</v>
      </c>
      <c r="W299" s="200">
        <v>0</v>
      </c>
      <c r="X299" s="200">
        <v>0</v>
      </c>
      <c r="Y299" s="200">
        <v>390</v>
      </c>
      <c r="Z299" s="200">
        <v>0</v>
      </c>
      <c r="AA299" s="200">
        <v>0</v>
      </c>
      <c r="AB299" s="200">
        <v>22</v>
      </c>
      <c r="AC299" s="200">
        <v>38</v>
      </c>
      <c r="AD299" s="200">
        <v>634</v>
      </c>
      <c r="AE299" s="200">
        <v>4812</v>
      </c>
      <c r="AF299" s="200">
        <v>3669</v>
      </c>
      <c r="AG299" s="200">
        <v>4812</v>
      </c>
      <c r="AI299" s="259">
        <v>0.92319534310400442</v>
      </c>
      <c r="AJ299" s="260">
        <f t="shared" si="181"/>
        <v>727.74789892839465</v>
      </c>
      <c r="AK299" s="261">
        <f t="shared" si="158"/>
        <v>0.62165341829506704</v>
      </c>
      <c r="AL299" s="262">
        <f t="shared" si="182"/>
        <v>1.8442576343815516E-3</v>
      </c>
      <c r="AN299" s="264">
        <f t="shared" si="183"/>
        <v>0.70117300000000038</v>
      </c>
      <c r="AO299" s="266">
        <f t="shared" si="184"/>
        <v>1305.9250380000001</v>
      </c>
      <c r="AP299" s="261">
        <f t="shared" si="159"/>
        <v>0.63388265119891285</v>
      </c>
      <c r="AQ299" s="262">
        <f t="shared" si="185"/>
        <v>9.1333401879430926E-5</v>
      </c>
      <c r="AT299" s="192">
        <f t="shared" si="160"/>
        <v>0</v>
      </c>
      <c r="AU299" s="192">
        <f t="shared" si="161"/>
        <v>0</v>
      </c>
      <c r="AV299" s="192">
        <f t="shared" si="162"/>
        <v>8.2710813290621729E-4</v>
      </c>
      <c r="AW299" s="192">
        <f t="shared" si="163"/>
        <v>4.6657381856248157E-5</v>
      </c>
      <c r="AX299" s="192">
        <f t="shared" si="164"/>
        <v>0</v>
      </c>
      <c r="AY299" s="192">
        <f t="shared" si="165"/>
        <v>8.8606609725184002E-3</v>
      </c>
      <c r="AZ299" s="192">
        <f t="shared" si="166"/>
        <v>8.2710813290621729E-4</v>
      </c>
      <c r="BA299" s="192">
        <f t="shared" si="167"/>
        <v>0</v>
      </c>
      <c r="BB299" s="192">
        <f t="shared" si="168"/>
        <v>4.6657381856248157E-5</v>
      </c>
      <c r="BC299" s="192">
        <f t="shared" si="169"/>
        <v>1.0608192002043331E-2</v>
      </c>
      <c r="BE299" s="72">
        <f t="shared" si="170"/>
        <v>0</v>
      </c>
      <c r="BF299" s="72">
        <f t="shared" si="171"/>
        <v>0</v>
      </c>
      <c r="BG299" s="72">
        <f t="shared" si="172"/>
        <v>2.2056216877499131E-3</v>
      </c>
      <c r="BH299" s="99">
        <f t="shared" si="173"/>
        <v>4.6657381856248157E-5</v>
      </c>
      <c r="BI299" s="72">
        <f t="shared" si="174"/>
        <v>0</v>
      </c>
      <c r="BJ299" s="72">
        <f t="shared" si="175"/>
        <v>8.8606609725184002E-3</v>
      </c>
      <c r="BK299" s="72">
        <f t="shared" si="176"/>
        <v>2.2056216877499131E-3</v>
      </c>
      <c r="BL299" s="72">
        <f t="shared" si="177"/>
        <v>0</v>
      </c>
      <c r="BM299" s="99">
        <f t="shared" si="178"/>
        <v>4.6657381856248157E-5</v>
      </c>
      <c r="BN299" s="278">
        <f t="shared" si="157"/>
        <v>0.12968631365952613</v>
      </c>
      <c r="BO299" s="277">
        <f t="shared" si="179"/>
        <v>1.0608192002043331E-2</v>
      </c>
      <c r="BP299" s="375">
        <f t="shared" si="180"/>
        <v>1.3365219111730725E-2</v>
      </c>
      <c r="BQ299" s="375"/>
      <c r="BR299" s="375"/>
      <c r="BS299" s="375"/>
      <c r="BT299" s="281"/>
      <c r="BU299" s="397"/>
      <c r="BV299" s="397"/>
      <c r="BW299" s="281"/>
      <c r="BX299" s="281"/>
    </row>
    <row r="300" spans="1:76" ht="15">
      <c r="A300" s="192">
        <v>298</v>
      </c>
      <c r="B300" s="192">
        <v>55014</v>
      </c>
      <c r="C300" s="200">
        <v>9</v>
      </c>
      <c r="D300" s="200">
        <v>0</v>
      </c>
      <c r="E300" s="200">
        <v>1</v>
      </c>
      <c r="F300" s="200">
        <v>0</v>
      </c>
      <c r="G300" s="192" t="s">
        <v>575</v>
      </c>
      <c r="H300" s="193">
        <v>1.5740000000000001E-3</v>
      </c>
      <c r="I300" s="201">
        <v>83</v>
      </c>
      <c r="J300" s="193">
        <v>1.2283713064875764E-3</v>
      </c>
      <c r="K300" s="200">
        <v>0</v>
      </c>
      <c r="L300" s="200">
        <v>0</v>
      </c>
      <c r="M300" s="200">
        <v>0</v>
      </c>
      <c r="N300" s="200">
        <v>483</v>
      </c>
      <c r="O300" s="200">
        <v>0</v>
      </c>
      <c r="P300" s="200">
        <v>0</v>
      </c>
      <c r="Q300" s="200">
        <v>112</v>
      </c>
      <c r="R300" s="200">
        <v>0</v>
      </c>
      <c r="S300" s="200">
        <v>1110</v>
      </c>
      <c r="T300" s="200">
        <v>4195</v>
      </c>
      <c r="U300" s="200">
        <v>1</v>
      </c>
      <c r="V300" s="200">
        <v>1</v>
      </c>
      <c r="W300" s="200">
        <v>0</v>
      </c>
      <c r="X300" s="200">
        <v>0</v>
      </c>
      <c r="Y300" s="200">
        <v>423</v>
      </c>
      <c r="Z300" s="200">
        <v>60</v>
      </c>
      <c r="AA300" s="200">
        <v>0</v>
      </c>
      <c r="AB300" s="200">
        <v>0</v>
      </c>
      <c r="AC300" s="200">
        <v>23</v>
      </c>
      <c r="AD300" s="200">
        <v>595</v>
      </c>
      <c r="AE300" s="200">
        <v>4791</v>
      </c>
      <c r="AF300" s="200">
        <v>3680</v>
      </c>
      <c r="AG300" s="200">
        <v>4791</v>
      </c>
      <c r="AI300" s="264">
        <v>0.92442371441049198</v>
      </c>
      <c r="AJ300" s="260">
        <f t="shared" si="181"/>
        <v>732.2683053362689</v>
      </c>
      <c r="AK300" s="261">
        <f t="shared" si="158"/>
        <v>0.62551481878784188</v>
      </c>
      <c r="AL300" s="262">
        <f t="shared" si="182"/>
        <v>7.3757655877507849E-4</v>
      </c>
      <c r="AN300" s="264">
        <f t="shared" si="183"/>
        <v>0.70274700000000034</v>
      </c>
      <c r="AO300" s="266">
        <f t="shared" si="184"/>
        <v>1311.7173580000001</v>
      </c>
      <c r="AP300" s="261">
        <f t="shared" si="159"/>
        <v>0.63669418405980016</v>
      </c>
      <c r="AQ300" s="262">
        <f t="shared" si="185"/>
        <v>2.098821413027821E-4</v>
      </c>
      <c r="AT300" s="192">
        <f t="shared" si="160"/>
        <v>0</v>
      </c>
      <c r="AU300" s="192">
        <f t="shared" si="161"/>
        <v>0</v>
      </c>
      <c r="AV300" s="192">
        <f t="shared" si="162"/>
        <v>2.3850794309546674E-3</v>
      </c>
      <c r="AW300" s="192">
        <f t="shared" si="163"/>
        <v>0</v>
      </c>
      <c r="AX300" s="192">
        <f t="shared" si="164"/>
        <v>0</v>
      </c>
      <c r="AY300" s="192">
        <f t="shared" si="165"/>
        <v>2.0715130875475843E-2</v>
      </c>
      <c r="AZ300" s="192">
        <f t="shared" si="166"/>
        <v>2.0887962718298641E-3</v>
      </c>
      <c r="BA300" s="192">
        <f t="shared" si="167"/>
        <v>0</v>
      </c>
      <c r="BB300" s="192">
        <f t="shared" si="168"/>
        <v>0</v>
      </c>
      <c r="BC300" s="192">
        <f t="shared" si="169"/>
        <v>2.5189006578260374E-2</v>
      </c>
      <c r="BE300" s="72">
        <f t="shared" si="170"/>
        <v>0</v>
      </c>
      <c r="BF300" s="72">
        <f t="shared" si="171"/>
        <v>0</v>
      </c>
      <c r="BG300" s="72">
        <f t="shared" si="172"/>
        <v>6.3602118158791144E-3</v>
      </c>
      <c r="BH300" s="99">
        <f t="shared" si="173"/>
        <v>0</v>
      </c>
      <c r="BI300" s="72">
        <f t="shared" si="174"/>
        <v>0</v>
      </c>
      <c r="BJ300" s="72">
        <f t="shared" si="175"/>
        <v>2.0715130875475843E-2</v>
      </c>
      <c r="BK300" s="72">
        <f t="shared" si="176"/>
        <v>5.5701233915463047E-3</v>
      </c>
      <c r="BL300" s="72">
        <f t="shared" si="177"/>
        <v>0</v>
      </c>
      <c r="BM300" s="99">
        <f t="shared" si="178"/>
        <v>0</v>
      </c>
      <c r="BN300" s="278">
        <f t="shared" si="157"/>
        <v>0.30286722932757687</v>
      </c>
      <c r="BO300" s="277">
        <f t="shared" si="179"/>
        <v>2.5189006578260374E-2</v>
      </c>
      <c r="BP300" s="375">
        <f t="shared" si="180"/>
        <v>3.264546608290126E-2</v>
      </c>
      <c r="BQ300" s="375"/>
      <c r="BR300" s="375"/>
      <c r="BS300" s="375"/>
      <c r="BT300" s="281"/>
      <c r="BU300" s="397"/>
      <c r="BV300" s="397"/>
      <c r="BW300" s="281"/>
      <c r="BX300" s="281"/>
    </row>
    <row r="301" spans="1:76" ht="15">
      <c r="A301" s="192">
        <v>299</v>
      </c>
      <c r="B301" s="192">
        <v>54003</v>
      </c>
      <c r="C301" s="200">
        <v>9</v>
      </c>
      <c r="D301" s="200">
        <v>0</v>
      </c>
      <c r="E301" s="200">
        <v>1</v>
      </c>
      <c r="F301" s="200">
        <v>0</v>
      </c>
      <c r="G301" s="192" t="s">
        <v>575</v>
      </c>
      <c r="H301" s="193">
        <v>3.2669999999999999E-3</v>
      </c>
      <c r="I301" s="201">
        <v>83</v>
      </c>
      <c r="J301" s="193">
        <v>2.5496118540628411E-3</v>
      </c>
      <c r="K301" s="200">
        <v>0</v>
      </c>
      <c r="L301" s="200">
        <v>0</v>
      </c>
      <c r="M301" s="200">
        <v>0</v>
      </c>
      <c r="N301" s="200">
        <v>858</v>
      </c>
      <c r="O301" s="200">
        <v>330</v>
      </c>
      <c r="P301" s="200">
        <v>0</v>
      </c>
      <c r="Q301" s="200">
        <v>249</v>
      </c>
      <c r="R301" s="200">
        <v>0</v>
      </c>
      <c r="S301" s="200">
        <v>356</v>
      </c>
      <c r="T301" s="200">
        <v>2731</v>
      </c>
      <c r="U301" s="200">
        <v>1</v>
      </c>
      <c r="V301" s="200">
        <v>1</v>
      </c>
      <c r="W301" s="200">
        <v>0</v>
      </c>
      <c r="X301" s="200">
        <v>0</v>
      </c>
      <c r="Y301" s="200">
        <v>770</v>
      </c>
      <c r="Z301" s="200">
        <v>87</v>
      </c>
      <c r="AA301" s="200">
        <v>0</v>
      </c>
      <c r="AB301" s="200">
        <v>324</v>
      </c>
      <c r="AC301" s="200">
        <v>72</v>
      </c>
      <c r="AD301" s="200">
        <v>1437</v>
      </c>
      <c r="AE301" s="200">
        <v>4168</v>
      </c>
      <c r="AF301" s="200">
        <v>3812</v>
      </c>
      <c r="AG301" s="200">
        <v>4168</v>
      </c>
      <c r="AI301" s="264">
        <v>0.92697332626455486</v>
      </c>
      <c r="AJ301" s="260">
        <f t="shared" si="181"/>
        <v>741.98742572395645</v>
      </c>
      <c r="AK301" s="261">
        <f t="shared" si="158"/>
        <v>0.63381704050599996</v>
      </c>
      <c r="AL301" s="262">
        <f t="shared" si="182"/>
        <v>1.5095364048274113E-3</v>
      </c>
      <c r="AN301" s="264">
        <f t="shared" si="183"/>
        <v>0.70601400000000036</v>
      </c>
      <c r="AO301" s="266">
        <f t="shared" si="184"/>
        <v>1324.1711620000001</v>
      </c>
      <c r="AP301" s="261">
        <f t="shared" si="159"/>
        <v>0.64273913309387454</v>
      </c>
      <c r="AQ301" s="262">
        <f t="shared" si="185"/>
        <v>4.2251353985894966E-4</v>
      </c>
      <c r="AT301" s="192">
        <f t="shared" si="160"/>
        <v>0</v>
      </c>
      <c r="AU301" s="192">
        <f t="shared" si="161"/>
        <v>0</v>
      </c>
      <c r="AV301" s="192">
        <f t="shared" si="162"/>
        <v>8.7940192225593895E-3</v>
      </c>
      <c r="AW301" s="192">
        <f t="shared" si="163"/>
        <v>3.382315085599765E-3</v>
      </c>
      <c r="AX301" s="192">
        <f t="shared" si="164"/>
        <v>0</v>
      </c>
      <c r="AY301" s="192">
        <f t="shared" si="165"/>
        <v>2.7991219693251392E-2</v>
      </c>
      <c r="AZ301" s="192">
        <f t="shared" si="166"/>
        <v>7.8920685330661176E-3</v>
      </c>
      <c r="BA301" s="192">
        <f t="shared" si="167"/>
        <v>0</v>
      </c>
      <c r="BB301" s="192">
        <f t="shared" si="168"/>
        <v>3.3208184476797692E-3</v>
      </c>
      <c r="BC301" s="192">
        <f t="shared" si="169"/>
        <v>5.1380440982156439E-2</v>
      </c>
      <c r="BE301" s="72">
        <f t="shared" si="170"/>
        <v>0</v>
      </c>
      <c r="BF301" s="72">
        <f t="shared" si="171"/>
        <v>0</v>
      </c>
      <c r="BG301" s="72">
        <f t="shared" si="172"/>
        <v>2.345071792682504E-2</v>
      </c>
      <c r="BH301" s="99">
        <f t="shared" si="173"/>
        <v>3.382315085599765E-3</v>
      </c>
      <c r="BI301" s="72">
        <f t="shared" si="174"/>
        <v>0</v>
      </c>
      <c r="BJ301" s="72">
        <f t="shared" si="175"/>
        <v>2.7991219693251392E-2</v>
      </c>
      <c r="BK301" s="72">
        <f t="shared" si="176"/>
        <v>2.1045516088176317E-2</v>
      </c>
      <c r="BL301" s="72">
        <f t="shared" si="177"/>
        <v>0</v>
      </c>
      <c r="BM301" s="99">
        <f t="shared" si="178"/>
        <v>3.3208184476797692E-3</v>
      </c>
      <c r="BN301" s="278">
        <f t="shared" si="157"/>
        <v>0.65118106597506586</v>
      </c>
      <c r="BO301" s="277">
        <f t="shared" si="179"/>
        <v>5.1380440982156439E-2</v>
      </c>
      <c r="BP301" s="375">
        <f t="shared" si="180"/>
        <v>7.9190587241532287E-2</v>
      </c>
      <c r="BQ301" s="375"/>
      <c r="BR301" s="375"/>
      <c r="BS301" s="375"/>
      <c r="BT301" s="281"/>
      <c r="BU301" s="397"/>
      <c r="BV301" s="397"/>
      <c r="BW301" s="281"/>
      <c r="BX301" s="281"/>
    </row>
    <row r="302" spans="1:76" ht="15">
      <c r="A302" s="192">
        <v>303</v>
      </c>
      <c r="B302" s="192">
        <v>54086</v>
      </c>
      <c r="C302" s="200">
        <v>9</v>
      </c>
      <c r="D302" s="200">
        <v>0</v>
      </c>
      <c r="E302" s="200">
        <v>1</v>
      </c>
      <c r="F302" s="200">
        <v>0</v>
      </c>
      <c r="G302" s="192" t="s">
        <v>575</v>
      </c>
      <c r="H302" s="193">
        <v>6.7599999999999995E-4</v>
      </c>
      <c r="I302" s="201">
        <v>83</v>
      </c>
      <c r="J302" s="193">
        <v>5.2755972248132242E-4</v>
      </c>
      <c r="K302" s="200">
        <v>641</v>
      </c>
      <c r="L302" s="200">
        <v>0</v>
      </c>
      <c r="M302" s="200">
        <v>0</v>
      </c>
      <c r="N302" s="200">
        <v>305</v>
      </c>
      <c r="O302" s="200">
        <v>0</v>
      </c>
      <c r="P302" s="200">
        <v>0</v>
      </c>
      <c r="Q302" s="200">
        <v>235</v>
      </c>
      <c r="R302" s="200">
        <v>146</v>
      </c>
      <c r="S302" s="200">
        <v>1218</v>
      </c>
      <c r="T302" s="200">
        <v>3912</v>
      </c>
      <c r="U302" s="200">
        <v>1</v>
      </c>
      <c r="V302" s="200">
        <v>1</v>
      </c>
      <c r="W302" s="200">
        <v>33</v>
      </c>
      <c r="X302" s="200">
        <v>0</v>
      </c>
      <c r="Y302" s="200">
        <v>174</v>
      </c>
      <c r="Z302" s="200">
        <v>131</v>
      </c>
      <c r="AA302" s="200">
        <v>0</v>
      </c>
      <c r="AB302" s="200">
        <v>0</v>
      </c>
      <c r="AC302" s="200">
        <v>84</v>
      </c>
      <c r="AD302" s="200">
        <v>1328</v>
      </c>
      <c r="AE302" s="200">
        <v>4599</v>
      </c>
      <c r="AF302" s="200">
        <v>4023</v>
      </c>
      <c r="AG302" s="200">
        <v>5240</v>
      </c>
      <c r="AI302" s="259">
        <v>0.93010330066851177</v>
      </c>
      <c r="AJ302" s="260">
        <f t="shared" si="181"/>
        <v>744.10979848749878</v>
      </c>
      <c r="AK302" s="261">
        <f t="shared" si="158"/>
        <v>0.6356300038760011</v>
      </c>
      <c r="AL302" s="262">
        <f t="shared" si="182"/>
        <v>1.8392655523927154E-3</v>
      </c>
      <c r="AN302" s="264">
        <f t="shared" si="183"/>
        <v>0.70669000000000037</v>
      </c>
      <c r="AO302" s="266">
        <f t="shared" si="184"/>
        <v>1326.8907100000001</v>
      </c>
      <c r="AP302" s="261">
        <f t="shared" si="159"/>
        <v>0.64405917386661504</v>
      </c>
      <c r="AQ302" s="262">
        <f t="shared" si="185"/>
        <v>8.5112248494710792E-5</v>
      </c>
      <c r="AT302" s="192">
        <f t="shared" si="160"/>
        <v>1.3594264440843213E-3</v>
      </c>
      <c r="AU302" s="192">
        <f t="shared" si="161"/>
        <v>0</v>
      </c>
      <c r="AV302" s="192">
        <f t="shared" si="162"/>
        <v>6.4684097573434942E-4</v>
      </c>
      <c r="AW302" s="192">
        <f t="shared" si="163"/>
        <v>0</v>
      </c>
      <c r="AX302" s="192">
        <f t="shared" si="164"/>
        <v>0</v>
      </c>
      <c r="AY302" s="192">
        <f t="shared" si="165"/>
        <v>8.2965308100746721E-3</v>
      </c>
      <c r="AZ302" s="192">
        <f t="shared" si="166"/>
        <v>3.6901747468123542E-4</v>
      </c>
      <c r="BA302" s="192">
        <f t="shared" si="167"/>
        <v>0</v>
      </c>
      <c r="BB302" s="192">
        <f t="shared" si="168"/>
        <v>0</v>
      </c>
      <c r="BC302" s="192">
        <f t="shared" si="169"/>
        <v>1.0671815704574577E-2</v>
      </c>
      <c r="BE302" s="72">
        <f t="shared" si="170"/>
        <v>1.3594264440843213E-3</v>
      </c>
      <c r="BF302" s="72">
        <f t="shared" si="171"/>
        <v>0</v>
      </c>
      <c r="BG302" s="72">
        <f t="shared" si="172"/>
        <v>1.7249092686249319E-3</v>
      </c>
      <c r="BH302" s="99">
        <f t="shared" si="173"/>
        <v>0</v>
      </c>
      <c r="BI302" s="72">
        <f t="shared" si="174"/>
        <v>0</v>
      </c>
      <c r="BJ302" s="72">
        <f t="shared" si="175"/>
        <v>8.2965308100746721E-3</v>
      </c>
      <c r="BK302" s="72">
        <f t="shared" si="176"/>
        <v>9.8404659914996134E-4</v>
      </c>
      <c r="BL302" s="72">
        <f t="shared" si="177"/>
        <v>0</v>
      </c>
      <c r="BM302" s="99">
        <f t="shared" si="178"/>
        <v>0</v>
      </c>
      <c r="BN302" s="278">
        <f t="shared" si="157"/>
        <v>0.14219897515733812</v>
      </c>
      <c r="BO302" s="277">
        <f t="shared" si="179"/>
        <v>1.0671815704574577E-2</v>
      </c>
      <c r="BP302" s="375">
        <f t="shared" si="180"/>
        <v>1.2364913121933887E-2</v>
      </c>
      <c r="BQ302" s="375"/>
      <c r="BR302" s="375"/>
      <c r="BS302" s="375"/>
      <c r="BT302" s="281"/>
      <c r="BU302" s="397"/>
      <c r="BV302" s="397"/>
      <c r="BW302" s="281"/>
      <c r="BX302" s="281"/>
    </row>
    <row r="303" spans="1:76" ht="15">
      <c r="A303" s="192">
        <v>304</v>
      </c>
      <c r="B303" s="192">
        <v>42002</v>
      </c>
      <c r="C303" s="200">
        <v>9</v>
      </c>
      <c r="D303" s="200">
        <v>0</v>
      </c>
      <c r="E303" s="200">
        <v>1</v>
      </c>
      <c r="F303" s="200">
        <v>0</v>
      </c>
      <c r="G303" s="192" t="s">
        <v>575</v>
      </c>
      <c r="H303" s="193">
        <v>1.622E-3</v>
      </c>
      <c r="I303" s="201">
        <v>83</v>
      </c>
      <c r="J303" s="193">
        <v>1.2658311684389128E-3</v>
      </c>
      <c r="K303" s="200">
        <v>78</v>
      </c>
      <c r="L303" s="200">
        <v>0</v>
      </c>
      <c r="M303" s="200">
        <v>0</v>
      </c>
      <c r="N303" s="200">
        <v>258</v>
      </c>
      <c r="O303" s="200">
        <v>118</v>
      </c>
      <c r="P303" s="200">
        <v>0</v>
      </c>
      <c r="Q303" s="200">
        <v>265</v>
      </c>
      <c r="R303" s="200">
        <v>49</v>
      </c>
      <c r="S303" s="200">
        <v>1219</v>
      </c>
      <c r="T303" s="200">
        <v>4488</v>
      </c>
      <c r="U303" s="200">
        <v>1</v>
      </c>
      <c r="V303" s="200">
        <v>1</v>
      </c>
      <c r="W303" s="200">
        <v>78</v>
      </c>
      <c r="X303" s="200">
        <v>0</v>
      </c>
      <c r="Y303" s="200">
        <v>175</v>
      </c>
      <c r="Z303" s="200">
        <v>83</v>
      </c>
      <c r="AA303" s="200">
        <v>0</v>
      </c>
      <c r="AB303" s="200">
        <v>48</v>
      </c>
      <c r="AC303" s="200">
        <v>19</v>
      </c>
      <c r="AD303" s="200">
        <v>769</v>
      </c>
      <c r="AE303" s="200">
        <v>5180</v>
      </c>
      <c r="AF303" s="200">
        <v>4038</v>
      </c>
      <c r="AG303" s="200">
        <v>5258</v>
      </c>
      <c r="AI303" s="259">
        <v>0.93136913183695069</v>
      </c>
      <c r="AJ303" s="260">
        <f t="shared" si="181"/>
        <v>749.22122474565515</v>
      </c>
      <c r="AK303" s="261">
        <f t="shared" si="158"/>
        <v>0.63999626259062603</v>
      </c>
      <c r="AL303" s="262">
        <f t="shared" si="182"/>
        <v>7.4158233688240312E-4</v>
      </c>
      <c r="AN303" s="264">
        <f t="shared" si="183"/>
        <v>0.70831200000000039</v>
      </c>
      <c r="AO303" s="266">
        <f t="shared" si="184"/>
        <v>1333.4403460000001</v>
      </c>
      <c r="AP303" s="261">
        <f t="shared" si="159"/>
        <v>0.64723830016503259</v>
      </c>
      <c r="AQ303" s="262">
        <f t="shared" si="185"/>
        <v>2.0064874112067031E-4</v>
      </c>
      <c r="AT303" s="192">
        <f t="shared" si="160"/>
        <v>3.969140211757055E-4</v>
      </c>
      <c r="AU303" s="192">
        <f t="shared" si="161"/>
        <v>0</v>
      </c>
      <c r="AV303" s="192">
        <f t="shared" si="162"/>
        <v>1.3128694546581028E-3</v>
      </c>
      <c r="AW303" s="192">
        <f t="shared" si="163"/>
        <v>6.0045967306068273E-4</v>
      </c>
      <c r="AX303" s="192">
        <f t="shared" si="164"/>
        <v>0</v>
      </c>
      <c r="AY303" s="192">
        <f t="shared" si="165"/>
        <v>2.2837822141494442E-2</v>
      </c>
      <c r="AZ303" s="192">
        <f t="shared" si="166"/>
        <v>8.905122269967751E-4</v>
      </c>
      <c r="BA303" s="192">
        <f t="shared" si="167"/>
        <v>0</v>
      </c>
      <c r="BB303" s="192">
        <f t="shared" si="168"/>
        <v>2.442547822619726E-4</v>
      </c>
      <c r="BC303" s="192">
        <f t="shared" si="169"/>
        <v>2.6282832299647681E-2</v>
      </c>
      <c r="BE303" s="72">
        <f t="shared" si="170"/>
        <v>3.969140211757055E-4</v>
      </c>
      <c r="BF303" s="72">
        <f t="shared" si="171"/>
        <v>0</v>
      </c>
      <c r="BG303" s="72">
        <f t="shared" si="172"/>
        <v>3.5009852124216075E-3</v>
      </c>
      <c r="BH303" s="99">
        <f t="shared" si="173"/>
        <v>6.0045967306068273E-4</v>
      </c>
      <c r="BI303" s="72">
        <f t="shared" si="174"/>
        <v>0</v>
      </c>
      <c r="BJ303" s="72">
        <f t="shared" si="175"/>
        <v>2.2837822141494442E-2</v>
      </c>
      <c r="BK303" s="72">
        <f t="shared" si="176"/>
        <v>2.3746992719914008E-3</v>
      </c>
      <c r="BL303" s="72">
        <f t="shared" si="177"/>
        <v>0</v>
      </c>
      <c r="BM303" s="99">
        <f t="shared" si="178"/>
        <v>2.442547822619726E-4</v>
      </c>
      <c r="BN303" s="278">
        <f t="shared" si="157"/>
        <v>0.34246555929647415</v>
      </c>
      <c r="BO303" s="277">
        <f t="shared" si="179"/>
        <v>2.6282832299647681E-2</v>
      </c>
      <c r="BP303" s="375">
        <f t="shared" si="180"/>
        <v>2.995513510240581E-2</v>
      </c>
      <c r="BQ303" s="375"/>
      <c r="BR303" s="375"/>
      <c r="BS303" s="375"/>
      <c r="BT303" s="281"/>
      <c r="BU303" s="397"/>
      <c r="BV303" s="397"/>
      <c r="BW303" s="281"/>
      <c r="BX303" s="281"/>
    </row>
    <row r="304" spans="1:76" ht="15">
      <c r="A304" s="192">
        <v>306</v>
      </c>
      <c r="B304" s="192">
        <v>51062</v>
      </c>
      <c r="C304" s="200">
        <v>9</v>
      </c>
      <c r="D304" s="200">
        <v>0</v>
      </c>
      <c r="E304" s="200">
        <v>1</v>
      </c>
      <c r="F304" s="200">
        <v>0</v>
      </c>
      <c r="G304" s="192" t="s">
        <v>575</v>
      </c>
      <c r="H304" s="193">
        <v>2.3479999999999998E-3</v>
      </c>
      <c r="I304" s="201">
        <v>83</v>
      </c>
      <c r="J304" s="193">
        <v>1.8324115804528773E-3</v>
      </c>
      <c r="K304" s="200">
        <v>642</v>
      </c>
      <c r="L304" s="200">
        <v>0</v>
      </c>
      <c r="M304" s="200">
        <v>0</v>
      </c>
      <c r="N304" s="200">
        <v>710</v>
      </c>
      <c r="O304" s="200">
        <v>244</v>
      </c>
      <c r="P304" s="200">
        <v>0</v>
      </c>
      <c r="Q304" s="200">
        <v>245</v>
      </c>
      <c r="R304" s="200">
        <v>0</v>
      </c>
      <c r="S304" s="200">
        <v>1674</v>
      </c>
      <c r="T304" s="200">
        <v>3993</v>
      </c>
      <c r="U304" s="200">
        <v>1</v>
      </c>
      <c r="V304" s="200">
        <v>1</v>
      </c>
      <c r="W304" s="200">
        <v>601</v>
      </c>
      <c r="X304" s="200">
        <v>0</v>
      </c>
      <c r="Y304" s="200">
        <v>616</v>
      </c>
      <c r="Z304" s="200">
        <v>94</v>
      </c>
      <c r="AA304" s="200">
        <v>0</v>
      </c>
      <c r="AB304" s="200">
        <v>233</v>
      </c>
      <c r="AC304" s="200">
        <v>87</v>
      </c>
      <c r="AD304" s="200">
        <v>1842</v>
      </c>
      <c r="AE304" s="200">
        <v>5193</v>
      </c>
      <c r="AF304" s="200">
        <v>4161</v>
      </c>
      <c r="AG304" s="200">
        <v>5835</v>
      </c>
      <c r="AI304" s="259">
        <v>0.93326040011703515</v>
      </c>
      <c r="AJ304" s="260">
        <f t="shared" si="181"/>
        <v>756.84588933191958</v>
      </c>
      <c r="AK304" s="261">
        <f t="shared" si="158"/>
        <v>0.64650936803604753</v>
      </c>
      <c r="AL304" s="262">
        <f t="shared" si="182"/>
        <v>1.093387396539022E-3</v>
      </c>
      <c r="AN304" s="264">
        <f t="shared" si="183"/>
        <v>0.7106600000000004</v>
      </c>
      <c r="AO304" s="266">
        <f t="shared" si="184"/>
        <v>1343.210374</v>
      </c>
      <c r="AP304" s="261">
        <f t="shared" si="159"/>
        <v>0.6519805717891467</v>
      </c>
      <c r="AQ304" s="262">
        <f t="shared" si="185"/>
        <v>2.8118034465159086E-4</v>
      </c>
      <c r="AT304" s="192">
        <f t="shared" si="160"/>
        <v>4.7291611032960045E-3</v>
      </c>
      <c r="AU304" s="192">
        <f t="shared" si="161"/>
        <v>0</v>
      </c>
      <c r="AV304" s="192">
        <f t="shared" si="162"/>
        <v>5.2300691329286025E-3</v>
      </c>
      <c r="AW304" s="192">
        <f t="shared" si="163"/>
        <v>1.7973758710346181E-3</v>
      </c>
      <c r="AX304" s="192">
        <f t="shared" si="164"/>
        <v>0</v>
      </c>
      <c r="AY304" s="192">
        <f t="shared" si="165"/>
        <v>2.9413614151808327E-2</v>
      </c>
      <c r="AZ304" s="192">
        <f t="shared" si="166"/>
        <v>4.5376374449070684E-3</v>
      </c>
      <c r="BA304" s="192">
        <f t="shared" si="167"/>
        <v>0</v>
      </c>
      <c r="BB304" s="192">
        <f t="shared" si="168"/>
        <v>1.716346630946992E-3</v>
      </c>
      <c r="BC304" s="192">
        <f t="shared" si="169"/>
        <v>4.7424204334921609E-2</v>
      </c>
      <c r="BE304" s="72">
        <f t="shared" si="170"/>
        <v>4.7291611032960045E-3</v>
      </c>
      <c r="BF304" s="72">
        <f t="shared" si="171"/>
        <v>0</v>
      </c>
      <c r="BG304" s="72">
        <f t="shared" si="172"/>
        <v>1.394685102114294E-2</v>
      </c>
      <c r="BH304" s="99">
        <f t="shared" si="173"/>
        <v>1.7973758710346181E-3</v>
      </c>
      <c r="BI304" s="72">
        <f t="shared" si="174"/>
        <v>0</v>
      </c>
      <c r="BJ304" s="72">
        <f t="shared" si="175"/>
        <v>2.9413614151808327E-2</v>
      </c>
      <c r="BK304" s="72">
        <f t="shared" si="176"/>
        <v>1.2100366519752185E-2</v>
      </c>
      <c r="BL304" s="72">
        <f t="shared" si="177"/>
        <v>0</v>
      </c>
      <c r="BM304" s="99">
        <f t="shared" si="178"/>
        <v>1.716346630946992E-3</v>
      </c>
      <c r="BN304" s="278">
        <f t="shared" si="157"/>
        <v>0.51085252727971642</v>
      </c>
      <c r="BO304" s="277">
        <f t="shared" si="179"/>
        <v>4.7424204334921609E-2</v>
      </c>
      <c r="BP304" s="375">
        <f t="shared" si="180"/>
        <v>6.3703715297981064E-2</v>
      </c>
      <c r="BQ304" s="375"/>
      <c r="BR304" s="375"/>
      <c r="BS304" s="375"/>
      <c r="BT304" s="281"/>
      <c r="BU304" s="397"/>
      <c r="BV304" s="397"/>
      <c r="BW304" s="281"/>
      <c r="BX304" s="281"/>
    </row>
    <row r="305" spans="1:76" ht="15">
      <c r="A305" s="192">
        <v>307</v>
      </c>
      <c r="B305" s="192">
        <v>55028</v>
      </c>
      <c r="C305" s="200">
        <v>9</v>
      </c>
      <c r="D305" s="200">
        <v>0</v>
      </c>
      <c r="E305" s="200">
        <v>1</v>
      </c>
      <c r="F305" s="200">
        <v>0</v>
      </c>
      <c r="G305" s="192" t="s">
        <v>575</v>
      </c>
      <c r="H305" s="193">
        <v>1.5740000000000001E-3</v>
      </c>
      <c r="I305" s="201">
        <v>83</v>
      </c>
      <c r="J305" s="193">
        <v>1.2283713064875764E-3</v>
      </c>
      <c r="K305" s="200">
        <v>1446</v>
      </c>
      <c r="L305" s="200">
        <v>0</v>
      </c>
      <c r="M305" s="200">
        <v>0</v>
      </c>
      <c r="N305" s="200">
        <v>639</v>
      </c>
      <c r="O305" s="200">
        <v>0</v>
      </c>
      <c r="P305" s="200">
        <v>0</v>
      </c>
      <c r="Q305" s="200">
        <v>368</v>
      </c>
      <c r="R305" s="200">
        <v>52</v>
      </c>
      <c r="S305" s="200">
        <v>1513</v>
      </c>
      <c r="T305" s="200">
        <v>3225</v>
      </c>
      <c r="U305" s="200">
        <v>1</v>
      </c>
      <c r="V305" s="200">
        <v>1</v>
      </c>
      <c r="W305" s="200">
        <v>0</v>
      </c>
      <c r="X305" s="200">
        <v>0</v>
      </c>
      <c r="Y305" s="200">
        <v>549</v>
      </c>
      <c r="Z305" s="200">
        <v>90</v>
      </c>
      <c r="AA305" s="200">
        <v>0</v>
      </c>
      <c r="AB305" s="200">
        <v>0</v>
      </c>
      <c r="AC305" s="200">
        <v>90</v>
      </c>
      <c r="AD305" s="200">
        <v>2507</v>
      </c>
      <c r="AE305" s="200">
        <v>4285</v>
      </c>
      <c r="AF305" s="200">
        <v>4218</v>
      </c>
      <c r="AG305" s="200">
        <v>5731</v>
      </c>
      <c r="AI305" s="259">
        <v>0.93448877142352271</v>
      </c>
      <c r="AJ305" s="260">
        <f t="shared" si="181"/>
        <v>762.02715950268419</v>
      </c>
      <c r="AK305" s="261">
        <f t="shared" si="158"/>
        <v>0.65093528849216831</v>
      </c>
      <c r="AL305" s="262">
        <f t="shared" si="182"/>
        <v>7.005457022014669E-4</v>
      </c>
      <c r="AN305" s="264">
        <f t="shared" si="183"/>
        <v>0.71223400000000037</v>
      </c>
      <c r="AO305" s="266">
        <f t="shared" si="184"/>
        <v>1349.849506</v>
      </c>
      <c r="AP305" s="261">
        <f t="shared" si="159"/>
        <v>0.65520313853023981</v>
      </c>
      <c r="AQ305" s="262">
        <f t="shared" si="185"/>
        <v>1.8212799595728271E-4</v>
      </c>
      <c r="AT305" s="192">
        <f t="shared" si="160"/>
        <v>7.1404241349077623E-3</v>
      </c>
      <c r="AU305" s="192">
        <f t="shared" si="161"/>
        <v>0</v>
      </c>
      <c r="AV305" s="192">
        <f t="shared" si="162"/>
        <v>3.1554156446791568E-3</v>
      </c>
      <c r="AW305" s="192">
        <f t="shared" si="163"/>
        <v>0</v>
      </c>
      <c r="AX305" s="192">
        <f t="shared" si="164"/>
        <v>0</v>
      </c>
      <c r="AY305" s="192">
        <f t="shared" si="165"/>
        <v>1.5925219802958183E-2</v>
      </c>
      <c r="AZ305" s="192">
        <f t="shared" si="166"/>
        <v>2.7109909059919515E-3</v>
      </c>
      <c r="BA305" s="192">
        <f t="shared" si="167"/>
        <v>0</v>
      </c>
      <c r="BB305" s="192">
        <f t="shared" si="168"/>
        <v>0</v>
      </c>
      <c r="BC305" s="192">
        <f t="shared" si="169"/>
        <v>2.8932050488537052E-2</v>
      </c>
      <c r="BE305" s="72">
        <f t="shared" si="170"/>
        <v>7.1404241349077623E-3</v>
      </c>
      <c r="BF305" s="72">
        <f t="shared" si="171"/>
        <v>0</v>
      </c>
      <c r="BG305" s="72">
        <f t="shared" si="172"/>
        <v>8.4144417191444176E-3</v>
      </c>
      <c r="BH305" s="99">
        <f t="shared" si="173"/>
        <v>0</v>
      </c>
      <c r="BI305" s="72">
        <f t="shared" si="174"/>
        <v>0</v>
      </c>
      <c r="BJ305" s="72">
        <f t="shared" si="175"/>
        <v>1.5925219802958183E-2</v>
      </c>
      <c r="BK305" s="72">
        <f t="shared" si="176"/>
        <v>7.2293090826452038E-3</v>
      </c>
      <c r="BL305" s="72">
        <f t="shared" si="177"/>
        <v>0</v>
      </c>
      <c r="BM305" s="99">
        <f t="shared" si="178"/>
        <v>0</v>
      </c>
      <c r="BN305" s="278">
        <f t="shared" si="157"/>
        <v>0.34714510144122807</v>
      </c>
      <c r="BO305" s="277">
        <f t="shared" si="179"/>
        <v>2.8932050488537052E-2</v>
      </c>
      <c r="BP305" s="375">
        <f t="shared" si="180"/>
        <v>3.8709394739655574E-2</v>
      </c>
      <c r="BQ305" s="375"/>
      <c r="BR305" s="375"/>
      <c r="BS305" s="375"/>
      <c r="BT305" s="281"/>
      <c r="BU305" s="397"/>
      <c r="BV305" s="397"/>
      <c r="BW305" s="281"/>
      <c r="BX305" s="281"/>
    </row>
    <row r="306" spans="1:76" ht="15">
      <c r="A306" s="192">
        <v>308</v>
      </c>
      <c r="B306" s="192">
        <v>51016</v>
      </c>
      <c r="C306" s="200">
        <v>9</v>
      </c>
      <c r="D306" s="200">
        <v>0</v>
      </c>
      <c r="E306" s="200">
        <v>1</v>
      </c>
      <c r="F306" s="200">
        <v>0</v>
      </c>
      <c r="G306" s="192" t="s">
        <v>575</v>
      </c>
      <c r="H306" s="193">
        <v>7.7899999999999996E-4</v>
      </c>
      <c r="I306" s="201">
        <v>83</v>
      </c>
      <c r="J306" s="193">
        <v>6.0794234291856538E-4</v>
      </c>
      <c r="K306" s="200">
        <v>252</v>
      </c>
      <c r="L306" s="200">
        <v>0</v>
      </c>
      <c r="M306" s="200">
        <v>0</v>
      </c>
      <c r="N306" s="200">
        <v>444</v>
      </c>
      <c r="O306" s="200">
        <v>119</v>
      </c>
      <c r="P306" s="200">
        <v>0</v>
      </c>
      <c r="Q306" s="200">
        <v>358</v>
      </c>
      <c r="R306" s="200">
        <v>87</v>
      </c>
      <c r="S306" s="200">
        <v>83</v>
      </c>
      <c r="T306" s="200">
        <v>3105</v>
      </c>
      <c r="U306" s="200">
        <v>1</v>
      </c>
      <c r="V306" s="200">
        <v>1</v>
      </c>
      <c r="W306" s="200">
        <v>12</v>
      </c>
      <c r="X306" s="200">
        <v>0</v>
      </c>
      <c r="Y306" s="200">
        <v>243</v>
      </c>
      <c r="Z306" s="200">
        <v>200</v>
      </c>
      <c r="AA306" s="200">
        <v>0</v>
      </c>
      <c r="AB306" s="200">
        <v>113</v>
      </c>
      <c r="AC306" s="200">
        <v>58</v>
      </c>
      <c r="AD306" s="200">
        <v>1261</v>
      </c>
      <c r="AE306" s="200">
        <v>4114</v>
      </c>
      <c r="AF306" s="200">
        <v>4283</v>
      </c>
      <c r="AG306" s="200">
        <v>4366</v>
      </c>
      <c r="AI306" s="259">
        <v>0.93509671376644132</v>
      </c>
      <c r="AJ306" s="260">
        <f t="shared" si="181"/>
        <v>764.63097655740444</v>
      </c>
      <c r="AK306" s="261">
        <f t="shared" si="158"/>
        <v>0.65315950896063735</v>
      </c>
      <c r="AL306" s="262">
        <f t="shared" si="182"/>
        <v>3.4378573360158442E-4</v>
      </c>
      <c r="AN306" s="264">
        <f t="shared" si="183"/>
        <v>0.71301300000000034</v>
      </c>
      <c r="AO306" s="266">
        <f t="shared" si="184"/>
        <v>1353.1859630000001</v>
      </c>
      <c r="AP306" s="261">
        <f t="shared" si="159"/>
        <v>0.65682262061935748</v>
      </c>
      <c r="AQ306" s="262">
        <f t="shared" si="185"/>
        <v>8.8199346622461338E-5</v>
      </c>
      <c r="AT306" s="192">
        <f t="shared" si="160"/>
        <v>6.158699110702235E-4</v>
      </c>
      <c r="AU306" s="192">
        <f t="shared" si="161"/>
        <v>0</v>
      </c>
      <c r="AV306" s="192">
        <f t="shared" si="162"/>
        <v>1.085104129028489E-3</v>
      </c>
      <c r="AW306" s="192">
        <f t="shared" si="163"/>
        <v>2.9082745800538331E-4</v>
      </c>
      <c r="AX306" s="192">
        <f t="shared" si="164"/>
        <v>0</v>
      </c>
      <c r="AY306" s="192">
        <f t="shared" si="165"/>
        <v>7.588397118543826E-3</v>
      </c>
      <c r="AZ306" s="192">
        <f t="shared" si="166"/>
        <v>5.9387455710342978E-4</v>
      </c>
      <c r="BA306" s="192">
        <f t="shared" si="167"/>
        <v>0</v>
      </c>
      <c r="BB306" s="192">
        <f t="shared" si="168"/>
        <v>2.7616388869418753E-4</v>
      </c>
      <c r="BC306" s="192">
        <f t="shared" si="169"/>
        <v>1.0450237062445539E-2</v>
      </c>
      <c r="BE306" s="72">
        <f t="shared" si="170"/>
        <v>6.158699110702235E-4</v>
      </c>
      <c r="BF306" s="72">
        <f t="shared" si="171"/>
        <v>0</v>
      </c>
      <c r="BG306" s="72">
        <f t="shared" si="172"/>
        <v>2.8936110107426376E-3</v>
      </c>
      <c r="BH306" s="99">
        <f t="shared" si="173"/>
        <v>2.9082745800538331E-4</v>
      </c>
      <c r="BI306" s="72">
        <f t="shared" si="174"/>
        <v>0</v>
      </c>
      <c r="BJ306" s="72">
        <f t="shared" si="175"/>
        <v>7.588397118543826E-3</v>
      </c>
      <c r="BK306" s="72">
        <f t="shared" si="176"/>
        <v>1.5836654856091464E-3</v>
      </c>
      <c r="BL306" s="72">
        <f t="shared" si="177"/>
        <v>0</v>
      </c>
      <c r="BM306" s="99">
        <f t="shared" si="178"/>
        <v>2.7616388869418753E-4</v>
      </c>
      <c r="BN306" s="278">
        <f t="shared" si="157"/>
        <v>0.17445574266625447</v>
      </c>
      <c r="BO306" s="277">
        <f t="shared" si="179"/>
        <v>1.0450237062445539E-2</v>
      </c>
      <c r="BP306" s="375">
        <f t="shared" si="180"/>
        <v>1.3248534872665403E-2</v>
      </c>
      <c r="BQ306" s="375"/>
      <c r="BR306" s="375"/>
      <c r="BS306" s="375"/>
      <c r="BT306" s="281"/>
      <c r="BU306" s="397"/>
      <c r="BV306" s="397"/>
      <c r="BW306" s="281"/>
      <c r="BX306" s="281"/>
    </row>
    <row r="307" spans="1:76" ht="15">
      <c r="A307" s="192">
        <v>309</v>
      </c>
      <c r="B307" s="192">
        <v>51032</v>
      </c>
      <c r="C307" s="200">
        <v>9</v>
      </c>
      <c r="D307" s="200">
        <v>0</v>
      </c>
      <c r="E307" s="200">
        <v>1</v>
      </c>
      <c r="F307" s="200">
        <v>0</v>
      </c>
      <c r="G307" s="192" t="s">
        <v>575</v>
      </c>
      <c r="H307" s="193">
        <v>7.7899999999999996E-4</v>
      </c>
      <c r="I307" s="201">
        <v>83</v>
      </c>
      <c r="J307" s="193">
        <v>6.0794234291856538E-4</v>
      </c>
      <c r="K307" s="200">
        <v>195</v>
      </c>
      <c r="L307" s="200">
        <v>0</v>
      </c>
      <c r="M307" s="200">
        <v>0</v>
      </c>
      <c r="N307" s="200">
        <v>449</v>
      </c>
      <c r="O307" s="200">
        <v>11</v>
      </c>
      <c r="P307" s="200">
        <v>0</v>
      </c>
      <c r="Q307" s="200">
        <v>234</v>
      </c>
      <c r="R307" s="200">
        <v>6</v>
      </c>
      <c r="S307" s="200">
        <v>154</v>
      </c>
      <c r="T307" s="200">
        <v>3594</v>
      </c>
      <c r="U307" s="200">
        <v>1</v>
      </c>
      <c r="V307" s="200">
        <v>1</v>
      </c>
      <c r="W307" s="200">
        <v>45</v>
      </c>
      <c r="X307" s="200">
        <v>0</v>
      </c>
      <c r="Y307" s="200">
        <v>341</v>
      </c>
      <c r="Z307" s="200">
        <v>108</v>
      </c>
      <c r="AA307" s="200">
        <v>0</v>
      </c>
      <c r="AB307" s="200">
        <v>11</v>
      </c>
      <c r="AC307" s="200">
        <v>51</v>
      </c>
      <c r="AD307" s="200">
        <v>896</v>
      </c>
      <c r="AE307" s="200">
        <v>4295</v>
      </c>
      <c r="AF307" s="200">
        <v>4335</v>
      </c>
      <c r="AG307" s="200">
        <v>4490</v>
      </c>
      <c r="AI307" s="259">
        <v>0.93570465610935993</v>
      </c>
      <c r="AJ307" s="260">
        <f t="shared" si="181"/>
        <v>767.26640661395641</v>
      </c>
      <c r="AK307" s="261">
        <f t="shared" si="158"/>
        <v>0.65541073374018732</v>
      </c>
      <c r="AL307" s="262">
        <f t="shared" si="182"/>
        <v>3.4180410871652647E-4</v>
      </c>
      <c r="AN307" s="264">
        <f t="shared" si="183"/>
        <v>0.71379200000000032</v>
      </c>
      <c r="AO307" s="266">
        <f t="shared" si="184"/>
        <v>1356.5629280000001</v>
      </c>
      <c r="AP307" s="261">
        <f t="shared" si="159"/>
        <v>0.65846176487719643</v>
      </c>
      <c r="AQ307" s="262">
        <f t="shared" si="185"/>
        <v>8.6874558698182128E-5</v>
      </c>
      <c r="AT307" s="192">
        <f t="shared" si="160"/>
        <v>4.7656600261386343E-4</v>
      </c>
      <c r="AU307" s="192">
        <f t="shared" si="161"/>
        <v>0</v>
      </c>
      <c r="AV307" s="192">
        <f t="shared" si="162"/>
        <v>1.0973237701211523E-3</v>
      </c>
      <c r="AW307" s="192">
        <f t="shared" si="163"/>
        <v>2.6883210403858964E-5</v>
      </c>
      <c r="AX307" s="192">
        <f t="shared" si="164"/>
        <v>0</v>
      </c>
      <c r="AY307" s="192">
        <f t="shared" si="165"/>
        <v>8.7834780174062821E-3</v>
      </c>
      <c r="AZ307" s="192">
        <f t="shared" si="166"/>
        <v>8.333795225196278E-4</v>
      </c>
      <c r="BA307" s="192">
        <f t="shared" si="167"/>
        <v>0</v>
      </c>
      <c r="BB307" s="192">
        <f t="shared" si="168"/>
        <v>2.6883210403858964E-5</v>
      </c>
      <c r="BC307" s="192">
        <f t="shared" si="169"/>
        <v>1.1244513733468645E-2</v>
      </c>
      <c r="BE307" s="72">
        <f t="shared" si="170"/>
        <v>4.7656600261386343E-4</v>
      </c>
      <c r="BF307" s="72">
        <f t="shared" si="171"/>
        <v>0</v>
      </c>
      <c r="BG307" s="72">
        <f t="shared" si="172"/>
        <v>2.9261967203230727E-3</v>
      </c>
      <c r="BH307" s="99">
        <f t="shared" si="173"/>
        <v>2.6883210403858964E-5</v>
      </c>
      <c r="BI307" s="72">
        <f t="shared" si="174"/>
        <v>0</v>
      </c>
      <c r="BJ307" s="72">
        <f t="shared" si="175"/>
        <v>8.7834780174062821E-3</v>
      </c>
      <c r="BK307" s="72">
        <f t="shared" si="176"/>
        <v>2.2223453933856744E-3</v>
      </c>
      <c r="BL307" s="72">
        <f t="shared" si="177"/>
        <v>0</v>
      </c>
      <c r="BM307" s="99">
        <f t="shared" si="178"/>
        <v>2.6883210403858964E-5</v>
      </c>
      <c r="BN307" s="278">
        <f t="shared" si="157"/>
        <v>0.17657381378898271</v>
      </c>
      <c r="BO307" s="277">
        <f t="shared" si="179"/>
        <v>1.1244513733468645E-2</v>
      </c>
      <c r="BP307" s="375">
        <f t="shared" si="180"/>
        <v>1.4462352554536612E-2</v>
      </c>
      <c r="BQ307" s="375"/>
      <c r="BR307" s="375"/>
      <c r="BS307" s="375"/>
      <c r="BT307" s="281"/>
      <c r="BU307" s="397"/>
      <c r="BV307" s="397"/>
      <c r="BW307" s="281"/>
      <c r="BX307" s="281"/>
    </row>
    <row r="308" spans="1:76" ht="15">
      <c r="A308" s="192">
        <v>310</v>
      </c>
      <c r="B308" s="192">
        <v>54030</v>
      </c>
      <c r="C308" s="200">
        <v>9</v>
      </c>
      <c r="D308" s="200">
        <v>0</v>
      </c>
      <c r="E308" s="200">
        <v>1</v>
      </c>
      <c r="F308" s="200">
        <v>0</v>
      </c>
      <c r="G308" s="192" t="s">
        <v>575</v>
      </c>
      <c r="H308" s="193">
        <v>6.7599999999999995E-4</v>
      </c>
      <c r="I308" s="201">
        <v>83</v>
      </c>
      <c r="J308" s="193">
        <v>5.2755972248132242E-4</v>
      </c>
      <c r="K308" s="200">
        <v>0</v>
      </c>
      <c r="L308" s="200">
        <v>0</v>
      </c>
      <c r="M308" s="200">
        <v>0</v>
      </c>
      <c r="N308" s="200">
        <v>717</v>
      </c>
      <c r="O308" s="200">
        <v>183</v>
      </c>
      <c r="P308" s="200">
        <v>0</v>
      </c>
      <c r="Q308" s="200">
        <v>372</v>
      </c>
      <c r="R308" s="200">
        <v>0</v>
      </c>
      <c r="S308" s="200">
        <v>1723</v>
      </c>
      <c r="T308" s="200">
        <v>4805</v>
      </c>
      <c r="U308" s="200">
        <v>1</v>
      </c>
      <c r="V308" s="200">
        <v>1</v>
      </c>
      <c r="W308" s="200">
        <v>0</v>
      </c>
      <c r="X308" s="200">
        <v>0</v>
      </c>
      <c r="Y308" s="200">
        <v>530</v>
      </c>
      <c r="Z308" s="200">
        <v>186</v>
      </c>
      <c r="AA308" s="200">
        <v>0</v>
      </c>
      <c r="AB308" s="200">
        <v>0</v>
      </c>
      <c r="AC308" s="200">
        <v>57</v>
      </c>
      <c r="AD308" s="200">
        <v>1272</v>
      </c>
      <c r="AE308" s="200">
        <v>6078</v>
      </c>
      <c r="AF308" s="200">
        <v>4354</v>
      </c>
      <c r="AG308" s="200">
        <v>6078</v>
      </c>
      <c r="AI308" s="259">
        <v>0.93623221583184124</v>
      </c>
      <c r="AJ308" s="260">
        <f t="shared" si="181"/>
        <v>769.56340164564006</v>
      </c>
      <c r="AK308" s="261">
        <f t="shared" si="158"/>
        <v>0.65737286213019108</v>
      </c>
      <c r="AL308" s="262">
        <f t="shared" si="182"/>
        <v>2.9498674714843726E-4</v>
      </c>
      <c r="AN308" s="264">
        <f t="shared" si="183"/>
        <v>0.71446800000000033</v>
      </c>
      <c r="AO308" s="266">
        <f t="shared" si="184"/>
        <v>1359.506232</v>
      </c>
      <c r="AP308" s="261">
        <f t="shared" si="159"/>
        <v>0.6598904145228619</v>
      </c>
      <c r="AQ308" s="262">
        <f t="shared" si="185"/>
        <v>7.4297686725562087E-5</v>
      </c>
      <c r="AT308" s="192">
        <f t="shared" si="160"/>
        <v>0</v>
      </c>
      <c r="AU308" s="192">
        <f t="shared" si="161"/>
        <v>0</v>
      </c>
      <c r="AV308" s="192">
        <f t="shared" si="162"/>
        <v>1.5206064904968149E-3</v>
      </c>
      <c r="AW308" s="192">
        <f t="shared" si="163"/>
        <v>3.8810458544060968E-4</v>
      </c>
      <c r="AX308" s="192">
        <f t="shared" si="164"/>
        <v>0</v>
      </c>
      <c r="AY308" s="192">
        <f t="shared" si="165"/>
        <v>1.0190396355421473E-2</v>
      </c>
      <c r="AZ308" s="192">
        <f t="shared" si="166"/>
        <v>1.1240187447187056E-3</v>
      </c>
      <c r="BA308" s="192">
        <f t="shared" si="167"/>
        <v>0</v>
      </c>
      <c r="BB308" s="192">
        <f t="shared" si="168"/>
        <v>0</v>
      </c>
      <c r="BC308" s="192">
        <f t="shared" si="169"/>
        <v>1.3223126176077604E-2</v>
      </c>
      <c r="BE308" s="72">
        <f t="shared" si="170"/>
        <v>0</v>
      </c>
      <c r="BF308" s="72">
        <f t="shared" si="171"/>
        <v>0</v>
      </c>
      <c r="BG308" s="72">
        <f t="shared" si="172"/>
        <v>4.0549506413248403E-3</v>
      </c>
      <c r="BH308" s="99">
        <f t="shared" si="173"/>
        <v>3.8810458544060968E-4</v>
      </c>
      <c r="BI308" s="72">
        <f t="shared" si="174"/>
        <v>0</v>
      </c>
      <c r="BJ308" s="72">
        <f t="shared" si="175"/>
        <v>1.0190396355421473E-2</v>
      </c>
      <c r="BK308" s="72">
        <f t="shared" si="176"/>
        <v>2.9973833192498819E-3</v>
      </c>
      <c r="BL308" s="72">
        <f t="shared" si="177"/>
        <v>0</v>
      </c>
      <c r="BM308" s="99">
        <f t="shared" si="178"/>
        <v>0</v>
      </c>
      <c r="BN308" s="278">
        <f t="shared" si="157"/>
        <v>0.15389866712280642</v>
      </c>
      <c r="BO308" s="277">
        <f t="shared" si="179"/>
        <v>1.3223126176077604E-2</v>
      </c>
      <c r="BP308" s="375">
        <f t="shared" si="180"/>
        <v>1.7630834901436805E-2</v>
      </c>
      <c r="BQ308" s="375"/>
      <c r="BR308" s="375"/>
      <c r="BS308" s="375"/>
      <c r="BT308" s="281"/>
      <c r="BU308" s="397"/>
      <c r="BV308" s="397"/>
      <c r="BW308" s="281"/>
      <c r="BX308" s="281"/>
    </row>
    <row r="309" spans="1:76" ht="15">
      <c r="A309" s="192">
        <v>312</v>
      </c>
      <c r="B309" s="192">
        <v>54029</v>
      </c>
      <c r="C309" s="200">
        <v>9</v>
      </c>
      <c r="D309" s="200">
        <v>0</v>
      </c>
      <c r="E309" s="200">
        <v>1</v>
      </c>
      <c r="F309" s="200">
        <v>0</v>
      </c>
      <c r="G309" s="192" t="s">
        <v>575</v>
      </c>
      <c r="H309" s="193">
        <v>3.2669999999999999E-3</v>
      </c>
      <c r="I309" s="201">
        <v>83</v>
      </c>
      <c r="J309" s="193">
        <v>2.5496118540628411E-3</v>
      </c>
      <c r="K309" s="200">
        <v>5214</v>
      </c>
      <c r="L309" s="200">
        <v>0</v>
      </c>
      <c r="M309" s="200">
        <v>0</v>
      </c>
      <c r="N309" s="200">
        <v>120</v>
      </c>
      <c r="O309" s="200">
        <v>22</v>
      </c>
      <c r="P309" s="200">
        <v>0</v>
      </c>
      <c r="Q309" s="200">
        <v>229</v>
      </c>
      <c r="R309" s="200">
        <v>0</v>
      </c>
      <c r="S309" s="200">
        <v>1126</v>
      </c>
      <c r="T309" s="200">
        <v>75</v>
      </c>
      <c r="U309" s="200">
        <v>1</v>
      </c>
      <c r="V309" s="200">
        <v>1</v>
      </c>
      <c r="W309" s="200">
        <v>12</v>
      </c>
      <c r="X309" s="200">
        <v>0</v>
      </c>
      <c r="Y309" s="200">
        <v>0</v>
      </c>
      <c r="Z309" s="200">
        <v>120</v>
      </c>
      <c r="AA309" s="200">
        <v>0</v>
      </c>
      <c r="AB309" s="200">
        <v>0</v>
      </c>
      <c r="AC309" s="200">
        <v>122</v>
      </c>
      <c r="AD309" s="200">
        <v>5586</v>
      </c>
      <c r="AE309" s="200">
        <v>447</v>
      </c>
      <c r="AF309" s="200">
        <v>4534</v>
      </c>
      <c r="AG309" s="200">
        <v>5661</v>
      </c>
      <c r="AI309" s="259">
        <v>0.93887725579133374</v>
      </c>
      <c r="AJ309" s="260">
        <f t="shared" si="181"/>
        <v>781.12334179196102</v>
      </c>
      <c r="AK309" s="261">
        <f t="shared" si="158"/>
        <v>0.66724754032277467</v>
      </c>
      <c r="AL309" s="262">
        <f t="shared" si="182"/>
        <v>1.4560655852190346E-3</v>
      </c>
      <c r="AN309" s="264">
        <f t="shared" si="183"/>
        <v>0.71773500000000034</v>
      </c>
      <c r="AO309" s="266">
        <f t="shared" si="184"/>
        <v>1374.31881</v>
      </c>
      <c r="AP309" s="261">
        <f t="shared" si="159"/>
        <v>0.66708028832152222</v>
      </c>
      <c r="AQ309" s="262">
        <f t="shared" si="185"/>
        <v>3.4379391480740139E-4</v>
      </c>
      <c r="AT309" s="192">
        <f t="shared" si="160"/>
        <v>5.3440578352476287E-2</v>
      </c>
      <c r="AU309" s="192">
        <f t="shared" si="161"/>
        <v>0</v>
      </c>
      <c r="AV309" s="192">
        <f t="shared" si="162"/>
        <v>1.2299327583999145E-3</v>
      </c>
      <c r="AW309" s="192">
        <f t="shared" si="163"/>
        <v>2.2548767237331766E-4</v>
      </c>
      <c r="AX309" s="192">
        <f t="shared" si="164"/>
        <v>0</v>
      </c>
      <c r="AY309" s="192">
        <f t="shared" si="165"/>
        <v>7.6870797399994654E-4</v>
      </c>
      <c r="AZ309" s="192">
        <f t="shared" si="166"/>
        <v>0</v>
      </c>
      <c r="BA309" s="192">
        <f t="shared" si="167"/>
        <v>0</v>
      </c>
      <c r="BB309" s="192">
        <f t="shared" si="168"/>
        <v>0</v>
      </c>
      <c r="BC309" s="192">
        <f t="shared" si="169"/>
        <v>5.5664706757249466E-2</v>
      </c>
      <c r="BE309" s="72">
        <f t="shared" si="170"/>
        <v>5.3440578352476287E-2</v>
      </c>
      <c r="BF309" s="72">
        <f t="shared" si="171"/>
        <v>0</v>
      </c>
      <c r="BG309" s="72">
        <f t="shared" si="172"/>
        <v>3.2798206890664395E-3</v>
      </c>
      <c r="BH309" s="99">
        <f t="shared" si="173"/>
        <v>2.2548767237331766E-4</v>
      </c>
      <c r="BI309" s="72">
        <f t="shared" si="174"/>
        <v>0</v>
      </c>
      <c r="BJ309" s="72">
        <f t="shared" si="175"/>
        <v>7.6870797399994654E-4</v>
      </c>
      <c r="BK309" s="72">
        <f t="shared" si="176"/>
        <v>0</v>
      </c>
      <c r="BL309" s="72">
        <f t="shared" si="177"/>
        <v>0</v>
      </c>
      <c r="BM309" s="99">
        <f t="shared" si="178"/>
        <v>0</v>
      </c>
      <c r="BN309" s="278">
        <f t="shared" si="157"/>
        <v>0.77451598980350167</v>
      </c>
      <c r="BO309" s="277">
        <f t="shared" si="179"/>
        <v>5.5664706757249466E-2</v>
      </c>
      <c r="BP309" s="375">
        <f t="shared" si="180"/>
        <v>5.7714594687915989E-2</v>
      </c>
      <c r="BQ309" s="375"/>
      <c r="BR309" s="375"/>
      <c r="BS309" s="375"/>
      <c r="BT309" s="281"/>
      <c r="BU309" s="397"/>
      <c r="BV309" s="397"/>
      <c r="BW309" s="281"/>
      <c r="BX309" s="281"/>
    </row>
    <row r="310" spans="1:76" ht="15">
      <c r="A310" s="192">
        <v>316</v>
      </c>
      <c r="B310" s="192">
        <v>55010</v>
      </c>
      <c r="C310" s="200">
        <v>9</v>
      </c>
      <c r="D310" s="200">
        <v>0</v>
      </c>
      <c r="E310" s="200">
        <v>1</v>
      </c>
      <c r="F310" s="200">
        <v>0</v>
      </c>
      <c r="G310" s="192" t="s">
        <v>575</v>
      </c>
      <c r="H310" s="193">
        <v>5.1240000000000001E-3</v>
      </c>
      <c r="I310" s="201">
        <v>83</v>
      </c>
      <c r="J310" s="193">
        <v>3.9988402633051728E-3</v>
      </c>
      <c r="K310" s="200">
        <v>626</v>
      </c>
      <c r="L310" s="200">
        <v>0</v>
      </c>
      <c r="M310" s="200">
        <v>0</v>
      </c>
      <c r="N310" s="200">
        <v>743</v>
      </c>
      <c r="O310" s="200">
        <v>0</v>
      </c>
      <c r="P310" s="200">
        <v>0</v>
      </c>
      <c r="Q310" s="200">
        <v>165</v>
      </c>
      <c r="R310" s="200">
        <v>0</v>
      </c>
      <c r="S310" s="200">
        <v>205</v>
      </c>
      <c r="T310" s="200">
        <v>3400</v>
      </c>
      <c r="U310" s="200">
        <v>1</v>
      </c>
      <c r="V310" s="200">
        <v>1</v>
      </c>
      <c r="W310" s="200">
        <v>0</v>
      </c>
      <c r="X310" s="200">
        <v>0</v>
      </c>
      <c r="Y310" s="200">
        <v>571</v>
      </c>
      <c r="Z310" s="200">
        <v>172</v>
      </c>
      <c r="AA310" s="200">
        <v>0</v>
      </c>
      <c r="AB310" s="200">
        <v>0</v>
      </c>
      <c r="AC310" s="200">
        <v>75</v>
      </c>
      <c r="AD310" s="200">
        <v>1534</v>
      </c>
      <c r="AE310" s="200">
        <v>4308</v>
      </c>
      <c r="AF310" s="200">
        <v>4729</v>
      </c>
      <c r="AG310" s="200">
        <v>4934</v>
      </c>
      <c r="AI310" s="259">
        <v>0.9447416106602623</v>
      </c>
      <c r="AJ310" s="260">
        <f t="shared" si="181"/>
        <v>800.03385739713121</v>
      </c>
      <c r="AK310" s="261">
        <f t="shared" si="158"/>
        <v>0.68340119282384904</v>
      </c>
      <c r="AL310" s="262">
        <f t="shared" si="182"/>
        <v>3.1255259962405164E-3</v>
      </c>
      <c r="AN310" s="264">
        <f t="shared" si="183"/>
        <v>0.72285900000000036</v>
      </c>
      <c r="AO310" s="266">
        <f t="shared" si="184"/>
        <v>1398.5502059999999</v>
      </c>
      <c r="AP310" s="261">
        <f t="shared" si="159"/>
        <v>0.67884196000388308</v>
      </c>
      <c r="AQ310" s="262">
        <f t="shared" si="185"/>
        <v>4.8509805558062853E-4</v>
      </c>
      <c r="AT310" s="192">
        <f t="shared" si="160"/>
        <v>1.0063161499412733E-2</v>
      </c>
      <c r="AU310" s="192">
        <f t="shared" si="161"/>
        <v>0</v>
      </c>
      <c r="AV310" s="192">
        <f t="shared" si="162"/>
        <v>1.1943976028855687E-2</v>
      </c>
      <c r="AW310" s="192">
        <f t="shared" si="163"/>
        <v>0</v>
      </c>
      <c r="AX310" s="192">
        <f t="shared" si="164"/>
        <v>0</v>
      </c>
      <c r="AY310" s="192">
        <f t="shared" si="165"/>
        <v>5.4656148718855102E-2</v>
      </c>
      <c r="AZ310" s="192">
        <f t="shared" si="166"/>
        <v>9.1790179171959592E-3</v>
      </c>
      <c r="BA310" s="192">
        <f t="shared" si="167"/>
        <v>0</v>
      </c>
      <c r="BB310" s="192">
        <f t="shared" si="168"/>
        <v>0</v>
      </c>
      <c r="BC310" s="192">
        <f t="shared" si="169"/>
        <v>8.5842304164319469E-2</v>
      </c>
      <c r="BE310" s="72">
        <f t="shared" si="170"/>
        <v>1.0063161499412733E-2</v>
      </c>
      <c r="BF310" s="72">
        <f t="shared" si="171"/>
        <v>0</v>
      </c>
      <c r="BG310" s="72">
        <f t="shared" si="172"/>
        <v>3.1850602743615168E-2</v>
      </c>
      <c r="BH310" s="99">
        <f t="shared" si="173"/>
        <v>0</v>
      </c>
      <c r="BI310" s="72">
        <f t="shared" si="174"/>
        <v>0</v>
      </c>
      <c r="BJ310" s="72">
        <f t="shared" si="175"/>
        <v>5.4656148718855102E-2</v>
      </c>
      <c r="BK310" s="72">
        <f t="shared" si="176"/>
        <v>2.447738111252256E-2</v>
      </c>
      <c r="BL310" s="72">
        <f t="shared" si="177"/>
        <v>0</v>
      </c>
      <c r="BM310" s="99">
        <f t="shared" si="178"/>
        <v>0</v>
      </c>
      <c r="BN310" s="278">
        <f t="shared" si="157"/>
        <v>1.267004545546401</v>
      </c>
      <c r="BO310" s="277">
        <f t="shared" si="179"/>
        <v>8.5842304164319469E-2</v>
      </c>
      <c r="BP310" s="375">
        <f t="shared" si="180"/>
        <v>0.12104729407440556</v>
      </c>
      <c r="BQ310" s="375"/>
      <c r="BR310" s="375"/>
      <c r="BS310" s="375"/>
      <c r="BT310" s="281"/>
      <c r="BU310" s="397"/>
      <c r="BV310" s="397"/>
      <c r="BW310" s="281"/>
      <c r="BX310" s="281"/>
    </row>
    <row r="311" spans="1:76" ht="15">
      <c r="A311" s="192">
        <v>317</v>
      </c>
      <c r="B311" s="192">
        <v>51045</v>
      </c>
      <c r="C311" s="200">
        <v>9</v>
      </c>
      <c r="D311" s="200">
        <v>0</v>
      </c>
      <c r="E311" s="200">
        <v>1</v>
      </c>
      <c r="F311" s="200">
        <v>0</v>
      </c>
      <c r="G311" s="192" t="s">
        <v>575</v>
      </c>
      <c r="H311" s="193">
        <v>7.7899999999999996E-4</v>
      </c>
      <c r="I311" s="201">
        <v>83</v>
      </c>
      <c r="J311" s="193">
        <v>6.0794234291856538E-4</v>
      </c>
      <c r="K311" s="200">
        <v>174</v>
      </c>
      <c r="L311" s="200">
        <v>0</v>
      </c>
      <c r="M311" s="200">
        <v>0</v>
      </c>
      <c r="N311" s="200">
        <v>418</v>
      </c>
      <c r="O311" s="200">
        <v>100</v>
      </c>
      <c r="P311" s="200">
        <v>0</v>
      </c>
      <c r="Q311" s="200">
        <v>158</v>
      </c>
      <c r="R311" s="200">
        <v>0</v>
      </c>
      <c r="S311" s="200">
        <v>122</v>
      </c>
      <c r="T311" s="200">
        <v>4015</v>
      </c>
      <c r="U311" s="200">
        <v>1</v>
      </c>
      <c r="V311" s="200">
        <v>1</v>
      </c>
      <c r="W311" s="200">
        <v>0</v>
      </c>
      <c r="X311" s="200">
        <v>0</v>
      </c>
      <c r="Y311" s="200">
        <v>396</v>
      </c>
      <c r="Z311" s="200">
        <v>22</v>
      </c>
      <c r="AA311" s="200">
        <v>0</v>
      </c>
      <c r="AB311" s="200">
        <v>100</v>
      </c>
      <c r="AC311" s="200">
        <v>45</v>
      </c>
      <c r="AD311" s="200">
        <v>851</v>
      </c>
      <c r="AE311" s="200">
        <v>4692</v>
      </c>
      <c r="AF311" s="200">
        <v>4744</v>
      </c>
      <c r="AG311" s="200">
        <v>4866</v>
      </c>
      <c r="AI311" s="268">
        <v>0.94534955300318091</v>
      </c>
      <c r="AJ311" s="260">
        <f t="shared" si="181"/>
        <v>802.91793587193683</v>
      </c>
      <c r="AK311" s="261">
        <f t="shared" si="158"/>
        <v>0.6858648168963255</v>
      </c>
      <c r="AL311" s="262">
        <f t="shared" si="182"/>
        <v>3.1663166433921667E-4</v>
      </c>
      <c r="AM311" s="192">
        <f>(0.9-AN311)/(AN312-AN311)</f>
        <v>24.382966957002431</v>
      </c>
      <c r="AN311" s="264">
        <f t="shared" si="183"/>
        <v>0.72363800000000034</v>
      </c>
      <c r="AO311" s="266">
        <f t="shared" si="184"/>
        <v>1402.245782</v>
      </c>
      <c r="AP311" s="261">
        <f t="shared" si="159"/>
        <v>0.68063575478108929</v>
      </c>
      <c r="AQ311" s="262">
        <f t="shared" si="185"/>
        <v>6.7788023182504821E-5</v>
      </c>
      <c r="AT311" s="192">
        <f t="shared" si="160"/>
        <v>4.252435100246781E-4</v>
      </c>
      <c r="AU311" s="192">
        <f t="shared" si="161"/>
        <v>0</v>
      </c>
      <c r="AV311" s="192">
        <f t="shared" si="162"/>
        <v>1.0215619953466404E-3</v>
      </c>
      <c r="AW311" s="192">
        <f t="shared" si="163"/>
        <v>2.4439282185326325E-4</v>
      </c>
      <c r="AX311" s="192">
        <f t="shared" si="164"/>
        <v>0</v>
      </c>
      <c r="AY311" s="192">
        <f t="shared" si="165"/>
        <v>9.8123717974085214E-3</v>
      </c>
      <c r="AZ311" s="192">
        <f t="shared" si="166"/>
        <v>9.6779557453892265E-4</v>
      </c>
      <c r="BA311" s="192">
        <f t="shared" si="167"/>
        <v>0</v>
      </c>
      <c r="BB311" s="192">
        <f t="shared" si="168"/>
        <v>2.4439282185326325E-4</v>
      </c>
      <c r="BC311" s="192">
        <f t="shared" si="169"/>
        <v>1.271575852102529E-2</v>
      </c>
      <c r="BE311" s="72">
        <f t="shared" si="170"/>
        <v>4.252435100246781E-4</v>
      </c>
      <c r="BF311" s="72">
        <f t="shared" si="171"/>
        <v>0</v>
      </c>
      <c r="BG311" s="72">
        <f t="shared" si="172"/>
        <v>2.7241653209243754E-3</v>
      </c>
      <c r="BH311" s="99">
        <f t="shared" si="173"/>
        <v>2.4439282185326325E-4</v>
      </c>
      <c r="BI311" s="72">
        <f t="shared" si="174"/>
        <v>0</v>
      </c>
      <c r="BJ311" s="72">
        <f t="shared" si="175"/>
        <v>9.8123717974085214E-3</v>
      </c>
      <c r="BK311" s="72">
        <f t="shared" si="176"/>
        <v>2.5807881987704607E-3</v>
      </c>
      <c r="BL311" s="72">
        <f t="shared" si="177"/>
        <v>0</v>
      </c>
      <c r="BM311" s="99">
        <f t="shared" si="178"/>
        <v>2.4439282185326325E-4</v>
      </c>
      <c r="BN311" s="278">
        <f t="shared" si="157"/>
        <v>0.19323325781198017</v>
      </c>
      <c r="BO311" s="277">
        <f t="shared" si="179"/>
        <v>1.271575852102529E-2</v>
      </c>
      <c r="BP311" s="375">
        <f t="shared" si="180"/>
        <v>1.6031354470834563E-2</v>
      </c>
      <c r="BQ311" s="375"/>
      <c r="BR311" s="375"/>
      <c r="BS311" s="375"/>
      <c r="BT311" s="281"/>
      <c r="BU311" s="397"/>
      <c r="BV311" s="397"/>
      <c r="BW311" s="281"/>
      <c r="BX311" s="281"/>
    </row>
    <row r="312" spans="1:76" ht="15">
      <c r="A312" s="192">
        <v>318</v>
      </c>
      <c r="B312" s="192">
        <v>41027</v>
      </c>
      <c r="C312" s="200">
        <v>9</v>
      </c>
      <c r="D312" s="200">
        <v>0</v>
      </c>
      <c r="E312" s="200">
        <v>1</v>
      </c>
      <c r="F312" s="200">
        <v>0</v>
      </c>
      <c r="G312" s="192" t="s">
        <v>575</v>
      </c>
      <c r="H312" s="193">
        <v>7.2329999999999998E-3</v>
      </c>
      <c r="I312" s="201">
        <v>83</v>
      </c>
      <c r="J312" s="193">
        <v>5.6447329477920197E-3</v>
      </c>
      <c r="K312" s="200">
        <v>279</v>
      </c>
      <c r="L312" s="200">
        <v>0</v>
      </c>
      <c r="M312" s="200">
        <v>0</v>
      </c>
      <c r="N312" s="200">
        <v>894</v>
      </c>
      <c r="O312" s="200">
        <v>271</v>
      </c>
      <c r="P312" s="200">
        <v>0</v>
      </c>
      <c r="Q312" s="200">
        <v>449</v>
      </c>
      <c r="R312" s="200">
        <v>26</v>
      </c>
      <c r="S312" s="200">
        <v>381</v>
      </c>
      <c r="T312" s="200">
        <v>3225</v>
      </c>
      <c r="U312" s="200">
        <v>1</v>
      </c>
      <c r="V312" s="200">
        <v>1</v>
      </c>
      <c r="W312" s="200">
        <v>44</v>
      </c>
      <c r="X312" s="200">
        <v>0</v>
      </c>
      <c r="Y312" s="200">
        <v>693</v>
      </c>
      <c r="Z312" s="200">
        <v>201</v>
      </c>
      <c r="AA312" s="200">
        <v>0</v>
      </c>
      <c r="AB312" s="200">
        <v>67</v>
      </c>
      <c r="AC312" s="200">
        <v>78</v>
      </c>
      <c r="AD312" s="200">
        <v>1920</v>
      </c>
      <c r="AE312" s="200">
        <v>4866</v>
      </c>
      <c r="AF312" s="200">
        <v>4764</v>
      </c>
      <c r="AG312" s="200">
        <v>5145</v>
      </c>
      <c r="AI312" s="268">
        <v>0.95099428595097291</v>
      </c>
      <c r="AJ312" s="260">
        <f t="shared" si="181"/>
        <v>829.80944363521803</v>
      </c>
      <c r="AK312" s="261">
        <f t="shared" si="158"/>
        <v>0.70883595532045296</v>
      </c>
      <c r="AL312" s="262">
        <f t="shared" si="182"/>
        <v>2.8316411468438832E-3</v>
      </c>
      <c r="AN312" s="264">
        <f t="shared" si="183"/>
        <v>0.73087100000000038</v>
      </c>
      <c r="AO312" s="266">
        <f t="shared" si="184"/>
        <v>1436.703794</v>
      </c>
      <c r="AP312" s="261">
        <f t="shared" si="159"/>
        <v>0.69736132123094852</v>
      </c>
      <c r="AQ312" s="262">
        <f t="shared" si="185"/>
        <v>5.5341074620493926E-4</v>
      </c>
      <c r="AT312" s="192">
        <f t="shared" si="160"/>
        <v>6.3310195795845733E-3</v>
      </c>
      <c r="AU312" s="192">
        <f t="shared" si="161"/>
        <v>0</v>
      </c>
      <c r="AV312" s="192">
        <f t="shared" si="162"/>
        <v>2.0286492846410785E-2</v>
      </c>
      <c r="AW312" s="192">
        <f t="shared" si="163"/>
        <v>6.1494849679835815E-3</v>
      </c>
      <c r="AX312" s="192">
        <f t="shared" si="164"/>
        <v>0</v>
      </c>
      <c r="AY312" s="192">
        <f t="shared" si="165"/>
        <v>7.3181140301649641E-2</v>
      </c>
      <c r="AZ312" s="192">
        <f t="shared" si="166"/>
        <v>1.5725435729935879E-2</v>
      </c>
      <c r="BA312" s="192">
        <f t="shared" si="167"/>
        <v>0</v>
      </c>
      <c r="BB312" s="192">
        <f t="shared" si="168"/>
        <v>1.5203523721583026E-3</v>
      </c>
      <c r="BC312" s="192">
        <f t="shared" si="169"/>
        <v>0.12319392579772276</v>
      </c>
      <c r="BE312" s="72">
        <f t="shared" si="170"/>
        <v>6.3310195795845733E-3</v>
      </c>
      <c r="BF312" s="72">
        <f t="shared" si="171"/>
        <v>0</v>
      </c>
      <c r="BG312" s="72">
        <f t="shared" si="172"/>
        <v>5.4097314257095429E-2</v>
      </c>
      <c r="BH312" s="99">
        <f t="shared" si="173"/>
        <v>6.1494849679835815E-3</v>
      </c>
      <c r="BI312" s="72">
        <f t="shared" si="174"/>
        <v>0</v>
      </c>
      <c r="BJ312" s="72">
        <f t="shared" si="175"/>
        <v>7.3181140301649641E-2</v>
      </c>
      <c r="BK312" s="72">
        <f t="shared" si="176"/>
        <v>4.1934495279829009E-2</v>
      </c>
      <c r="BL312" s="72">
        <f t="shared" si="177"/>
        <v>0</v>
      </c>
      <c r="BM312" s="99">
        <f t="shared" si="178"/>
        <v>1.5203523721583026E-3</v>
      </c>
      <c r="BN312" s="278">
        <f t="shared" si="157"/>
        <v>1.8017310201398395</v>
      </c>
      <c r="BO312" s="277">
        <f t="shared" si="179"/>
        <v>0.12319392579772276</v>
      </c>
      <c r="BP312" s="375">
        <f t="shared" si="180"/>
        <v>0.18321380675830054</v>
      </c>
      <c r="BQ312" s="375"/>
      <c r="BR312" s="375"/>
      <c r="BS312" s="375"/>
      <c r="BT312" s="281"/>
      <c r="BU312" s="397"/>
      <c r="BV312" s="397"/>
      <c r="BW312" s="281"/>
      <c r="BX312" s="281"/>
    </row>
    <row r="313" spans="1:76" ht="15">
      <c r="A313" s="192">
        <v>319</v>
      </c>
      <c r="B313" s="192">
        <v>42007</v>
      </c>
      <c r="C313" s="200">
        <v>9</v>
      </c>
      <c r="D313" s="200">
        <v>0</v>
      </c>
      <c r="E313" s="200">
        <v>1</v>
      </c>
      <c r="F313" s="200">
        <v>0</v>
      </c>
      <c r="G313" s="192" t="s">
        <v>575</v>
      </c>
      <c r="H313" s="193">
        <v>1.622E-3</v>
      </c>
      <c r="I313" s="201">
        <v>83</v>
      </c>
      <c r="J313" s="193">
        <v>1.2658311684389128E-3</v>
      </c>
      <c r="K313" s="200">
        <v>0</v>
      </c>
      <c r="L313" s="200">
        <v>0</v>
      </c>
      <c r="M313" s="200">
        <v>0</v>
      </c>
      <c r="N313" s="200">
        <v>355</v>
      </c>
      <c r="O313" s="200">
        <v>0</v>
      </c>
      <c r="P313" s="200">
        <v>0</v>
      </c>
      <c r="Q313" s="200">
        <v>203</v>
      </c>
      <c r="R313" s="200">
        <v>0</v>
      </c>
      <c r="S313" s="200">
        <v>1137</v>
      </c>
      <c r="T313" s="200">
        <v>5385</v>
      </c>
      <c r="U313" s="200">
        <v>1</v>
      </c>
      <c r="V313" s="200">
        <v>1</v>
      </c>
      <c r="W313" s="200">
        <v>0</v>
      </c>
      <c r="X313" s="200">
        <v>0</v>
      </c>
      <c r="Y313" s="200">
        <v>318</v>
      </c>
      <c r="Z313" s="200">
        <v>37</v>
      </c>
      <c r="AA313" s="200">
        <v>0</v>
      </c>
      <c r="AB313" s="200">
        <v>0</v>
      </c>
      <c r="AC313" s="200">
        <v>37</v>
      </c>
      <c r="AD313" s="200">
        <v>558</v>
      </c>
      <c r="AE313" s="200">
        <v>5943</v>
      </c>
      <c r="AF313" s="200">
        <v>4806</v>
      </c>
      <c r="AG313" s="200">
        <v>5943</v>
      </c>
      <c r="AI313" s="259">
        <v>0.95226011711941183</v>
      </c>
      <c r="AJ313" s="260">
        <f t="shared" si="181"/>
        <v>835.89302823073547</v>
      </c>
      <c r="AK313" s="261">
        <f t="shared" si="158"/>
        <v>0.71403264659892929</v>
      </c>
      <c r="AL313" s="262">
        <f t="shared" si="182"/>
        <v>6.0808731997244252E-4</v>
      </c>
      <c r="AM313" s="192">
        <f>1-(AP311+AM311*(AP312-AP311))</f>
        <v>-8.8454688865155395E-2</v>
      </c>
      <c r="AN313" s="264">
        <f t="shared" si="183"/>
        <v>0.73249300000000039</v>
      </c>
      <c r="AO313" s="266">
        <f t="shared" si="184"/>
        <v>1444.4991259999999</v>
      </c>
      <c r="AP313" s="261">
        <f t="shared" si="159"/>
        <v>0.70114509562178429</v>
      </c>
      <c r="AQ313" s="262">
        <f t="shared" si="185"/>
        <v>1.0519899986486945E-4</v>
      </c>
      <c r="AT313" s="192">
        <f t="shared" si="160"/>
        <v>0</v>
      </c>
      <c r="AU313" s="192">
        <f t="shared" si="161"/>
        <v>0</v>
      </c>
      <c r="AV313" s="192">
        <f t="shared" si="162"/>
        <v>1.8064676604791726E-3</v>
      </c>
      <c r="AW313" s="192">
        <f t="shared" si="163"/>
        <v>0</v>
      </c>
      <c r="AX313" s="192">
        <f t="shared" si="164"/>
        <v>0</v>
      </c>
      <c r="AY313" s="192">
        <f t="shared" si="165"/>
        <v>2.7402333385015049E-2</v>
      </c>
      <c r="AZ313" s="192">
        <f t="shared" si="166"/>
        <v>1.6181879324855685E-3</v>
      </c>
      <c r="BA313" s="192">
        <f t="shared" si="167"/>
        <v>0</v>
      </c>
      <c r="BB313" s="192">
        <f t="shared" si="168"/>
        <v>0</v>
      </c>
      <c r="BC313" s="192">
        <f t="shared" si="169"/>
        <v>3.0826988977979791E-2</v>
      </c>
      <c r="BE313" s="72">
        <f t="shared" si="170"/>
        <v>0</v>
      </c>
      <c r="BF313" s="72">
        <f t="shared" si="171"/>
        <v>0</v>
      </c>
      <c r="BG313" s="72">
        <f t="shared" si="172"/>
        <v>4.8172470946111273E-3</v>
      </c>
      <c r="BH313" s="99">
        <f t="shared" si="173"/>
        <v>0</v>
      </c>
      <c r="BI313" s="72">
        <f t="shared" si="174"/>
        <v>0</v>
      </c>
      <c r="BJ313" s="72">
        <f t="shared" si="175"/>
        <v>2.7402333385015049E-2</v>
      </c>
      <c r="BK313" s="72">
        <f t="shared" si="176"/>
        <v>4.315167819961517E-3</v>
      </c>
      <c r="BL313" s="72">
        <f t="shared" si="177"/>
        <v>0</v>
      </c>
      <c r="BM313" s="99">
        <f t="shared" si="178"/>
        <v>0</v>
      </c>
      <c r="BN313" s="278">
        <f t="shared" si="157"/>
        <v>0.40760016789966685</v>
      </c>
      <c r="BO313" s="277">
        <f t="shared" si="179"/>
        <v>3.0826988977979791E-2</v>
      </c>
      <c r="BP313" s="375">
        <f t="shared" si="180"/>
        <v>3.6534748299587694E-2</v>
      </c>
      <c r="BQ313" s="375"/>
      <c r="BR313" s="375"/>
      <c r="BS313" s="375"/>
      <c r="BT313" s="281"/>
      <c r="BU313" s="397"/>
      <c r="BV313" s="397"/>
      <c r="BW313" s="281"/>
      <c r="BX313" s="281"/>
    </row>
    <row r="314" spans="1:76" ht="15">
      <c r="A314" s="192">
        <v>323</v>
      </c>
      <c r="B314" s="192">
        <v>51102</v>
      </c>
      <c r="C314" s="200">
        <v>9</v>
      </c>
      <c r="D314" s="200">
        <v>0</v>
      </c>
      <c r="E314" s="200">
        <v>1</v>
      </c>
      <c r="F314" s="200">
        <v>0</v>
      </c>
      <c r="G314" s="192" t="s">
        <v>575</v>
      </c>
      <c r="H314" s="193">
        <v>7.7899999999999996E-4</v>
      </c>
      <c r="I314" s="201">
        <v>83</v>
      </c>
      <c r="J314" s="193">
        <v>6.0794234291856538E-4</v>
      </c>
      <c r="K314" s="200">
        <v>222</v>
      </c>
      <c r="L314" s="200">
        <v>0</v>
      </c>
      <c r="M314" s="200">
        <v>0</v>
      </c>
      <c r="N314" s="200">
        <v>237</v>
      </c>
      <c r="O314" s="200">
        <v>154</v>
      </c>
      <c r="P314" s="200">
        <v>0</v>
      </c>
      <c r="Q314" s="200">
        <v>273</v>
      </c>
      <c r="R314" s="200">
        <v>18</v>
      </c>
      <c r="S314" s="200">
        <v>1259</v>
      </c>
      <c r="T314" s="200">
        <v>5261</v>
      </c>
      <c r="U314" s="200">
        <v>1</v>
      </c>
      <c r="V314" s="200">
        <v>1</v>
      </c>
      <c r="W314" s="200">
        <v>27</v>
      </c>
      <c r="X314" s="200">
        <v>0</v>
      </c>
      <c r="Y314" s="200">
        <v>211</v>
      </c>
      <c r="Z314" s="200">
        <v>25</v>
      </c>
      <c r="AA314" s="200">
        <v>0</v>
      </c>
      <c r="AB314" s="200">
        <v>144</v>
      </c>
      <c r="AC314" s="200">
        <v>66</v>
      </c>
      <c r="AD314" s="200">
        <v>906</v>
      </c>
      <c r="AE314" s="200">
        <v>5944</v>
      </c>
      <c r="AF314" s="200">
        <v>4908</v>
      </c>
      <c r="AG314" s="200">
        <v>6166</v>
      </c>
      <c r="AI314" s="259">
        <v>0.95329364528397154</v>
      </c>
      <c r="AJ314" s="260">
        <f t="shared" si="181"/>
        <v>838.87680924977974</v>
      </c>
      <c r="AK314" s="261">
        <f t="shared" si="158"/>
        <v>0.71658143811404607</v>
      </c>
      <c r="AL314" s="262">
        <f t="shared" si="182"/>
        <v>4.9086353335994521E-4</v>
      </c>
      <c r="AN314" s="264">
        <f t="shared" si="183"/>
        <v>0.73327200000000037</v>
      </c>
      <c r="AO314" s="266">
        <f t="shared" si="184"/>
        <v>1448.3224579999999</v>
      </c>
      <c r="AP314" s="261">
        <f t="shared" si="159"/>
        <v>0.70300090185418895</v>
      </c>
      <c r="AQ314" s="262">
        <f t="shared" si="185"/>
        <v>4.8001202966215846E-5</v>
      </c>
      <c r="AT314" s="192">
        <f t="shared" si="160"/>
        <v>5.425520645142445E-4</v>
      </c>
      <c r="AU314" s="192">
        <f t="shared" si="161"/>
        <v>0</v>
      </c>
      <c r="AV314" s="192">
        <f t="shared" si="162"/>
        <v>5.79210987792234E-4</v>
      </c>
      <c r="AW314" s="192">
        <f t="shared" si="163"/>
        <v>3.7636494565402548E-4</v>
      </c>
      <c r="AX314" s="192">
        <f t="shared" si="164"/>
        <v>0</v>
      </c>
      <c r="AY314" s="192">
        <f t="shared" si="165"/>
        <v>1.2857506357700183E-2</v>
      </c>
      <c r="AZ314" s="192">
        <f t="shared" si="166"/>
        <v>5.1566885411038555E-4</v>
      </c>
      <c r="BA314" s="192">
        <f t="shared" si="167"/>
        <v>0</v>
      </c>
      <c r="BB314" s="192">
        <f t="shared" si="168"/>
        <v>3.5192566346869915E-4</v>
      </c>
      <c r="BC314" s="192">
        <f t="shared" si="169"/>
        <v>1.5223228873239772E-2</v>
      </c>
      <c r="BE314" s="72">
        <f t="shared" si="170"/>
        <v>5.425520645142445E-4</v>
      </c>
      <c r="BF314" s="72">
        <f t="shared" si="171"/>
        <v>0</v>
      </c>
      <c r="BG314" s="72">
        <f t="shared" si="172"/>
        <v>1.5445626341126241E-3</v>
      </c>
      <c r="BH314" s="99">
        <f t="shared" si="173"/>
        <v>3.7636494565402548E-4</v>
      </c>
      <c r="BI314" s="72">
        <f t="shared" si="174"/>
        <v>0</v>
      </c>
      <c r="BJ314" s="72">
        <f t="shared" si="175"/>
        <v>1.2857506357700183E-2</v>
      </c>
      <c r="BK314" s="72">
        <f t="shared" si="176"/>
        <v>1.3751169442943615E-3</v>
      </c>
      <c r="BL314" s="72">
        <f t="shared" si="177"/>
        <v>0</v>
      </c>
      <c r="BM314" s="99">
        <f t="shared" si="178"/>
        <v>3.5192566346869915E-4</v>
      </c>
      <c r="BN314" s="278">
        <f t="shared" si="157"/>
        <v>0.19991332827596939</v>
      </c>
      <c r="BO314" s="277">
        <f t="shared" si="179"/>
        <v>1.5223228873239772E-2</v>
      </c>
      <c r="BP314" s="375">
        <f t="shared" si="180"/>
        <v>1.7048028609744137E-2</v>
      </c>
      <c r="BQ314" s="375"/>
      <c r="BR314" s="375"/>
      <c r="BS314" s="375"/>
      <c r="BT314" s="281"/>
      <c r="BU314" s="397"/>
      <c r="BV314" s="397"/>
      <c r="BW314" s="281"/>
      <c r="BX314" s="281"/>
    </row>
    <row r="315" spans="1:76" ht="15">
      <c r="A315" s="192">
        <v>325</v>
      </c>
      <c r="B315" s="192">
        <v>51052</v>
      </c>
      <c r="C315" s="200">
        <v>9</v>
      </c>
      <c r="D315" s="200">
        <v>0</v>
      </c>
      <c r="E315" s="200">
        <v>1</v>
      </c>
      <c r="F315" s="200">
        <v>0</v>
      </c>
      <c r="G315" s="192" t="s">
        <v>575</v>
      </c>
      <c r="H315" s="193">
        <v>7.7899999999999996E-4</v>
      </c>
      <c r="I315" s="201">
        <v>83</v>
      </c>
      <c r="J315" s="193">
        <v>6.0794234291856538E-4</v>
      </c>
      <c r="K315" s="200">
        <v>30</v>
      </c>
      <c r="L315" s="200">
        <v>0</v>
      </c>
      <c r="M315" s="200">
        <v>0</v>
      </c>
      <c r="N315" s="200">
        <v>663</v>
      </c>
      <c r="O315" s="200">
        <v>318</v>
      </c>
      <c r="P315" s="200">
        <v>0</v>
      </c>
      <c r="Q315" s="200">
        <v>279</v>
      </c>
      <c r="R315" s="200">
        <v>56</v>
      </c>
      <c r="S315" s="200">
        <v>3646</v>
      </c>
      <c r="T315" s="200">
        <v>7299</v>
      </c>
      <c r="U315" s="200">
        <v>1</v>
      </c>
      <c r="V315" s="200">
        <v>1</v>
      </c>
      <c r="W315" s="200">
        <v>0</v>
      </c>
      <c r="X315" s="200">
        <v>0</v>
      </c>
      <c r="Y315" s="200">
        <v>523</v>
      </c>
      <c r="Z315" s="200">
        <v>139</v>
      </c>
      <c r="AA315" s="200">
        <v>0</v>
      </c>
      <c r="AB315" s="200">
        <v>306</v>
      </c>
      <c r="AC315" s="200">
        <v>69</v>
      </c>
      <c r="AD315" s="200">
        <v>1347</v>
      </c>
      <c r="AE315" s="200">
        <v>8616</v>
      </c>
      <c r="AF315" s="200">
        <v>5000</v>
      </c>
      <c r="AG315" s="200">
        <v>8646</v>
      </c>
      <c r="AI315" s="264">
        <v>0.95396044432652172</v>
      </c>
      <c r="AJ315" s="260">
        <f t="shared" si="181"/>
        <v>841.91652096437258</v>
      </c>
      <c r="AK315" s="261">
        <f t="shared" si="158"/>
        <v>0.71917800648722963</v>
      </c>
      <c r="AL315" s="262">
        <f t="shared" si="182"/>
        <v>3.1439217785968383E-4</v>
      </c>
      <c r="AN315" s="264">
        <f t="shared" si="183"/>
        <v>0.73405100000000034</v>
      </c>
      <c r="AO315" s="266">
        <f t="shared" si="184"/>
        <v>1452.2174579999999</v>
      </c>
      <c r="AP315" s="261">
        <f t="shared" si="159"/>
        <v>0.70489149500048542</v>
      </c>
      <c r="AQ315" s="262">
        <f t="shared" si="185"/>
        <v>4.629643985020768E-5</v>
      </c>
      <c r="AT315" s="192">
        <f t="shared" si="160"/>
        <v>7.3317846555978993E-5</v>
      </c>
      <c r="AU315" s="192">
        <f t="shared" si="161"/>
        <v>0</v>
      </c>
      <c r="AV315" s="192">
        <f t="shared" si="162"/>
        <v>1.6203244088871358E-3</v>
      </c>
      <c r="AW315" s="192">
        <f t="shared" si="163"/>
        <v>7.771691734933773E-4</v>
      </c>
      <c r="AX315" s="192">
        <f t="shared" si="164"/>
        <v>0</v>
      </c>
      <c r="AY315" s="192">
        <f t="shared" si="165"/>
        <v>1.7838232067069689E-2</v>
      </c>
      <c r="AZ315" s="192">
        <f t="shared" si="166"/>
        <v>1.2781744582925671E-3</v>
      </c>
      <c r="BA315" s="192">
        <f t="shared" si="167"/>
        <v>0</v>
      </c>
      <c r="BB315" s="192">
        <f t="shared" si="168"/>
        <v>7.4784203487098563E-4</v>
      </c>
      <c r="BC315" s="192">
        <f t="shared" si="169"/>
        <v>2.2335059989169733E-2</v>
      </c>
      <c r="BE315" s="72">
        <f t="shared" si="170"/>
        <v>7.3317846555978993E-5</v>
      </c>
      <c r="BF315" s="72">
        <f t="shared" si="171"/>
        <v>0</v>
      </c>
      <c r="BG315" s="72">
        <f t="shared" si="172"/>
        <v>4.320865090365696E-3</v>
      </c>
      <c r="BH315" s="99">
        <f t="shared" si="173"/>
        <v>7.771691734933773E-4</v>
      </c>
      <c r="BI315" s="72">
        <f t="shared" si="174"/>
        <v>0</v>
      </c>
      <c r="BJ315" s="72">
        <f t="shared" si="175"/>
        <v>1.7838232067069689E-2</v>
      </c>
      <c r="BK315" s="72">
        <f t="shared" si="176"/>
        <v>3.4084652221135123E-3</v>
      </c>
      <c r="BL315" s="72">
        <f t="shared" si="177"/>
        <v>0</v>
      </c>
      <c r="BM315" s="99">
        <f t="shared" si="178"/>
        <v>7.4784203487098563E-4</v>
      </c>
      <c r="BN315" s="278">
        <f t="shared" si="157"/>
        <v>0.20366068487771943</v>
      </c>
      <c r="BO315" s="277">
        <f t="shared" si="179"/>
        <v>2.2335059989169733E-2</v>
      </c>
      <c r="BP315" s="375">
        <f t="shared" si="180"/>
        <v>2.7165891434469239E-2</v>
      </c>
      <c r="BQ315" s="375"/>
      <c r="BR315" s="375"/>
      <c r="BS315" s="375"/>
      <c r="BT315" s="281"/>
      <c r="BU315" s="397"/>
      <c r="BV315" s="397"/>
      <c r="BW315" s="281"/>
      <c r="BX315" s="281"/>
    </row>
    <row r="316" spans="1:76" ht="15">
      <c r="A316" s="192">
        <v>327</v>
      </c>
      <c r="B316" s="192">
        <v>54026</v>
      </c>
      <c r="C316" s="200">
        <v>9</v>
      </c>
      <c r="D316" s="200">
        <v>0</v>
      </c>
      <c r="E316" s="200">
        <v>1</v>
      </c>
      <c r="F316" s="200">
        <v>0</v>
      </c>
      <c r="G316" s="192" t="s">
        <v>575</v>
      </c>
      <c r="H316" s="193">
        <v>6.7599999999999995E-4</v>
      </c>
      <c r="I316" s="201">
        <v>83</v>
      </c>
      <c r="J316" s="193">
        <v>5.2755972248132242E-4</v>
      </c>
      <c r="K316" s="200">
        <v>183</v>
      </c>
      <c r="L316" s="200">
        <v>300</v>
      </c>
      <c r="M316" s="200">
        <v>1</v>
      </c>
      <c r="N316" s="200">
        <v>297</v>
      </c>
      <c r="O316" s="200">
        <v>18</v>
      </c>
      <c r="P316" s="200">
        <v>0</v>
      </c>
      <c r="Q316" s="200">
        <v>294</v>
      </c>
      <c r="R316" s="200">
        <v>95</v>
      </c>
      <c r="S316" s="200">
        <v>83</v>
      </c>
      <c r="T316" s="200">
        <v>3926</v>
      </c>
      <c r="U316" s="200">
        <v>1</v>
      </c>
      <c r="V316" s="200">
        <v>1</v>
      </c>
      <c r="W316" s="200">
        <v>0</v>
      </c>
      <c r="X316" s="200">
        <v>0</v>
      </c>
      <c r="Y316" s="200">
        <v>297</v>
      </c>
      <c r="Z316" s="200">
        <v>0</v>
      </c>
      <c r="AA316" s="200">
        <v>0</v>
      </c>
      <c r="AB316" s="200">
        <v>18</v>
      </c>
      <c r="AC316" s="200">
        <v>52</v>
      </c>
      <c r="AD316" s="200">
        <v>1188</v>
      </c>
      <c r="AE316" s="200">
        <v>4932</v>
      </c>
      <c r="AF316" s="200">
        <v>5031</v>
      </c>
      <c r="AG316" s="200">
        <v>5115</v>
      </c>
      <c r="AI316" s="259">
        <v>0.9545515958516898</v>
      </c>
      <c r="AJ316" s="260">
        <f t="shared" si="181"/>
        <v>844.57067392817612</v>
      </c>
      <c r="AK316" s="261">
        <f t="shared" si="158"/>
        <v>0.72144522466134731</v>
      </c>
      <c r="AL316" s="262">
        <f t="shared" si="182"/>
        <v>2.7659318306694859E-4</v>
      </c>
      <c r="AN316" s="264">
        <f t="shared" si="183"/>
        <v>0.73472700000000035</v>
      </c>
      <c r="AO316" s="266">
        <f t="shared" si="184"/>
        <v>1455.6184139999998</v>
      </c>
      <c r="AP316" s="261">
        <f t="shared" si="159"/>
        <v>0.70654228424424814</v>
      </c>
      <c r="AQ316" s="262">
        <f t="shared" si="185"/>
        <v>3.8764693230561148E-5</v>
      </c>
      <c r="AT316" s="192">
        <f t="shared" si="160"/>
        <v>3.8810458544060968E-4</v>
      </c>
      <c r="AU316" s="192">
        <f t="shared" si="161"/>
        <v>6.3623702531247488E-4</v>
      </c>
      <c r="AV316" s="192">
        <f t="shared" si="162"/>
        <v>6.2987465505935007E-4</v>
      </c>
      <c r="AW316" s="192">
        <f t="shared" si="163"/>
        <v>3.8174221518748485E-5</v>
      </c>
      <c r="AX316" s="192">
        <f t="shared" si="164"/>
        <v>0</v>
      </c>
      <c r="AY316" s="192">
        <f t="shared" si="165"/>
        <v>8.3262218712559198E-3</v>
      </c>
      <c r="AZ316" s="192">
        <f t="shared" si="166"/>
        <v>6.2987465505935007E-4</v>
      </c>
      <c r="BA316" s="192">
        <f t="shared" si="167"/>
        <v>0</v>
      </c>
      <c r="BB316" s="192">
        <f t="shared" si="168"/>
        <v>3.8174221518748485E-5</v>
      </c>
      <c r="BC316" s="192">
        <f t="shared" si="169"/>
        <v>1.06866612351652E-2</v>
      </c>
      <c r="BE316" s="72">
        <f t="shared" si="170"/>
        <v>3.8810458544060968E-4</v>
      </c>
      <c r="BF316" s="72">
        <f t="shared" si="171"/>
        <v>1.1664345464062038E-3</v>
      </c>
      <c r="BG316" s="72">
        <f t="shared" si="172"/>
        <v>1.6796657468249338E-3</v>
      </c>
      <c r="BH316" s="99">
        <f t="shared" si="173"/>
        <v>3.8174221518748485E-5</v>
      </c>
      <c r="BI316" s="72">
        <f t="shared" si="174"/>
        <v>0</v>
      </c>
      <c r="BJ316" s="72">
        <f t="shared" si="175"/>
        <v>8.3262218712559198E-3</v>
      </c>
      <c r="BK316" s="72">
        <f t="shared" si="176"/>
        <v>1.6796657468249338E-3</v>
      </c>
      <c r="BL316" s="72">
        <f t="shared" si="177"/>
        <v>0</v>
      </c>
      <c r="BM316" s="99">
        <f t="shared" si="178"/>
        <v>3.8174221518748485E-5</v>
      </c>
      <c r="BN316" s="278">
        <f t="shared" si="157"/>
        <v>0.17782824857483676</v>
      </c>
      <c r="BO316" s="277">
        <f t="shared" si="179"/>
        <v>1.06866612351652E-2</v>
      </c>
      <c r="BP316" s="375">
        <f t="shared" si="180"/>
        <v>1.3316440939790097E-2</v>
      </c>
      <c r="BQ316" s="375"/>
      <c r="BR316" s="375"/>
      <c r="BS316" s="375"/>
      <c r="BT316" s="281"/>
      <c r="BU316" s="397"/>
      <c r="BV316" s="397"/>
      <c r="BW316" s="281"/>
      <c r="BX316" s="281"/>
    </row>
    <row r="317" spans="1:76" ht="15">
      <c r="A317" s="192">
        <v>328</v>
      </c>
      <c r="B317" s="192">
        <v>51091</v>
      </c>
      <c r="C317" s="200">
        <v>9</v>
      </c>
      <c r="D317" s="200">
        <v>0</v>
      </c>
      <c r="E317" s="200">
        <v>1</v>
      </c>
      <c r="F317" s="200">
        <v>0</v>
      </c>
      <c r="G317" s="192" t="s">
        <v>575</v>
      </c>
      <c r="H317" s="193">
        <v>7.7899999999999996E-4</v>
      </c>
      <c r="I317" s="201">
        <v>83</v>
      </c>
      <c r="J317" s="193">
        <v>6.0794234291856538E-4</v>
      </c>
      <c r="K317" s="200">
        <v>834</v>
      </c>
      <c r="L317" s="200">
        <v>0</v>
      </c>
      <c r="M317" s="200">
        <v>0</v>
      </c>
      <c r="N317" s="200">
        <v>703</v>
      </c>
      <c r="O317" s="200">
        <v>13</v>
      </c>
      <c r="P317" s="200">
        <v>0</v>
      </c>
      <c r="Q317" s="200">
        <v>397</v>
      </c>
      <c r="R317" s="200">
        <v>0</v>
      </c>
      <c r="S317" s="200">
        <v>2108</v>
      </c>
      <c r="T317" s="200">
        <v>5232</v>
      </c>
      <c r="U317" s="200">
        <v>1</v>
      </c>
      <c r="V317" s="200">
        <v>1</v>
      </c>
      <c r="W317" s="200">
        <v>0</v>
      </c>
      <c r="X317" s="200">
        <v>0</v>
      </c>
      <c r="Y317" s="200">
        <v>371</v>
      </c>
      <c r="Z317" s="200">
        <v>333</v>
      </c>
      <c r="AA317" s="200">
        <v>0</v>
      </c>
      <c r="AB317" s="200">
        <v>13</v>
      </c>
      <c r="AC317" s="200">
        <v>38</v>
      </c>
      <c r="AD317" s="200">
        <v>1948</v>
      </c>
      <c r="AE317" s="200">
        <v>6347</v>
      </c>
      <c r="AF317" s="200">
        <v>5073</v>
      </c>
      <c r="AG317" s="200">
        <v>7181</v>
      </c>
      <c r="AI317" s="259">
        <v>0.95515953819460842</v>
      </c>
      <c r="AJ317" s="260">
        <f t="shared" si="181"/>
        <v>847.65476543380203</v>
      </c>
      <c r="AK317" s="261">
        <f t="shared" si="158"/>
        <v>0.72407970293277923</v>
      </c>
      <c r="AL317" s="262">
        <f t="shared" si="182"/>
        <v>2.8219844990103504E-4</v>
      </c>
      <c r="AN317" s="264">
        <f t="shared" si="183"/>
        <v>0.73550600000000033</v>
      </c>
      <c r="AO317" s="266">
        <f t="shared" si="184"/>
        <v>1459.5702809999998</v>
      </c>
      <c r="AP317" s="261">
        <f t="shared" si="159"/>
        <v>0.70846048005048046</v>
      </c>
      <c r="AQ317" s="262">
        <f t="shared" si="185"/>
        <v>4.3024353614405525E-5</v>
      </c>
      <c r="AT317" s="192">
        <f t="shared" si="160"/>
        <v>2.0382361342562156E-3</v>
      </c>
      <c r="AU317" s="192">
        <f t="shared" si="161"/>
        <v>0</v>
      </c>
      <c r="AV317" s="192">
        <f t="shared" si="162"/>
        <v>1.7180815376284409E-3</v>
      </c>
      <c r="AW317" s="192">
        <f t="shared" si="163"/>
        <v>3.1771066840924232E-5</v>
      </c>
      <c r="AX317" s="192">
        <f t="shared" si="164"/>
        <v>0</v>
      </c>
      <c r="AY317" s="192">
        <f t="shared" si="165"/>
        <v>1.2786632439362736E-2</v>
      </c>
      <c r="AZ317" s="192">
        <f t="shared" si="166"/>
        <v>9.0669736907560681E-4</v>
      </c>
      <c r="BA317" s="192">
        <f t="shared" si="167"/>
        <v>0</v>
      </c>
      <c r="BB317" s="192">
        <f t="shared" si="168"/>
        <v>3.1771066840924232E-5</v>
      </c>
      <c r="BC317" s="192">
        <f t="shared" si="169"/>
        <v>1.7513189614004849E-2</v>
      </c>
      <c r="BE317" s="72">
        <f t="shared" si="170"/>
        <v>2.0382361342562156E-3</v>
      </c>
      <c r="BF317" s="72">
        <f t="shared" si="171"/>
        <v>0</v>
      </c>
      <c r="BG317" s="72">
        <f t="shared" si="172"/>
        <v>4.5815507670091769E-3</v>
      </c>
      <c r="BH317" s="99">
        <f t="shared" si="173"/>
        <v>3.1771066840924232E-5</v>
      </c>
      <c r="BI317" s="72">
        <f t="shared" si="174"/>
        <v>0</v>
      </c>
      <c r="BJ317" s="72">
        <f t="shared" si="175"/>
        <v>1.2786632439362736E-2</v>
      </c>
      <c r="BK317" s="72">
        <f t="shared" si="176"/>
        <v>2.4178596508682851E-3</v>
      </c>
      <c r="BL317" s="72">
        <f t="shared" si="177"/>
        <v>0</v>
      </c>
      <c r="BM317" s="99">
        <f t="shared" si="178"/>
        <v>3.1771066840924232E-5</v>
      </c>
      <c r="BN317" s="278">
        <f t="shared" si="157"/>
        <v>0.20663413087693411</v>
      </c>
      <c r="BO317" s="277">
        <f t="shared" si="179"/>
        <v>1.7513189614004849E-2</v>
      </c>
      <c r="BP317" s="375">
        <f t="shared" si="180"/>
        <v>2.1887821125178262E-2</v>
      </c>
      <c r="BQ317" s="375"/>
      <c r="BR317" s="375"/>
      <c r="BS317" s="375"/>
      <c r="BT317" s="281"/>
      <c r="BU317" s="397"/>
      <c r="BV317" s="397"/>
      <c r="BW317" s="281"/>
      <c r="BX317" s="281"/>
    </row>
    <row r="318" spans="1:76" ht="15">
      <c r="A318" s="192">
        <v>330</v>
      </c>
      <c r="B318" s="192">
        <v>55020</v>
      </c>
      <c r="C318" s="200">
        <v>9</v>
      </c>
      <c r="D318" s="200">
        <v>0</v>
      </c>
      <c r="E318" s="200">
        <v>1</v>
      </c>
      <c r="F318" s="200">
        <v>0</v>
      </c>
      <c r="G318" s="192" t="s">
        <v>575</v>
      </c>
      <c r="H318" s="193">
        <v>1.5740000000000001E-3</v>
      </c>
      <c r="I318" s="201">
        <v>83</v>
      </c>
      <c r="J318" s="193">
        <v>1.2283713064875764E-3</v>
      </c>
      <c r="K318" s="200">
        <v>24</v>
      </c>
      <c r="L318" s="200">
        <v>0</v>
      </c>
      <c r="M318" s="200">
        <v>0</v>
      </c>
      <c r="N318" s="200">
        <v>324</v>
      </c>
      <c r="O318" s="200">
        <v>84</v>
      </c>
      <c r="P318" s="200">
        <v>0</v>
      </c>
      <c r="Q318" s="200">
        <v>426</v>
      </c>
      <c r="R318" s="200">
        <v>0</v>
      </c>
      <c r="S318" s="200">
        <v>48</v>
      </c>
      <c r="T318" s="200">
        <v>4365</v>
      </c>
      <c r="U318" s="200">
        <v>1</v>
      </c>
      <c r="V318" s="200">
        <v>1</v>
      </c>
      <c r="W318" s="200">
        <v>0</v>
      </c>
      <c r="X318" s="200">
        <v>0</v>
      </c>
      <c r="Y318" s="200">
        <v>249</v>
      </c>
      <c r="Z318" s="200">
        <v>75</v>
      </c>
      <c r="AA318" s="200">
        <v>0</v>
      </c>
      <c r="AB318" s="200">
        <v>0</v>
      </c>
      <c r="AC318" s="200">
        <v>61</v>
      </c>
      <c r="AD318" s="200">
        <v>858</v>
      </c>
      <c r="AE318" s="200">
        <v>5199</v>
      </c>
      <c r="AF318" s="200">
        <v>5175</v>
      </c>
      <c r="AG318" s="200">
        <v>5223</v>
      </c>
      <c r="AI318" s="259">
        <v>0.95648273096655867</v>
      </c>
      <c r="AJ318" s="260">
        <f t="shared" si="181"/>
        <v>854.01158694487526</v>
      </c>
      <c r="AK318" s="261">
        <f t="shared" si="158"/>
        <v>0.72950979737574395</v>
      </c>
      <c r="AL318" s="262">
        <f t="shared" si="182"/>
        <v>6.0609211291761907E-4</v>
      </c>
      <c r="AN318" s="264">
        <f t="shared" si="183"/>
        <v>0.73708000000000029</v>
      </c>
      <c r="AO318" s="266">
        <f t="shared" si="184"/>
        <v>1467.7157309999998</v>
      </c>
      <c r="AP318" s="261">
        <f t="shared" si="159"/>
        <v>0.71241419813610329</v>
      </c>
      <c r="AQ318" s="262">
        <f t="shared" si="185"/>
        <v>8.1393620534316299E-5</v>
      </c>
      <c r="AT318" s="192">
        <f t="shared" si="160"/>
        <v>1.1851326364992138E-4</v>
      </c>
      <c r="AU318" s="192">
        <f t="shared" si="161"/>
        <v>0</v>
      </c>
      <c r="AV318" s="192">
        <f t="shared" si="162"/>
        <v>1.5999290592739386E-3</v>
      </c>
      <c r="AW318" s="192">
        <f t="shared" si="163"/>
        <v>4.1479642277472478E-4</v>
      </c>
      <c r="AX318" s="192">
        <f t="shared" si="164"/>
        <v>0</v>
      </c>
      <c r="AY318" s="192">
        <f t="shared" si="165"/>
        <v>2.155459982632945E-2</v>
      </c>
      <c r="AZ318" s="192">
        <f t="shared" si="166"/>
        <v>1.2295751103679343E-3</v>
      </c>
      <c r="BA318" s="192">
        <f t="shared" si="167"/>
        <v>0</v>
      </c>
      <c r="BB318" s="192">
        <f t="shared" si="168"/>
        <v>0</v>
      </c>
      <c r="BC318" s="192">
        <f t="shared" si="169"/>
        <v>2.4917413682395969E-2</v>
      </c>
      <c r="BE318" s="72">
        <f t="shared" si="170"/>
        <v>1.1851326364992138E-4</v>
      </c>
      <c r="BF318" s="72">
        <f t="shared" si="171"/>
        <v>0</v>
      </c>
      <c r="BG318" s="72">
        <f t="shared" si="172"/>
        <v>4.2664774913971689E-3</v>
      </c>
      <c r="BH318" s="99">
        <f t="shared" si="173"/>
        <v>4.1479642277472478E-4</v>
      </c>
      <c r="BI318" s="72">
        <f t="shared" si="174"/>
        <v>0</v>
      </c>
      <c r="BJ318" s="72">
        <f t="shared" si="175"/>
        <v>2.155459982632945E-2</v>
      </c>
      <c r="BK318" s="72">
        <f t="shared" si="176"/>
        <v>3.2788669609811584E-3</v>
      </c>
      <c r="BL318" s="72">
        <f t="shared" si="177"/>
        <v>0</v>
      </c>
      <c r="BM318" s="99">
        <f t="shared" si="178"/>
        <v>0</v>
      </c>
      <c r="BN318" s="278">
        <f t="shared" si="157"/>
        <v>0.42590704124190493</v>
      </c>
      <c r="BO318" s="277">
        <f t="shared" si="179"/>
        <v>2.4917413682395969E-2</v>
      </c>
      <c r="BP318" s="375">
        <f t="shared" si="180"/>
        <v>2.963325396513242E-2</v>
      </c>
      <c r="BQ318" s="375"/>
      <c r="BR318" s="375"/>
      <c r="BS318" s="375"/>
      <c r="BT318" s="281"/>
      <c r="BU318" s="397"/>
      <c r="BV318" s="397"/>
      <c r="BW318" s="281"/>
      <c r="BX318" s="281"/>
    </row>
    <row r="319" spans="1:76" ht="15">
      <c r="A319" s="192">
        <v>331</v>
      </c>
      <c r="B319" s="192">
        <v>55049</v>
      </c>
      <c r="C319" s="200">
        <v>9</v>
      </c>
      <c r="D319" s="200">
        <v>0</v>
      </c>
      <c r="E319" s="200">
        <v>1</v>
      </c>
      <c r="F319" s="200">
        <v>0</v>
      </c>
      <c r="G319" s="192" t="s">
        <v>575</v>
      </c>
      <c r="H319" s="193">
        <v>5.1240000000000001E-3</v>
      </c>
      <c r="I319" s="201">
        <v>83</v>
      </c>
      <c r="J319" s="193">
        <v>3.9988402633051728E-3</v>
      </c>
      <c r="K319" s="200">
        <v>273</v>
      </c>
      <c r="L319" s="200">
        <v>0</v>
      </c>
      <c r="M319" s="200">
        <v>0</v>
      </c>
      <c r="N319" s="200">
        <v>648</v>
      </c>
      <c r="O319" s="200">
        <v>0</v>
      </c>
      <c r="P319" s="200">
        <v>0</v>
      </c>
      <c r="Q319" s="200">
        <v>260</v>
      </c>
      <c r="R319" s="200">
        <v>66</v>
      </c>
      <c r="S319" s="200">
        <v>106</v>
      </c>
      <c r="T319" s="200">
        <v>4250</v>
      </c>
      <c r="U319" s="200">
        <v>1</v>
      </c>
      <c r="V319" s="200">
        <v>1</v>
      </c>
      <c r="W319" s="200">
        <v>0</v>
      </c>
      <c r="X319" s="200">
        <v>0</v>
      </c>
      <c r="Y319" s="200">
        <v>510</v>
      </c>
      <c r="Z319" s="200">
        <v>138</v>
      </c>
      <c r="AA319" s="200">
        <v>0</v>
      </c>
      <c r="AB319" s="200">
        <v>0</v>
      </c>
      <c r="AC319" s="200">
        <v>24</v>
      </c>
      <c r="AD319" s="200">
        <v>1248</v>
      </c>
      <c r="AE319" s="200">
        <v>5225</v>
      </c>
      <c r="AF319" s="200">
        <v>5391</v>
      </c>
      <c r="AG319" s="200">
        <v>5498</v>
      </c>
      <c r="AI319" s="259">
        <v>0.96048157122986388</v>
      </c>
      <c r="AJ319" s="260">
        <f t="shared" si="181"/>
        <v>875.5693348043535</v>
      </c>
      <c r="AK319" s="261">
        <f t="shared" si="158"/>
        <v>0.74792475627472721</v>
      </c>
      <c r="AL319" s="262">
        <f t="shared" si="182"/>
        <v>1.757609255405967E-3</v>
      </c>
      <c r="AN319" s="264">
        <f t="shared" si="183"/>
        <v>0.74220400000000031</v>
      </c>
      <c r="AO319" s="266">
        <f t="shared" si="184"/>
        <v>1495.3392149999997</v>
      </c>
      <c r="AP319" s="261">
        <f t="shared" si="159"/>
        <v>0.72582235462576439</v>
      </c>
      <c r="AQ319" s="262">
        <f t="shared" si="185"/>
        <v>2.1032711964819379E-4</v>
      </c>
      <c r="AT319" s="192">
        <f t="shared" si="160"/>
        <v>4.3885672353668947E-3</v>
      </c>
      <c r="AU319" s="192">
        <f t="shared" si="161"/>
        <v>0</v>
      </c>
      <c r="AV319" s="192">
        <f t="shared" si="162"/>
        <v>1.0416818932299444E-2</v>
      </c>
      <c r="AW319" s="192">
        <f t="shared" si="163"/>
        <v>0</v>
      </c>
      <c r="AX319" s="192">
        <f t="shared" si="164"/>
        <v>0</v>
      </c>
      <c r="AY319" s="192">
        <f t="shared" si="165"/>
        <v>6.8320185898568878E-2</v>
      </c>
      <c r="AZ319" s="192">
        <f t="shared" si="166"/>
        <v>8.198422307828265E-3</v>
      </c>
      <c r="BA319" s="192">
        <f t="shared" si="167"/>
        <v>0</v>
      </c>
      <c r="BB319" s="192">
        <f t="shared" si="168"/>
        <v>0</v>
      </c>
      <c r="BC319" s="192">
        <f t="shared" si="169"/>
        <v>9.132399437406348E-2</v>
      </c>
      <c r="BE319" s="72">
        <f t="shared" si="170"/>
        <v>4.3885672353668947E-3</v>
      </c>
      <c r="BF319" s="72">
        <f t="shared" si="171"/>
        <v>0</v>
      </c>
      <c r="BG319" s="72">
        <f t="shared" si="172"/>
        <v>2.7778183819465185E-2</v>
      </c>
      <c r="BH319" s="99">
        <f t="shared" si="173"/>
        <v>0</v>
      </c>
      <c r="BI319" s="72">
        <f t="shared" si="174"/>
        <v>0</v>
      </c>
      <c r="BJ319" s="72">
        <f t="shared" si="175"/>
        <v>6.8320185898568878E-2</v>
      </c>
      <c r="BK319" s="72">
        <f t="shared" si="176"/>
        <v>2.1862459487542042E-2</v>
      </c>
      <c r="BL319" s="72">
        <f t="shared" si="177"/>
        <v>0</v>
      </c>
      <c r="BM319" s="99">
        <f t="shared" si="178"/>
        <v>0</v>
      </c>
      <c r="BN319" s="278">
        <f t="shared" si="157"/>
        <v>1.4443691065850386</v>
      </c>
      <c r="BO319" s="277">
        <f t="shared" si="179"/>
        <v>9.132399437406348E-2</v>
      </c>
      <c r="BP319" s="375">
        <f t="shared" si="180"/>
        <v>0.122349396440943</v>
      </c>
      <c r="BQ319" s="375"/>
      <c r="BR319" s="375"/>
      <c r="BS319" s="375"/>
      <c r="BT319" s="281"/>
      <c r="BU319" s="397"/>
      <c r="BV319" s="397"/>
      <c r="BW319" s="281"/>
      <c r="BX319" s="281"/>
    </row>
    <row r="320" spans="1:76" ht="15">
      <c r="A320" s="192">
        <v>332</v>
      </c>
      <c r="B320" s="192">
        <v>42012</v>
      </c>
      <c r="C320" s="200">
        <v>9</v>
      </c>
      <c r="D320" s="200">
        <v>0</v>
      </c>
      <c r="E320" s="200">
        <v>1</v>
      </c>
      <c r="F320" s="200">
        <v>0</v>
      </c>
      <c r="G320" s="192" t="s">
        <v>575</v>
      </c>
      <c r="H320" s="193">
        <v>1.622E-3</v>
      </c>
      <c r="I320" s="201">
        <v>83</v>
      </c>
      <c r="J320" s="193">
        <v>1.2658311684389128E-3</v>
      </c>
      <c r="K320" s="200">
        <v>307</v>
      </c>
      <c r="L320" s="200">
        <v>0</v>
      </c>
      <c r="M320" s="200">
        <v>0</v>
      </c>
      <c r="N320" s="200">
        <v>687</v>
      </c>
      <c r="O320" s="200">
        <v>51</v>
      </c>
      <c r="P320" s="200">
        <v>0</v>
      </c>
      <c r="Q320" s="200">
        <v>186</v>
      </c>
      <c r="R320" s="200">
        <v>0</v>
      </c>
      <c r="S320" s="200">
        <v>1020</v>
      </c>
      <c r="T320" s="200">
        <v>5287</v>
      </c>
      <c r="U320" s="200">
        <v>1</v>
      </c>
      <c r="V320" s="200">
        <v>1</v>
      </c>
      <c r="W320" s="200">
        <v>153</v>
      </c>
      <c r="X320" s="200">
        <v>0</v>
      </c>
      <c r="Y320" s="200">
        <v>539</v>
      </c>
      <c r="Z320" s="200">
        <v>148</v>
      </c>
      <c r="AA320" s="200">
        <v>0</v>
      </c>
      <c r="AB320" s="200">
        <v>0</v>
      </c>
      <c r="AC320" s="200">
        <v>60</v>
      </c>
      <c r="AD320" s="200">
        <v>1233</v>
      </c>
      <c r="AE320" s="200">
        <v>6213</v>
      </c>
      <c r="AF320" s="200">
        <v>5500</v>
      </c>
      <c r="AG320" s="200">
        <v>6520</v>
      </c>
      <c r="AI320" s="259">
        <v>0.96174740239830281</v>
      </c>
      <c r="AJ320" s="260">
        <f t="shared" si="181"/>
        <v>882.53140623076752</v>
      </c>
      <c r="AK320" s="261">
        <f t="shared" si="158"/>
        <v>0.75387186447939214</v>
      </c>
      <c r="AL320" s="262">
        <f t="shared" si="182"/>
        <v>5.3219637648808157E-4</v>
      </c>
      <c r="AN320" s="264">
        <f t="shared" si="183"/>
        <v>0.74382600000000032</v>
      </c>
      <c r="AO320" s="266">
        <f t="shared" si="184"/>
        <v>1504.2602149999998</v>
      </c>
      <c r="AP320" s="261">
        <f t="shared" si="159"/>
        <v>0.73015251674594694</v>
      </c>
      <c r="AQ320" s="262">
        <f t="shared" si="185"/>
        <v>4.8749418635085606E-5</v>
      </c>
      <c r="AT320" s="192">
        <f t="shared" si="160"/>
        <v>1.5622128782171998E-3</v>
      </c>
      <c r="AU320" s="192">
        <f t="shared" si="161"/>
        <v>0</v>
      </c>
      <c r="AV320" s="192">
        <f t="shared" si="162"/>
        <v>3.4958965711244828E-3</v>
      </c>
      <c r="AW320" s="192">
        <f t="shared" si="163"/>
        <v>2.5952070615334588E-4</v>
      </c>
      <c r="AX320" s="192">
        <f t="shared" si="164"/>
        <v>0</v>
      </c>
      <c r="AY320" s="192">
        <f t="shared" si="165"/>
        <v>2.6903646537896859E-2</v>
      </c>
      <c r="AZ320" s="192">
        <f t="shared" si="166"/>
        <v>2.7427776591500675E-3</v>
      </c>
      <c r="BA320" s="192">
        <f t="shared" si="167"/>
        <v>0</v>
      </c>
      <c r="BB320" s="192">
        <f t="shared" si="168"/>
        <v>0</v>
      </c>
      <c r="BC320" s="192">
        <f t="shared" si="169"/>
        <v>3.4964054352541955E-2</v>
      </c>
      <c r="BE320" s="72">
        <f t="shared" si="170"/>
        <v>1.5622128782171998E-3</v>
      </c>
      <c r="BF320" s="72">
        <f t="shared" si="171"/>
        <v>0</v>
      </c>
      <c r="BG320" s="72">
        <f t="shared" si="172"/>
        <v>9.3223908563319566E-3</v>
      </c>
      <c r="BH320" s="99">
        <f t="shared" si="173"/>
        <v>2.5952070615334588E-4</v>
      </c>
      <c r="BI320" s="72">
        <f t="shared" si="174"/>
        <v>0</v>
      </c>
      <c r="BJ320" s="72">
        <f t="shared" si="175"/>
        <v>2.6903646537896859E-2</v>
      </c>
      <c r="BK320" s="72">
        <f t="shared" si="176"/>
        <v>7.3140737577335139E-3</v>
      </c>
      <c r="BL320" s="72">
        <f t="shared" si="177"/>
        <v>0</v>
      </c>
      <c r="BM320" s="99">
        <f t="shared" si="178"/>
        <v>0</v>
      </c>
      <c r="BN320" s="278">
        <f t="shared" si="157"/>
        <v>0.46645878556973941</v>
      </c>
      <c r="BO320" s="277">
        <f t="shared" si="179"/>
        <v>3.4964054352541955E-2</v>
      </c>
      <c r="BP320" s="375">
        <f t="shared" si="180"/>
        <v>4.5361844736332875E-2</v>
      </c>
      <c r="BQ320" s="375"/>
      <c r="BR320" s="375"/>
      <c r="BS320" s="375"/>
      <c r="BT320" s="281"/>
      <c r="BU320" s="397"/>
      <c r="BV320" s="397"/>
      <c r="BW320" s="281"/>
      <c r="BX320" s="281"/>
    </row>
    <row r="321" spans="1:76" ht="15">
      <c r="A321" s="192">
        <v>333</v>
      </c>
      <c r="B321" s="192">
        <v>51070</v>
      </c>
      <c r="C321" s="200">
        <v>9</v>
      </c>
      <c r="D321" s="200">
        <v>0</v>
      </c>
      <c r="E321" s="200">
        <v>1</v>
      </c>
      <c r="F321" s="200">
        <v>0</v>
      </c>
      <c r="G321" s="192" t="s">
        <v>575</v>
      </c>
      <c r="H321" s="193">
        <v>7.7899999999999996E-4</v>
      </c>
      <c r="I321" s="201">
        <v>83</v>
      </c>
      <c r="J321" s="193">
        <v>6.0794234291856538E-4</v>
      </c>
      <c r="K321" s="200">
        <v>375</v>
      </c>
      <c r="L321" s="200">
        <v>120</v>
      </c>
      <c r="M321" s="200">
        <v>1</v>
      </c>
      <c r="N321" s="200">
        <v>473</v>
      </c>
      <c r="O321" s="200">
        <v>41</v>
      </c>
      <c r="P321" s="200">
        <v>0</v>
      </c>
      <c r="Q321" s="200">
        <v>180</v>
      </c>
      <c r="R321" s="200">
        <v>48</v>
      </c>
      <c r="S321" s="200">
        <v>1437</v>
      </c>
      <c r="T321" s="200">
        <v>5797</v>
      </c>
      <c r="U321" s="200">
        <v>1</v>
      </c>
      <c r="V321" s="200">
        <v>1</v>
      </c>
      <c r="W321" s="200">
        <v>53</v>
      </c>
      <c r="X321" s="200">
        <v>0</v>
      </c>
      <c r="Y321" s="200">
        <v>375</v>
      </c>
      <c r="Z321" s="200">
        <v>98</v>
      </c>
      <c r="AA321" s="200">
        <v>0</v>
      </c>
      <c r="AB321" s="200">
        <v>26</v>
      </c>
      <c r="AC321" s="200">
        <v>32</v>
      </c>
      <c r="AD321" s="200">
        <v>1238</v>
      </c>
      <c r="AE321" s="200">
        <v>6660</v>
      </c>
      <c r="AF321" s="200">
        <v>5598</v>
      </c>
      <c r="AG321" s="200">
        <v>7035</v>
      </c>
      <c r="AI321" s="264">
        <v>0.96235534474122142</v>
      </c>
      <c r="AJ321" s="260">
        <f t="shared" si="181"/>
        <v>885.93466746642559</v>
      </c>
      <c r="AK321" s="261">
        <f t="shared" si="158"/>
        <v>0.7567789824300083</v>
      </c>
      <c r="AL321" s="262">
        <f t="shared" si="182"/>
        <v>2.5135491691005295E-4</v>
      </c>
      <c r="AN321" s="264">
        <f t="shared" si="183"/>
        <v>0.74460500000000029</v>
      </c>
      <c r="AO321" s="266">
        <f t="shared" si="184"/>
        <v>1508.6210569999998</v>
      </c>
      <c r="AP321" s="261">
        <f t="shared" si="159"/>
        <v>0.73226922483254053</v>
      </c>
      <c r="AQ321" s="262">
        <f t="shared" si="185"/>
        <v>2.026121231035806E-5</v>
      </c>
      <c r="AT321" s="192">
        <f t="shared" si="160"/>
        <v>9.1647308194973737E-4</v>
      </c>
      <c r="AU321" s="192">
        <f t="shared" si="161"/>
        <v>2.9327138622391597E-4</v>
      </c>
      <c r="AV321" s="192">
        <f t="shared" si="162"/>
        <v>1.1559780473659356E-3</v>
      </c>
      <c r="AW321" s="192">
        <f t="shared" si="163"/>
        <v>1.0020105695983795E-4</v>
      </c>
      <c r="AX321" s="192">
        <f t="shared" si="164"/>
        <v>0</v>
      </c>
      <c r="AY321" s="192">
        <f t="shared" si="165"/>
        <v>1.4167451882833674E-2</v>
      </c>
      <c r="AZ321" s="192">
        <f t="shared" si="166"/>
        <v>9.1647308194973737E-4</v>
      </c>
      <c r="BA321" s="192">
        <f t="shared" si="167"/>
        <v>0</v>
      </c>
      <c r="BB321" s="192">
        <f t="shared" si="168"/>
        <v>6.3542133681848464E-5</v>
      </c>
      <c r="BC321" s="192">
        <f t="shared" si="169"/>
        <v>1.7613390670964686E-2</v>
      </c>
      <c r="BE321" s="72">
        <f t="shared" si="170"/>
        <v>9.1647308194973737E-4</v>
      </c>
      <c r="BF321" s="72">
        <f t="shared" si="171"/>
        <v>5.3766420807717917E-4</v>
      </c>
      <c r="BG321" s="72">
        <f t="shared" si="172"/>
        <v>3.0826081263091612E-3</v>
      </c>
      <c r="BH321" s="99">
        <f t="shared" si="173"/>
        <v>1.0020105695983795E-4</v>
      </c>
      <c r="BI321" s="72">
        <f t="shared" si="174"/>
        <v>0</v>
      </c>
      <c r="BJ321" s="72">
        <f t="shared" si="175"/>
        <v>1.4167451882833674E-2</v>
      </c>
      <c r="BK321" s="72">
        <f t="shared" si="176"/>
        <v>2.4439282185326331E-3</v>
      </c>
      <c r="BL321" s="72">
        <f t="shared" si="177"/>
        <v>0</v>
      </c>
      <c r="BM321" s="99">
        <f t="shared" si="178"/>
        <v>6.3542133681848464E-5</v>
      </c>
      <c r="BN321" s="278">
        <f t="shared" si="157"/>
        <v>0.22801850278909469</v>
      </c>
      <c r="BO321" s="277">
        <f t="shared" si="179"/>
        <v>1.7613390670964686E-2</v>
      </c>
      <c r="BP321" s="375">
        <f t="shared" si="180"/>
        <v>2.1311868708344076E-2</v>
      </c>
      <c r="BQ321" s="375"/>
      <c r="BR321" s="375"/>
      <c r="BS321" s="375"/>
      <c r="BT321" s="281"/>
      <c r="BU321" s="397"/>
      <c r="BV321" s="397"/>
      <c r="BW321" s="281"/>
      <c r="BX321" s="281"/>
    </row>
    <row r="322" spans="1:76" ht="15">
      <c r="A322" s="192">
        <v>334</v>
      </c>
      <c r="B322" s="192">
        <v>52017</v>
      </c>
      <c r="C322" s="200">
        <v>9</v>
      </c>
      <c r="D322" s="200">
        <v>0</v>
      </c>
      <c r="E322" s="200">
        <v>1</v>
      </c>
      <c r="F322" s="200">
        <v>0</v>
      </c>
      <c r="G322" s="192" t="s">
        <v>575</v>
      </c>
      <c r="H322" s="193">
        <v>2.8240000000000001E-3</v>
      </c>
      <c r="I322" s="201">
        <v>83</v>
      </c>
      <c r="J322" s="193">
        <v>2.2038885448036312E-3</v>
      </c>
      <c r="K322" s="200">
        <v>0</v>
      </c>
      <c r="L322" s="200">
        <v>0</v>
      </c>
      <c r="M322" s="200">
        <v>0</v>
      </c>
      <c r="N322" s="200">
        <v>398</v>
      </c>
      <c r="O322" s="200">
        <v>0</v>
      </c>
      <c r="P322" s="200">
        <v>0</v>
      </c>
      <c r="Q322" s="200">
        <v>218</v>
      </c>
      <c r="R322" s="200">
        <v>12</v>
      </c>
      <c r="S322" s="200">
        <v>246</v>
      </c>
      <c r="T322" s="200">
        <v>5305</v>
      </c>
      <c r="U322" s="200">
        <v>1</v>
      </c>
      <c r="V322" s="200">
        <v>1</v>
      </c>
      <c r="W322" s="200">
        <v>0</v>
      </c>
      <c r="X322" s="200">
        <v>0</v>
      </c>
      <c r="Y322" s="200">
        <v>309</v>
      </c>
      <c r="Z322" s="200">
        <v>89</v>
      </c>
      <c r="AA322" s="200">
        <v>0</v>
      </c>
      <c r="AB322" s="200">
        <v>0</v>
      </c>
      <c r="AC322" s="200">
        <v>47</v>
      </c>
      <c r="AD322" s="200">
        <v>628</v>
      </c>
      <c r="AE322" s="200">
        <v>5934</v>
      </c>
      <c r="AF322" s="200">
        <v>5688</v>
      </c>
      <c r="AG322" s="200">
        <v>5934</v>
      </c>
      <c r="AI322" s="264">
        <v>0.964559233286025</v>
      </c>
      <c r="AJ322" s="260">
        <f t="shared" si="181"/>
        <v>898.47038550926868</v>
      </c>
      <c r="AK322" s="261">
        <f t="shared" si="158"/>
        <v>0.76748718506939961</v>
      </c>
      <c r="AL322" s="262">
        <f t="shared" si="182"/>
        <v>8.8739221954567155E-4</v>
      </c>
      <c r="AN322" s="264">
        <f t="shared" si="183"/>
        <v>0.74742900000000034</v>
      </c>
      <c r="AO322" s="266">
        <f t="shared" si="184"/>
        <v>1524.6839689999999</v>
      </c>
      <c r="AP322" s="261">
        <f t="shared" si="159"/>
        <v>0.74006599796136296</v>
      </c>
      <c r="AQ322" s="262">
        <f t="shared" si="185"/>
        <v>5.5629346830019279E-5</v>
      </c>
      <c r="AT322" s="192">
        <f t="shared" si="160"/>
        <v>0</v>
      </c>
      <c r="AU322" s="192">
        <f t="shared" si="161"/>
        <v>0</v>
      </c>
      <c r="AV322" s="192">
        <f t="shared" si="162"/>
        <v>3.526133516144018E-3</v>
      </c>
      <c r="AW322" s="192">
        <f t="shared" si="163"/>
        <v>0</v>
      </c>
      <c r="AX322" s="192">
        <f t="shared" si="164"/>
        <v>0</v>
      </c>
      <c r="AY322" s="192">
        <f t="shared" si="165"/>
        <v>4.7000347495336721E-2</v>
      </c>
      <c r="AZ322" s="192">
        <f t="shared" si="166"/>
        <v>2.7376262725841748E-3</v>
      </c>
      <c r="BA322" s="192">
        <f t="shared" si="167"/>
        <v>0</v>
      </c>
      <c r="BB322" s="192">
        <f t="shared" si="168"/>
        <v>0</v>
      </c>
      <c r="BC322" s="192">
        <f t="shared" si="169"/>
        <v>5.3264107284064915E-2</v>
      </c>
      <c r="BE322" s="72">
        <f t="shared" si="170"/>
        <v>0</v>
      </c>
      <c r="BF322" s="72">
        <f t="shared" si="171"/>
        <v>0</v>
      </c>
      <c r="BG322" s="72">
        <f t="shared" si="172"/>
        <v>9.4030227097173825E-3</v>
      </c>
      <c r="BH322" s="99">
        <f t="shared" si="173"/>
        <v>0</v>
      </c>
      <c r="BI322" s="72">
        <f t="shared" si="174"/>
        <v>0</v>
      </c>
      <c r="BJ322" s="72">
        <f t="shared" si="175"/>
        <v>4.7000347495336721E-2</v>
      </c>
      <c r="BK322" s="72">
        <f t="shared" si="176"/>
        <v>7.3003367268911325E-3</v>
      </c>
      <c r="BL322" s="72">
        <f t="shared" si="177"/>
        <v>0</v>
      </c>
      <c r="BM322" s="99">
        <f t="shared" si="178"/>
        <v>0</v>
      </c>
      <c r="BN322" s="278">
        <f t="shared" si="157"/>
        <v>0.83989310887048474</v>
      </c>
      <c r="BO322" s="277">
        <f t="shared" si="179"/>
        <v>5.3264107284064915E-2</v>
      </c>
      <c r="BP322" s="375">
        <f t="shared" si="180"/>
        <v>6.3703706931945242E-2</v>
      </c>
      <c r="BQ322" s="375"/>
      <c r="BR322" s="375"/>
      <c r="BS322" s="375"/>
      <c r="BT322" s="281"/>
      <c r="BU322" s="397"/>
      <c r="BV322" s="397"/>
      <c r="BW322" s="281"/>
      <c r="BX322" s="281"/>
    </row>
    <row r="323" spans="1:76" ht="15">
      <c r="A323" s="192">
        <v>336</v>
      </c>
      <c r="B323" s="192">
        <v>41025</v>
      </c>
      <c r="C323" s="200">
        <v>9</v>
      </c>
      <c r="D323" s="200">
        <v>0</v>
      </c>
      <c r="E323" s="200">
        <v>1</v>
      </c>
      <c r="F323" s="200">
        <v>0</v>
      </c>
      <c r="G323" s="192" t="s">
        <v>575</v>
      </c>
      <c r="H323" s="193">
        <v>2.6840000000000002E-3</v>
      </c>
      <c r="I323" s="201">
        <v>83</v>
      </c>
      <c r="J323" s="193">
        <v>2.0946306141122334E-3</v>
      </c>
      <c r="K323" s="200">
        <v>154</v>
      </c>
      <c r="L323" s="200">
        <v>0</v>
      </c>
      <c r="M323" s="200">
        <v>0</v>
      </c>
      <c r="N323" s="200">
        <v>1174</v>
      </c>
      <c r="O323" s="200">
        <v>97</v>
      </c>
      <c r="P323" s="200">
        <v>0</v>
      </c>
      <c r="Q323" s="200">
        <v>507</v>
      </c>
      <c r="R323" s="200">
        <v>0</v>
      </c>
      <c r="S323" s="200">
        <v>2181</v>
      </c>
      <c r="T323" s="200">
        <v>6090</v>
      </c>
      <c r="U323" s="200">
        <v>1</v>
      </c>
      <c r="V323" s="200">
        <v>1</v>
      </c>
      <c r="W323" s="200">
        <v>27</v>
      </c>
      <c r="X323" s="200">
        <v>0</v>
      </c>
      <c r="Y323" s="200">
        <v>930</v>
      </c>
      <c r="Z323" s="200">
        <v>243</v>
      </c>
      <c r="AA323" s="200">
        <v>0</v>
      </c>
      <c r="AB323" s="200">
        <v>0</v>
      </c>
      <c r="AC323" s="200">
        <v>114</v>
      </c>
      <c r="AD323" s="200">
        <v>1933</v>
      </c>
      <c r="AE323" s="200">
        <v>7869</v>
      </c>
      <c r="AF323" s="200">
        <v>5842</v>
      </c>
      <c r="AG323" s="200">
        <v>8023</v>
      </c>
      <c r="AI323" s="259">
        <v>0.96668117524614494</v>
      </c>
      <c r="AJ323" s="260">
        <f t="shared" si="181"/>
        <v>910.70721755691238</v>
      </c>
      <c r="AK323" s="261">
        <f t="shared" si="158"/>
        <v>0.77794007470703608</v>
      </c>
      <c r="AL323" s="262">
        <f t="shared" si="182"/>
        <v>8.1867310911079051E-4</v>
      </c>
      <c r="AN323" s="264">
        <f t="shared" si="183"/>
        <v>0.75011300000000036</v>
      </c>
      <c r="AO323" s="266">
        <f t="shared" si="184"/>
        <v>1540.363897</v>
      </c>
      <c r="AP323" s="261">
        <f t="shared" si="159"/>
        <v>0.74767687457528398</v>
      </c>
      <c r="AQ323" s="262">
        <f t="shared" si="185"/>
        <v>2.6300858111641693E-5</v>
      </c>
      <c r="AT323" s="192">
        <f t="shared" si="160"/>
        <v>1.2967439205846015E-3</v>
      </c>
      <c r="AU323" s="192">
        <f t="shared" si="161"/>
        <v>0</v>
      </c>
      <c r="AV323" s="192">
        <f t="shared" si="162"/>
        <v>9.8855672906904054E-3</v>
      </c>
      <c r="AW323" s="192">
        <f t="shared" si="163"/>
        <v>8.1678026166692437E-4</v>
      </c>
      <c r="AX323" s="192">
        <f t="shared" si="164"/>
        <v>0</v>
      </c>
      <c r="AY323" s="192">
        <f t="shared" si="165"/>
        <v>5.1280327768572886E-2</v>
      </c>
      <c r="AZ323" s="192">
        <f t="shared" si="166"/>
        <v>7.8309860139199969E-3</v>
      </c>
      <c r="BA323" s="192">
        <f t="shared" si="167"/>
        <v>0</v>
      </c>
      <c r="BB323" s="192">
        <f t="shared" si="168"/>
        <v>0</v>
      </c>
      <c r="BC323" s="192">
        <f t="shared" si="169"/>
        <v>7.1110405255434814E-2</v>
      </c>
      <c r="BE323" s="72">
        <f t="shared" si="170"/>
        <v>1.2967439205846015E-3</v>
      </c>
      <c r="BF323" s="72">
        <f t="shared" si="171"/>
        <v>0</v>
      </c>
      <c r="BG323" s="72">
        <f t="shared" si="172"/>
        <v>2.6361512775174411E-2</v>
      </c>
      <c r="BH323" s="99">
        <f t="shared" si="173"/>
        <v>8.1678026166692437E-4</v>
      </c>
      <c r="BI323" s="72">
        <f t="shared" si="174"/>
        <v>0</v>
      </c>
      <c r="BJ323" s="72">
        <f t="shared" si="175"/>
        <v>5.1280327768572886E-2</v>
      </c>
      <c r="BK323" s="72">
        <f t="shared" si="176"/>
        <v>2.0882629370453328E-2</v>
      </c>
      <c r="BL323" s="72">
        <f t="shared" si="177"/>
        <v>0</v>
      </c>
      <c r="BM323" s="99">
        <f t="shared" si="178"/>
        <v>0</v>
      </c>
      <c r="BN323" s="278">
        <f t="shared" si="157"/>
        <v>0.81986774719212574</v>
      </c>
      <c r="BO323" s="277">
        <f t="shared" si="179"/>
        <v>7.1110405255434814E-2</v>
      </c>
      <c r="BP323" s="375">
        <f t="shared" si="180"/>
        <v>0.10063799409645216</v>
      </c>
      <c r="BQ323" s="375"/>
      <c r="BR323" s="375"/>
      <c r="BS323" s="375"/>
      <c r="BT323" s="281"/>
      <c r="BU323" s="397"/>
      <c r="BV323" s="397"/>
      <c r="BW323" s="281"/>
      <c r="BX323" s="281"/>
    </row>
    <row r="324" spans="1:76" ht="15">
      <c r="A324" s="192">
        <v>345</v>
      </c>
      <c r="B324" s="192">
        <v>51033</v>
      </c>
      <c r="C324" s="200">
        <v>9</v>
      </c>
      <c r="D324" s="200">
        <v>0</v>
      </c>
      <c r="E324" s="200">
        <v>1</v>
      </c>
      <c r="F324" s="200">
        <v>0</v>
      </c>
      <c r="G324" s="192" t="s">
        <v>575</v>
      </c>
      <c r="H324" s="193">
        <v>7.7899999999999996E-4</v>
      </c>
      <c r="I324" s="201">
        <v>83</v>
      </c>
      <c r="J324" s="193">
        <v>6.0794234291856538E-4</v>
      </c>
      <c r="K324" s="200">
        <v>0</v>
      </c>
      <c r="L324" s="200">
        <v>0</v>
      </c>
      <c r="M324" s="200">
        <v>0</v>
      </c>
      <c r="N324" s="200">
        <v>310</v>
      </c>
      <c r="O324" s="200">
        <v>213</v>
      </c>
      <c r="P324" s="200">
        <v>0</v>
      </c>
      <c r="Q324" s="200">
        <v>219</v>
      </c>
      <c r="R324" s="200">
        <v>8</v>
      </c>
      <c r="S324" s="200">
        <v>221</v>
      </c>
      <c r="T324" s="200">
        <v>5910</v>
      </c>
      <c r="U324" s="200">
        <v>1</v>
      </c>
      <c r="V324" s="200">
        <v>1</v>
      </c>
      <c r="W324" s="200">
        <v>0</v>
      </c>
      <c r="X324" s="200">
        <v>0</v>
      </c>
      <c r="Y324" s="200">
        <v>233</v>
      </c>
      <c r="Z324" s="200">
        <v>78</v>
      </c>
      <c r="AA324" s="200">
        <v>0</v>
      </c>
      <c r="AB324" s="200">
        <v>213</v>
      </c>
      <c r="AC324" s="200">
        <v>38</v>
      </c>
      <c r="AD324" s="200">
        <v>751</v>
      </c>
      <c r="AE324" s="200">
        <v>6661</v>
      </c>
      <c r="AF324" s="200">
        <v>6440</v>
      </c>
      <c r="AG324" s="200">
        <v>6661</v>
      </c>
      <c r="AI324" s="259">
        <v>0.97798549294105097</v>
      </c>
      <c r="AJ324" s="260">
        <f t="shared" si="181"/>
        <v>914.62236624530794</v>
      </c>
      <c r="AK324" s="261">
        <f t="shared" si="158"/>
        <v>0.78128445477169639</v>
      </c>
      <c r="AL324" s="262">
        <f t="shared" si="182"/>
        <v>4.3571603889645061E-3</v>
      </c>
      <c r="AN324" s="264">
        <f t="shared" si="183"/>
        <v>0.75089200000000034</v>
      </c>
      <c r="AO324" s="266">
        <f t="shared" si="184"/>
        <v>1545.3806569999999</v>
      </c>
      <c r="AP324" s="261">
        <f t="shared" si="159"/>
        <v>0.75011195854771384</v>
      </c>
      <c r="AQ324" s="262">
        <f t="shared" si="185"/>
        <v>2.50539399718516E-6</v>
      </c>
      <c r="AT324" s="192">
        <f t="shared" si="160"/>
        <v>0</v>
      </c>
      <c r="AU324" s="192">
        <f t="shared" si="161"/>
        <v>0</v>
      </c>
      <c r="AV324" s="192">
        <f t="shared" si="162"/>
        <v>7.5761774774511619E-4</v>
      </c>
      <c r="AW324" s="192">
        <f t="shared" si="163"/>
        <v>5.2055671054745077E-4</v>
      </c>
      <c r="AX324" s="192">
        <f t="shared" si="164"/>
        <v>0</v>
      </c>
      <c r="AY324" s="192">
        <f t="shared" si="165"/>
        <v>1.4443615771527862E-2</v>
      </c>
      <c r="AZ324" s="192">
        <f t="shared" si="166"/>
        <v>5.6943527491810344E-4</v>
      </c>
      <c r="BA324" s="192">
        <f t="shared" si="167"/>
        <v>0</v>
      </c>
      <c r="BB324" s="192">
        <f t="shared" si="168"/>
        <v>5.2055671054745077E-4</v>
      </c>
      <c r="BC324" s="192">
        <f t="shared" si="169"/>
        <v>1.6811782215285981E-2</v>
      </c>
      <c r="BE324" s="72">
        <f t="shared" si="170"/>
        <v>0</v>
      </c>
      <c r="BF324" s="72">
        <f t="shared" si="171"/>
        <v>0</v>
      </c>
      <c r="BG324" s="72">
        <f t="shared" si="172"/>
        <v>2.0203139939869766E-3</v>
      </c>
      <c r="BH324" s="99">
        <f t="shared" si="173"/>
        <v>5.2055671054745077E-4</v>
      </c>
      <c r="BI324" s="72">
        <f t="shared" si="174"/>
        <v>0</v>
      </c>
      <c r="BJ324" s="72">
        <f t="shared" si="175"/>
        <v>1.4443615771527862E-2</v>
      </c>
      <c r="BK324" s="72">
        <f t="shared" si="176"/>
        <v>1.5184940664482761E-3</v>
      </c>
      <c r="BL324" s="72">
        <f t="shared" si="177"/>
        <v>0</v>
      </c>
      <c r="BM324" s="99">
        <f t="shared" si="178"/>
        <v>5.2055671054745077E-4</v>
      </c>
      <c r="BN324" s="278">
        <f t="shared" si="157"/>
        <v>0.2623149621225026</v>
      </c>
      <c r="BO324" s="277">
        <f t="shared" si="179"/>
        <v>1.6811782215285981E-2</v>
      </c>
      <c r="BP324" s="375">
        <f t="shared" si="180"/>
        <v>1.9023537253058016E-2</v>
      </c>
      <c r="BQ324" s="375"/>
      <c r="BR324" s="375"/>
      <c r="BS324" s="375"/>
      <c r="BT324" s="281"/>
      <c r="BU324" s="397"/>
      <c r="BV324" s="397"/>
      <c r="BW324" s="281"/>
      <c r="BX324" s="281"/>
    </row>
    <row r="325" spans="1:76" ht="15">
      <c r="A325" s="192">
        <v>346</v>
      </c>
      <c r="B325" s="192">
        <v>51039</v>
      </c>
      <c r="C325" s="200">
        <v>9</v>
      </c>
      <c r="D325" s="200">
        <v>0</v>
      </c>
      <c r="E325" s="200">
        <v>1</v>
      </c>
      <c r="F325" s="200">
        <v>0</v>
      </c>
      <c r="G325" s="192" t="s">
        <v>575</v>
      </c>
      <c r="H325" s="193">
        <v>7.7899999999999996E-4</v>
      </c>
      <c r="I325" s="201">
        <v>83</v>
      </c>
      <c r="J325" s="193">
        <v>6.0794234291856538E-4</v>
      </c>
      <c r="K325" s="200">
        <v>0</v>
      </c>
      <c r="L325" s="200">
        <v>0</v>
      </c>
      <c r="M325" s="200">
        <v>0</v>
      </c>
      <c r="N325" s="200">
        <v>443</v>
      </c>
      <c r="O325" s="200">
        <v>248</v>
      </c>
      <c r="P325" s="200">
        <v>0</v>
      </c>
      <c r="Q325" s="200">
        <v>127</v>
      </c>
      <c r="R325" s="200">
        <v>39</v>
      </c>
      <c r="S325" s="200">
        <v>297</v>
      </c>
      <c r="T325" s="200">
        <v>6052</v>
      </c>
      <c r="U325" s="200">
        <v>1</v>
      </c>
      <c r="V325" s="200">
        <v>1</v>
      </c>
      <c r="W325" s="200">
        <v>0</v>
      </c>
      <c r="X325" s="200">
        <v>0</v>
      </c>
      <c r="Y325" s="200">
        <v>363</v>
      </c>
      <c r="Z325" s="200">
        <v>80</v>
      </c>
      <c r="AA325" s="200">
        <v>0</v>
      </c>
      <c r="AB325" s="200">
        <v>248</v>
      </c>
      <c r="AC325" s="200">
        <v>17</v>
      </c>
      <c r="AD325" s="200">
        <v>858</v>
      </c>
      <c r="AE325" s="200">
        <v>6910</v>
      </c>
      <c r="AF325" s="200">
        <v>6613</v>
      </c>
      <c r="AG325" s="200">
        <v>6910</v>
      </c>
      <c r="AI325" s="264">
        <v>0.97859343528396958</v>
      </c>
      <c r="AJ325" s="260">
        <f t="shared" si="181"/>
        <v>918.64268895902842</v>
      </c>
      <c r="AK325" s="261">
        <f t="shared" si="158"/>
        <v>0.78471867610206891</v>
      </c>
      <c r="AL325" s="262">
        <f t="shared" si="182"/>
        <v>2.3744756532902644E-4</v>
      </c>
      <c r="AM325" s="192">
        <f>(0.95-AN325)/(AN326-AN325)</f>
        <v>122.27435265104694</v>
      </c>
      <c r="AN325" s="268">
        <f t="shared" si="183"/>
        <v>0.75167100000000031</v>
      </c>
      <c r="AO325" s="266">
        <f t="shared" si="184"/>
        <v>1550.5321839999999</v>
      </c>
      <c r="AP325" s="261">
        <f t="shared" si="159"/>
        <v>0.75261245704300561</v>
      </c>
      <c r="AQ325" s="262">
        <f t="shared" si="185"/>
        <v>-1.2574274516994516E-7</v>
      </c>
      <c r="AT325" s="192">
        <f t="shared" si="160"/>
        <v>0</v>
      </c>
      <c r="AU325" s="192">
        <f t="shared" si="161"/>
        <v>0</v>
      </c>
      <c r="AV325" s="192">
        <f t="shared" si="162"/>
        <v>1.0826602008099564E-3</v>
      </c>
      <c r="AW325" s="192">
        <f t="shared" si="163"/>
        <v>6.0609419819609306E-4</v>
      </c>
      <c r="AX325" s="192">
        <f t="shared" si="164"/>
        <v>0</v>
      </c>
      <c r="AY325" s="192">
        <f t="shared" si="165"/>
        <v>1.4790653578559496E-2</v>
      </c>
      <c r="AZ325" s="192">
        <f t="shared" si="166"/>
        <v>8.871459433273457E-4</v>
      </c>
      <c r="BA325" s="192">
        <f t="shared" si="167"/>
        <v>0</v>
      </c>
      <c r="BB325" s="192">
        <f t="shared" si="168"/>
        <v>6.0609419819609306E-4</v>
      </c>
      <c r="BC325" s="192">
        <f t="shared" si="169"/>
        <v>1.7972648119088983E-2</v>
      </c>
      <c r="BE325" s="72">
        <f t="shared" si="170"/>
        <v>0</v>
      </c>
      <c r="BF325" s="72">
        <f t="shared" si="171"/>
        <v>0</v>
      </c>
      <c r="BG325" s="72">
        <f t="shared" si="172"/>
        <v>2.8870938688265505E-3</v>
      </c>
      <c r="BH325" s="99">
        <f t="shared" si="173"/>
        <v>6.0609419819609306E-4</v>
      </c>
      <c r="BI325" s="72">
        <f t="shared" si="174"/>
        <v>0</v>
      </c>
      <c r="BJ325" s="72">
        <f t="shared" si="175"/>
        <v>1.4790653578559496E-2</v>
      </c>
      <c r="BK325" s="72">
        <f t="shared" si="176"/>
        <v>2.3657225155395887E-3</v>
      </c>
      <c r="BL325" s="72">
        <f t="shared" si="177"/>
        <v>0</v>
      </c>
      <c r="BM325" s="99">
        <f t="shared" si="178"/>
        <v>6.0609419819609306E-4</v>
      </c>
      <c r="BN325" s="278">
        <f t="shared" si="157"/>
        <v>0.2693616218192717</v>
      </c>
      <c r="BO325" s="277">
        <f t="shared" si="179"/>
        <v>1.7972648119088983E-2</v>
      </c>
      <c r="BP325" s="375">
        <f t="shared" si="180"/>
        <v>2.1255658359317819E-2</v>
      </c>
      <c r="BQ325" s="375"/>
      <c r="BR325" s="375"/>
      <c r="BS325" s="375"/>
      <c r="BT325" s="281"/>
      <c r="BU325" s="397"/>
      <c r="BV325" s="397"/>
      <c r="BW325" s="281"/>
      <c r="BX325" s="281"/>
    </row>
    <row r="326" spans="1:76" ht="15">
      <c r="A326" s="192">
        <v>349</v>
      </c>
      <c r="B326" s="192">
        <v>42005</v>
      </c>
      <c r="C326" s="200">
        <v>9</v>
      </c>
      <c r="D326" s="200">
        <v>0</v>
      </c>
      <c r="E326" s="200">
        <v>1</v>
      </c>
      <c r="F326" s="200">
        <v>0</v>
      </c>
      <c r="G326" s="192" t="s">
        <v>575</v>
      </c>
      <c r="H326" s="193">
        <v>1.622E-3</v>
      </c>
      <c r="I326" s="201">
        <v>83</v>
      </c>
      <c r="J326" s="193">
        <v>1.2658311684389128E-3</v>
      </c>
      <c r="K326" s="200">
        <v>161</v>
      </c>
      <c r="L326" s="200">
        <v>592</v>
      </c>
      <c r="M326" s="200">
        <v>1</v>
      </c>
      <c r="N326" s="200">
        <v>1051</v>
      </c>
      <c r="O326" s="200">
        <v>39</v>
      </c>
      <c r="P326" s="200">
        <v>0</v>
      </c>
      <c r="Q326" s="200">
        <v>201</v>
      </c>
      <c r="R326" s="200">
        <v>0</v>
      </c>
      <c r="S326" s="200">
        <v>783</v>
      </c>
      <c r="T326" s="200">
        <v>5791</v>
      </c>
      <c r="U326" s="200">
        <v>1</v>
      </c>
      <c r="V326" s="200">
        <v>1</v>
      </c>
      <c r="W326" s="200">
        <v>7</v>
      </c>
      <c r="X326" s="200">
        <v>0</v>
      </c>
      <c r="Y326" s="200">
        <v>823</v>
      </c>
      <c r="Z326" s="200">
        <v>228</v>
      </c>
      <c r="AA326" s="200">
        <v>0</v>
      </c>
      <c r="AB326" s="200">
        <v>0</v>
      </c>
      <c r="AC326" s="200">
        <v>52</v>
      </c>
      <c r="AD326" s="200">
        <v>2046</v>
      </c>
      <c r="AE326" s="200">
        <v>7676</v>
      </c>
      <c r="AF326" s="200">
        <v>7054</v>
      </c>
      <c r="AG326" s="200">
        <v>7837</v>
      </c>
      <c r="AI326" s="264">
        <v>0.98059920016723168</v>
      </c>
      <c r="AJ326" s="260">
        <f t="shared" si="181"/>
        <v>927.57186202119647</v>
      </c>
      <c r="AK326" s="261">
        <f t="shared" si="158"/>
        <v>0.79234611269765176</v>
      </c>
      <c r="AL326" s="262">
        <f t="shared" si="182"/>
        <v>7.6645861573010267E-4</v>
      </c>
      <c r="AN326" s="264">
        <f t="shared" si="183"/>
        <v>0.75329300000000032</v>
      </c>
      <c r="AO326" s="266">
        <f t="shared" si="184"/>
        <v>1561.9737719999998</v>
      </c>
      <c r="AP326" s="261">
        <f t="shared" si="159"/>
        <v>0.75816608678769049</v>
      </c>
      <c r="AQ326" s="262">
        <f t="shared" si="185"/>
        <v>-9.4311900933881113E-6</v>
      </c>
      <c r="AT326" s="192">
        <f t="shared" si="160"/>
        <v>8.1927124883703312E-4</v>
      </c>
      <c r="AU326" s="192">
        <f t="shared" si="161"/>
        <v>3.0124756478976623E-3</v>
      </c>
      <c r="AV326" s="192">
        <f t="shared" si="162"/>
        <v>5.3481620032777757E-3</v>
      </c>
      <c r="AW326" s="192">
        <f t="shared" si="163"/>
        <v>1.9845701058785275E-4</v>
      </c>
      <c r="AX326" s="192">
        <f t="shared" si="164"/>
        <v>0</v>
      </c>
      <c r="AY326" s="192">
        <f t="shared" si="165"/>
        <v>2.9468321751647569E-2</v>
      </c>
      <c r="AZ326" s="192">
        <f t="shared" si="166"/>
        <v>4.1879517875334062E-3</v>
      </c>
      <c r="BA326" s="192">
        <f t="shared" si="167"/>
        <v>0</v>
      </c>
      <c r="BB326" s="192">
        <f t="shared" si="168"/>
        <v>0</v>
      </c>
      <c r="BC326" s="192">
        <f t="shared" si="169"/>
        <v>4.3034639449781302E-2</v>
      </c>
      <c r="BE326" s="72">
        <f t="shared" si="170"/>
        <v>8.1927124883703312E-4</v>
      </c>
      <c r="BF326" s="72">
        <f t="shared" si="171"/>
        <v>5.5228720211457135E-3</v>
      </c>
      <c r="BG326" s="72">
        <f t="shared" si="172"/>
        <v>1.426176534207407E-2</v>
      </c>
      <c r="BH326" s="99">
        <f t="shared" si="173"/>
        <v>1.9845701058785275E-4</v>
      </c>
      <c r="BI326" s="72">
        <f t="shared" si="174"/>
        <v>0</v>
      </c>
      <c r="BJ326" s="72">
        <f t="shared" si="175"/>
        <v>2.9468321751647569E-2</v>
      </c>
      <c r="BK326" s="72">
        <f t="shared" si="176"/>
        <v>1.1167871433422415E-2</v>
      </c>
      <c r="BL326" s="72">
        <f t="shared" si="177"/>
        <v>0</v>
      </c>
      <c r="BM326" s="99">
        <f t="shared" si="178"/>
        <v>0</v>
      </c>
      <c r="BN326" s="278">
        <f t="shared" si="157"/>
        <v>0.59825459516526214</v>
      </c>
      <c r="BO326" s="277">
        <f t="shared" si="179"/>
        <v>4.3034639449781302E-2</v>
      </c>
      <c r="BP326" s="375">
        <f t="shared" si="180"/>
        <v>6.1438558807714649E-2</v>
      </c>
      <c r="BQ326" s="375"/>
      <c r="BR326" s="375"/>
      <c r="BS326" s="375"/>
      <c r="BT326" s="281"/>
      <c r="BU326" s="397"/>
      <c r="BV326" s="397"/>
      <c r="BW326" s="281"/>
      <c r="BX326" s="281"/>
    </row>
    <row r="327" spans="1:76" ht="15">
      <c r="A327" s="192">
        <v>359</v>
      </c>
      <c r="B327" s="192">
        <v>53021</v>
      </c>
      <c r="C327" s="200">
        <v>9</v>
      </c>
      <c r="D327" s="200">
        <v>0</v>
      </c>
      <c r="E327" s="200">
        <v>1</v>
      </c>
      <c r="F327" s="200">
        <v>0</v>
      </c>
      <c r="G327" s="192" t="s">
        <v>575</v>
      </c>
      <c r="H327" s="193">
        <v>2.362E-3</v>
      </c>
      <c r="I327" s="201">
        <v>83</v>
      </c>
      <c r="J327" s="193">
        <v>1.8433373735220171E-3</v>
      </c>
      <c r="K327" s="200">
        <v>0</v>
      </c>
      <c r="L327" s="200">
        <v>0</v>
      </c>
      <c r="M327" s="200">
        <v>0</v>
      </c>
      <c r="N327" s="200">
        <v>642</v>
      </c>
      <c r="O327" s="200">
        <v>0</v>
      </c>
      <c r="P327" s="200">
        <v>0</v>
      </c>
      <c r="Q327" s="200">
        <v>376</v>
      </c>
      <c r="R327" s="200">
        <v>0</v>
      </c>
      <c r="S327" s="200">
        <v>1404</v>
      </c>
      <c r="T327" s="200">
        <v>8925</v>
      </c>
      <c r="U327" s="200">
        <v>1</v>
      </c>
      <c r="V327" s="200">
        <v>1</v>
      </c>
      <c r="W327" s="200">
        <v>0</v>
      </c>
      <c r="X327" s="200">
        <v>0</v>
      </c>
      <c r="Y327" s="200">
        <v>474</v>
      </c>
      <c r="Z327" s="200">
        <v>168</v>
      </c>
      <c r="AA327" s="200">
        <v>0</v>
      </c>
      <c r="AB327" s="200">
        <v>0</v>
      </c>
      <c r="AC327" s="200">
        <v>103</v>
      </c>
      <c r="AD327" s="200">
        <v>1018</v>
      </c>
      <c r="AE327" s="200">
        <v>9943</v>
      </c>
      <c r="AF327" s="200">
        <v>8539</v>
      </c>
      <c r="AG327" s="200">
        <v>9943</v>
      </c>
      <c r="AI327" s="268">
        <v>0.98881304017220517</v>
      </c>
      <c r="AJ327" s="260">
        <f t="shared" si="181"/>
        <v>943.31211985370101</v>
      </c>
      <c r="AK327" s="261">
        <f t="shared" si="158"/>
        <v>0.80579168238027188</v>
      </c>
      <c r="AL327" s="262">
        <f t="shared" si="182"/>
        <v>3.0495888913133588E-3</v>
      </c>
      <c r="AN327" s="264">
        <f t="shared" si="183"/>
        <v>0.7556550000000003</v>
      </c>
      <c r="AO327" s="266">
        <f t="shared" si="184"/>
        <v>1582.1428899999999</v>
      </c>
      <c r="AP327" s="261">
        <f t="shared" si="159"/>
        <v>0.7679559702941462</v>
      </c>
      <c r="AQ327" s="262">
        <f t="shared" si="185"/>
        <v>-4.0565122827296343E-5</v>
      </c>
      <c r="AT327" s="192">
        <f t="shared" si="160"/>
        <v>0</v>
      </c>
      <c r="AU327" s="192">
        <f t="shared" si="161"/>
        <v>0</v>
      </c>
      <c r="AV327" s="192">
        <f t="shared" si="162"/>
        <v>4.7573588270805635E-3</v>
      </c>
      <c r="AW327" s="192">
        <f t="shared" si="163"/>
        <v>0</v>
      </c>
      <c r="AX327" s="192">
        <f t="shared" si="164"/>
        <v>0</v>
      </c>
      <c r="AY327" s="192">
        <f t="shared" si="165"/>
        <v>6.6136179955909702E-2</v>
      </c>
      <c r="AZ327" s="192">
        <f t="shared" si="166"/>
        <v>3.5124424984987338E-3</v>
      </c>
      <c r="BA327" s="192">
        <f t="shared" si="167"/>
        <v>0</v>
      </c>
      <c r="BB327" s="192">
        <f t="shared" si="168"/>
        <v>0</v>
      </c>
      <c r="BC327" s="192">
        <f t="shared" si="169"/>
        <v>7.4405981281488995E-2</v>
      </c>
      <c r="BE327" s="72">
        <f t="shared" si="170"/>
        <v>0</v>
      </c>
      <c r="BF327" s="72">
        <f t="shared" si="171"/>
        <v>0</v>
      </c>
      <c r="BG327" s="72">
        <f t="shared" si="172"/>
        <v>1.2686290205548168E-2</v>
      </c>
      <c r="BH327" s="99">
        <f t="shared" si="173"/>
        <v>0</v>
      </c>
      <c r="BI327" s="72">
        <f t="shared" si="174"/>
        <v>0</v>
      </c>
      <c r="BJ327" s="72">
        <f t="shared" si="175"/>
        <v>6.6136179955909702E-2</v>
      </c>
      <c r="BK327" s="72">
        <f t="shared" si="176"/>
        <v>9.3665133293299556E-3</v>
      </c>
      <c r="BL327" s="72">
        <f t="shared" si="177"/>
        <v>0</v>
      </c>
      <c r="BM327" s="99">
        <f t="shared" si="178"/>
        <v>0</v>
      </c>
      <c r="BN327" s="278">
        <f t="shared" si="157"/>
        <v>1.0545972747778019</v>
      </c>
      <c r="BO327" s="277">
        <f t="shared" si="179"/>
        <v>7.4405981281488995E-2</v>
      </c>
      <c r="BP327" s="375">
        <f t="shared" si="180"/>
        <v>8.8188983490787826E-2</v>
      </c>
      <c r="BQ327" s="375"/>
      <c r="BR327" s="375"/>
      <c r="BS327" s="375"/>
      <c r="BT327" s="281"/>
      <c r="BU327" s="397"/>
      <c r="BV327" s="397"/>
      <c r="BW327" s="281"/>
      <c r="BX327" s="281"/>
    </row>
    <row r="328" spans="1:76" ht="15">
      <c r="A328" s="192">
        <v>360</v>
      </c>
      <c r="B328" s="192">
        <v>42036</v>
      </c>
      <c r="C328" s="200">
        <v>9</v>
      </c>
      <c r="D328" s="200">
        <v>0</v>
      </c>
      <c r="E328" s="200">
        <v>1</v>
      </c>
      <c r="F328" s="200">
        <v>0</v>
      </c>
      <c r="G328" s="192" t="s">
        <v>793</v>
      </c>
      <c r="H328" s="193">
        <v>1.622E-3</v>
      </c>
      <c r="I328" s="201">
        <v>83</v>
      </c>
      <c r="J328" s="193">
        <v>1.2658311684389128E-3</v>
      </c>
      <c r="K328" s="200">
        <v>252</v>
      </c>
      <c r="L328" s="200">
        <v>472</v>
      </c>
      <c r="M328" s="200">
        <v>1</v>
      </c>
      <c r="N328" s="200">
        <v>894</v>
      </c>
      <c r="O328" s="200">
        <v>75</v>
      </c>
      <c r="P328" s="200">
        <v>0</v>
      </c>
      <c r="Q328" s="200">
        <v>671</v>
      </c>
      <c r="R328" s="200">
        <v>15</v>
      </c>
      <c r="S328" s="200">
        <v>2358</v>
      </c>
      <c r="T328" s="200">
        <v>8568</v>
      </c>
      <c r="U328" s="200">
        <v>1</v>
      </c>
      <c r="V328" s="200">
        <v>1</v>
      </c>
      <c r="W328" s="200">
        <v>75</v>
      </c>
      <c r="X328" s="200">
        <v>0</v>
      </c>
      <c r="Y328" s="200">
        <v>810</v>
      </c>
      <c r="Z328" s="200">
        <v>83</v>
      </c>
      <c r="AA328" s="200">
        <v>0</v>
      </c>
      <c r="AB328" s="200">
        <v>64</v>
      </c>
      <c r="AC328" s="200">
        <v>96</v>
      </c>
      <c r="AD328" s="200">
        <v>2380</v>
      </c>
      <c r="AE328" s="200">
        <v>10697</v>
      </c>
      <c r="AF328" s="200">
        <v>8591</v>
      </c>
      <c r="AG328" s="200">
        <v>10949</v>
      </c>
      <c r="AI328" s="268">
        <v>0.9900788713406441</v>
      </c>
      <c r="AJ328" s="260">
        <f t="shared" si="181"/>
        <v>954.18687542175974</v>
      </c>
      <c r="AK328" s="261">
        <f t="shared" si="158"/>
        <v>0.81508106539595848</v>
      </c>
      <c r="AL328" s="262">
        <f t="shared" si="182"/>
        <v>4.5319181635625097E-4</v>
      </c>
      <c r="AN328" s="264">
        <f t="shared" si="183"/>
        <v>0.75727700000000031</v>
      </c>
      <c r="AO328" s="266">
        <f t="shared" si="184"/>
        <v>1596.0774919999999</v>
      </c>
      <c r="AP328" s="261">
        <f t="shared" si="159"/>
        <v>0.77471968352587128</v>
      </c>
      <c r="AQ328" s="262">
        <f t="shared" si="185"/>
        <v>-4.824420649606773E-5</v>
      </c>
      <c r="AT328" s="192">
        <f t="shared" si="160"/>
        <v>1.2823376068753563E-3</v>
      </c>
      <c r="AU328" s="192">
        <f t="shared" si="161"/>
        <v>2.4018386922427309E-3</v>
      </c>
      <c r="AV328" s="192">
        <f t="shared" si="162"/>
        <v>4.5492453196292392E-3</v>
      </c>
      <c r="AW328" s="192">
        <f t="shared" si="163"/>
        <v>3.8164809728433223E-4</v>
      </c>
      <c r="AX328" s="192">
        <f t="shared" si="164"/>
        <v>0</v>
      </c>
      <c r="AY328" s="192">
        <f t="shared" si="165"/>
        <v>4.3599478633762109E-2</v>
      </c>
      <c r="AZ328" s="192">
        <f t="shared" si="166"/>
        <v>4.1217994506707878E-3</v>
      </c>
      <c r="BA328" s="192">
        <f t="shared" si="167"/>
        <v>0</v>
      </c>
      <c r="BB328" s="192">
        <f t="shared" si="168"/>
        <v>3.2567304301596347E-4</v>
      </c>
      <c r="BC328" s="192">
        <f t="shared" si="169"/>
        <v>5.6662020843480515E-2</v>
      </c>
      <c r="BE328" s="72">
        <f t="shared" si="170"/>
        <v>1.2823376068753563E-3</v>
      </c>
      <c r="BF328" s="72">
        <f t="shared" si="171"/>
        <v>4.4033709357783396E-3</v>
      </c>
      <c r="BG328" s="72">
        <f t="shared" si="172"/>
        <v>1.2131320852344642E-2</v>
      </c>
      <c r="BH328" s="99">
        <f t="shared" si="173"/>
        <v>3.8164809728433223E-4</v>
      </c>
      <c r="BI328" s="72">
        <f t="shared" si="174"/>
        <v>0</v>
      </c>
      <c r="BJ328" s="72">
        <f t="shared" si="175"/>
        <v>4.3599478633762109E-2</v>
      </c>
      <c r="BK328" s="72">
        <f t="shared" si="176"/>
        <v>1.0991465201788769E-2</v>
      </c>
      <c r="BL328" s="72">
        <f t="shared" si="177"/>
        <v>0</v>
      </c>
      <c r="BM328" s="99">
        <f t="shared" si="178"/>
        <v>3.2567304301596347E-4</v>
      </c>
      <c r="BN328" s="278">
        <f t="shared" si="157"/>
        <v>0.7286086230599329</v>
      </c>
      <c r="BO328" s="277">
        <f t="shared" si="179"/>
        <v>5.6662020843480515E-2</v>
      </c>
      <c r="BP328" s="375">
        <f t="shared" si="180"/>
        <v>7.3115294370849515E-2</v>
      </c>
      <c r="BQ328" s="375"/>
      <c r="BR328" s="375"/>
      <c r="BS328" s="375"/>
      <c r="BT328" s="281"/>
      <c r="BU328" s="397"/>
      <c r="BV328" s="397"/>
      <c r="BW328" s="281"/>
      <c r="BX328" s="281"/>
    </row>
    <row r="329" spans="1:76" ht="15">
      <c r="A329" s="192">
        <v>362</v>
      </c>
      <c r="B329" s="192">
        <v>53030</v>
      </c>
      <c r="C329" s="200">
        <v>9</v>
      </c>
      <c r="D329" s="200">
        <v>0</v>
      </c>
      <c r="E329" s="200">
        <v>1</v>
      </c>
      <c r="F329" s="200">
        <v>0</v>
      </c>
      <c r="G329" s="192" t="s">
        <v>575</v>
      </c>
      <c r="H329" s="193">
        <v>2.362E-3</v>
      </c>
      <c r="I329" s="201">
        <v>83</v>
      </c>
      <c r="J329" s="193">
        <v>1.8433373735220171E-3</v>
      </c>
      <c r="K329" s="200">
        <v>1350</v>
      </c>
      <c r="L329" s="200">
        <v>0</v>
      </c>
      <c r="M329" s="200">
        <v>0</v>
      </c>
      <c r="N329" s="200">
        <v>0</v>
      </c>
      <c r="O329" s="200">
        <v>0</v>
      </c>
      <c r="P329" s="200">
        <v>0</v>
      </c>
      <c r="Q329" s="200">
        <v>0</v>
      </c>
      <c r="R329" s="200">
        <v>0</v>
      </c>
      <c r="S329" s="200">
        <v>2552</v>
      </c>
      <c r="T329" s="200">
        <v>7930</v>
      </c>
      <c r="U329" s="200">
        <v>1</v>
      </c>
      <c r="V329" s="200">
        <v>1</v>
      </c>
      <c r="W329" s="200">
        <v>0</v>
      </c>
      <c r="X329" s="200">
        <v>0</v>
      </c>
      <c r="Y329" s="200">
        <v>0</v>
      </c>
      <c r="Z329" s="200">
        <v>0</v>
      </c>
      <c r="AA329" s="200">
        <v>0</v>
      </c>
      <c r="AB329" s="200">
        <v>0</v>
      </c>
      <c r="AC329" s="200">
        <v>0</v>
      </c>
      <c r="AD329" s="200">
        <v>3558</v>
      </c>
      <c r="AE329" s="200">
        <v>10140</v>
      </c>
      <c r="AF329" s="200">
        <v>8937</v>
      </c>
      <c r="AG329" s="200">
        <v>11490</v>
      </c>
      <c r="AI329" s="259">
        <v>0.99195368140431417</v>
      </c>
      <c r="AJ329" s="260">
        <f t="shared" si="181"/>
        <v>970.66078152892601</v>
      </c>
      <c r="AK329" s="261">
        <f t="shared" si="158"/>
        <v>0.82915332868833191</v>
      </c>
      <c r="AL329" s="262">
        <f t="shared" si="182"/>
        <v>6.3330738734624042E-4</v>
      </c>
      <c r="AN329" s="264">
        <f t="shared" si="183"/>
        <v>0.75963900000000029</v>
      </c>
      <c r="AO329" s="266">
        <f t="shared" si="184"/>
        <v>1617.1866859999998</v>
      </c>
      <c r="AP329" s="261">
        <f t="shared" si="159"/>
        <v>0.78496587030385401</v>
      </c>
      <c r="AQ329" s="262">
        <f t="shared" si="185"/>
        <v>-1.0102168614580866E-4</v>
      </c>
      <c r="AT329" s="192">
        <f t="shared" si="160"/>
        <v>1.0003791926103988E-2</v>
      </c>
      <c r="AU329" s="192">
        <f t="shared" si="161"/>
        <v>0</v>
      </c>
      <c r="AV329" s="192">
        <f t="shared" si="162"/>
        <v>0</v>
      </c>
      <c r="AW329" s="192">
        <f t="shared" si="163"/>
        <v>0</v>
      </c>
      <c r="AX329" s="192">
        <f t="shared" si="164"/>
        <v>0</v>
      </c>
      <c r="AY329" s="192">
        <f t="shared" si="165"/>
        <v>5.8763014795558975E-2</v>
      </c>
      <c r="AZ329" s="192">
        <f t="shared" si="166"/>
        <v>0</v>
      </c>
      <c r="BA329" s="192">
        <f t="shared" si="167"/>
        <v>0</v>
      </c>
      <c r="BB329" s="192">
        <f t="shared" si="168"/>
        <v>0</v>
      </c>
      <c r="BC329" s="192">
        <f t="shared" si="169"/>
        <v>6.8766806721662965E-2</v>
      </c>
      <c r="BE329" s="72">
        <f t="shared" si="170"/>
        <v>1.0003791926103988E-2</v>
      </c>
      <c r="BF329" s="72">
        <f t="shared" si="171"/>
        <v>0</v>
      </c>
      <c r="BG329" s="72">
        <f t="shared" si="172"/>
        <v>0</v>
      </c>
      <c r="BH329" s="99">
        <f t="shared" si="173"/>
        <v>0</v>
      </c>
      <c r="BI329" s="72">
        <f t="shared" si="174"/>
        <v>0</v>
      </c>
      <c r="BJ329" s="72">
        <f t="shared" si="175"/>
        <v>5.8763014795558975E-2</v>
      </c>
      <c r="BK329" s="72">
        <f t="shared" si="176"/>
        <v>0</v>
      </c>
      <c r="BL329" s="72">
        <f t="shared" si="177"/>
        <v>0</v>
      </c>
      <c r="BM329" s="99">
        <f t="shared" si="178"/>
        <v>0</v>
      </c>
      <c r="BN329" s="278">
        <f t="shared" ref="BN329:BN391" si="186">J329*AF329*0.67/10</f>
        <v>1.1037517091801399</v>
      </c>
      <c r="BO329" s="277">
        <f t="shared" si="179"/>
        <v>6.8766806721662965E-2</v>
      </c>
      <c r="BP329" s="375">
        <f t="shared" si="180"/>
        <v>6.8766806721662965E-2</v>
      </c>
      <c r="BQ329" s="375"/>
      <c r="BR329" s="375"/>
      <c r="BS329" s="375"/>
      <c r="BT329" s="281"/>
      <c r="BU329" s="397"/>
      <c r="BV329" s="397"/>
      <c r="BW329" s="281"/>
      <c r="BX329" s="281"/>
    </row>
    <row r="330" spans="1:76" ht="15">
      <c r="A330" s="192">
        <v>379</v>
      </c>
      <c r="B330" s="192">
        <v>53029</v>
      </c>
      <c r="C330" s="200">
        <v>9</v>
      </c>
      <c r="D330" s="200">
        <v>0</v>
      </c>
      <c r="E330" s="200">
        <v>1</v>
      </c>
      <c r="F330" s="200">
        <v>0</v>
      </c>
      <c r="G330" s="192" t="s">
        <v>575</v>
      </c>
      <c r="H330" s="193">
        <v>2.362E-3</v>
      </c>
      <c r="I330" s="201">
        <v>83</v>
      </c>
      <c r="J330" s="193">
        <v>1.8433373735220171E-3</v>
      </c>
      <c r="K330" s="200">
        <v>6198</v>
      </c>
      <c r="L330" s="200">
        <v>0</v>
      </c>
      <c r="M330" s="200">
        <v>0</v>
      </c>
      <c r="N330" s="200">
        <v>2037</v>
      </c>
      <c r="O330" s="200">
        <v>8</v>
      </c>
      <c r="P330" s="200">
        <v>0</v>
      </c>
      <c r="Q330" s="200">
        <v>768</v>
      </c>
      <c r="R330" s="200">
        <v>124</v>
      </c>
      <c r="S330" s="200">
        <v>1935</v>
      </c>
      <c r="T330" s="200">
        <v>15515</v>
      </c>
      <c r="U330" s="200">
        <v>1</v>
      </c>
      <c r="V330" s="200">
        <v>1</v>
      </c>
      <c r="W330" s="200">
        <v>948</v>
      </c>
      <c r="X330" s="200">
        <v>0</v>
      </c>
      <c r="Y330" s="200">
        <v>540</v>
      </c>
      <c r="Z330" s="200">
        <v>111</v>
      </c>
      <c r="AA330" s="200">
        <v>1386</v>
      </c>
      <c r="AB330" s="200">
        <v>0</v>
      </c>
      <c r="AC330" s="200">
        <v>52</v>
      </c>
      <c r="AD330" s="200">
        <v>9135</v>
      </c>
      <c r="AE330" s="200">
        <v>18453</v>
      </c>
      <c r="AF330" s="200">
        <v>22716</v>
      </c>
      <c r="AG330" s="200">
        <v>24651</v>
      </c>
      <c r="AI330" s="259">
        <v>0.99952773236368964</v>
      </c>
      <c r="AJ330" s="260">
        <f t="shared" si="181"/>
        <v>1012.5340333058522</v>
      </c>
      <c r="AK330" s="261">
        <f t="shared" si="158"/>
        <v>0.8649221026560564</v>
      </c>
      <c r="AL330" s="262">
        <f t="shared" si="182"/>
        <v>2.2525680664995883E-3</v>
      </c>
      <c r="AN330" s="264">
        <f t="shared" si="183"/>
        <v>0.76200100000000026</v>
      </c>
      <c r="AO330" s="266">
        <f t="shared" si="184"/>
        <v>1670.8418779999997</v>
      </c>
      <c r="AP330" s="261">
        <f t="shared" si="159"/>
        <v>0.81100955149985432</v>
      </c>
      <c r="AQ330" s="262">
        <f t="shared" si="185"/>
        <v>-1.7558026630035592E-4</v>
      </c>
      <c r="AT330" s="192">
        <f t="shared" si="160"/>
        <v>4.5928520265179643E-2</v>
      </c>
      <c r="AU330" s="192">
        <f t="shared" si="161"/>
        <v>0</v>
      </c>
      <c r="AV330" s="192">
        <f t="shared" si="162"/>
        <v>1.5094610484054683E-2</v>
      </c>
      <c r="AW330" s="192">
        <f t="shared" si="163"/>
        <v>5.9281729932468076E-5</v>
      </c>
      <c r="AX330" s="192">
        <f t="shared" si="164"/>
        <v>0</v>
      </c>
      <c r="AY330" s="192">
        <f t="shared" si="165"/>
        <v>0.11496950498778027</v>
      </c>
      <c r="AZ330" s="192">
        <f t="shared" si="166"/>
        <v>4.0015167704415952E-3</v>
      </c>
      <c r="BA330" s="192">
        <f t="shared" si="167"/>
        <v>1.0270559710800094E-2</v>
      </c>
      <c r="BB330" s="192">
        <f t="shared" si="168"/>
        <v>0</v>
      </c>
      <c r="BC330" s="192">
        <f t="shared" si="169"/>
        <v>0.19032399394818875</v>
      </c>
      <c r="BE330" s="72">
        <f t="shared" si="170"/>
        <v>4.5928520265179643E-2</v>
      </c>
      <c r="BF330" s="72">
        <f t="shared" si="171"/>
        <v>0</v>
      </c>
      <c r="BG330" s="72">
        <f t="shared" si="172"/>
        <v>4.0252294624145826E-2</v>
      </c>
      <c r="BH330" s="99">
        <f t="shared" si="173"/>
        <v>5.9281729932468076E-5</v>
      </c>
      <c r="BI330" s="72">
        <f t="shared" si="174"/>
        <v>0</v>
      </c>
      <c r="BJ330" s="72">
        <f t="shared" si="175"/>
        <v>0.11496950498778027</v>
      </c>
      <c r="BK330" s="72">
        <f t="shared" si="176"/>
        <v>1.0670711387844253E-2</v>
      </c>
      <c r="BL330" s="72">
        <f t="shared" si="177"/>
        <v>2.7388159228800252E-2</v>
      </c>
      <c r="BM330" s="99">
        <f t="shared" si="178"/>
        <v>0</v>
      </c>
      <c r="BN330" s="278">
        <f t="shared" si="186"/>
        <v>2.8055078690540514</v>
      </c>
      <c r="BO330" s="277">
        <f t="shared" si="179"/>
        <v>0.19032399394818875</v>
      </c>
      <c r="BP330" s="375">
        <f t="shared" si="180"/>
        <v>0.23926847222368272</v>
      </c>
      <c r="BQ330" s="375"/>
      <c r="BR330" s="375"/>
      <c r="BS330" s="375"/>
      <c r="BT330" s="281"/>
      <c r="BU330" s="397"/>
      <c r="BV330" s="397"/>
      <c r="BW330" s="281"/>
      <c r="BX330" s="281"/>
    </row>
    <row r="331" spans="1:76" ht="15">
      <c r="A331" s="192">
        <v>10</v>
      </c>
      <c r="B331" s="192">
        <v>51055</v>
      </c>
      <c r="C331" s="200">
        <v>3</v>
      </c>
      <c r="D331" s="202">
        <v>0</v>
      </c>
      <c r="E331" s="202">
        <v>1</v>
      </c>
      <c r="F331" s="200">
        <v>0</v>
      </c>
      <c r="G331" s="192" t="s">
        <v>408</v>
      </c>
      <c r="H331" s="193">
        <v>7.7899999999999996E-4</v>
      </c>
      <c r="I331" s="201">
        <v>85</v>
      </c>
      <c r="J331" s="193">
        <v>6.0794234291856538E-4</v>
      </c>
      <c r="K331" s="200">
        <v>0</v>
      </c>
      <c r="L331" s="200">
        <v>0</v>
      </c>
      <c r="M331" s="200">
        <v>0</v>
      </c>
      <c r="N331" s="200">
        <v>0</v>
      </c>
      <c r="O331" s="200">
        <v>0</v>
      </c>
      <c r="P331" s="200">
        <v>0</v>
      </c>
      <c r="Q331" s="200">
        <v>106</v>
      </c>
      <c r="R331" s="200">
        <v>0</v>
      </c>
      <c r="S331" s="200">
        <v>832</v>
      </c>
      <c r="T331" s="200">
        <v>475</v>
      </c>
      <c r="U331" s="200">
        <v>1</v>
      </c>
      <c r="V331" s="200">
        <v>0</v>
      </c>
      <c r="W331" s="200">
        <v>0</v>
      </c>
      <c r="X331" s="200">
        <v>0</v>
      </c>
      <c r="Y331" s="200">
        <v>0</v>
      </c>
      <c r="Z331" s="200">
        <v>0</v>
      </c>
      <c r="AA331" s="200">
        <v>0</v>
      </c>
      <c r="AB331" s="200">
        <v>0</v>
      </c>
      <c r="AC331" s="200">
        <v>0</v>
      </c>
      <c r="AD331" s="200">
        <v>107</v>
      </c>
      <c r="AE331" s="200">
        <v>582</v>
      </c>
      <c r="AF331" s="200">
        <v>-249</v>
      </c>
      <c r="AG331" s="200">
        <v>582</v>
      </c>
      <c r="AI331" s="259">
        <v>2.3076910027371726E-2</v>
      </c>
      <c r="AJ331" s="260">
        <f t="shared" si="181"/>
        <v>1012.3826556624655</v>
      </c>
      <c r="AK331" s="261">
        <f t="shared" si="158"/>
        <v>0.86479279355107186</v>
      </c>
      <c r="AL331" s="262">
        <f t="shared" si="182"/>
        <v>0.69045838882114097</v>
      </c>
      <c r="AN331" s="264">
        <f t="shared" si="183"/>
        <v>0.76278000000000024</v>
      </c>
      <c r="AO331" s="266">
        <f t="shared" si="184"/>
        <v>1670.6479069999998</v>
      </c>
      <c r="AP331" s="261">
        <f t="shared" si="159"/>
        <v>0.81091539996116879</v>
      </c>
      <c r="AQ331" s="262">
        <f t="shared" si="185"/>
        <v>-7.5675138188134109E-5</v>
      </c>
      <c r="AT331" s="192">
        <f t="shared" si="160"/>
        <v>0</v>
      </c>
      <c r="AU331" s="192">
        <f t="shared" si="161"/>
        <v>0</v>
      </c>
      <c r="AV331" s="192">
        <f t="shared" si="162"/>
        <v>0</v>
      </c>
      <c r="AW331" s="192">
        <f t="shared" si="163"/>
        <v>0</v>
      </c>
      <c r="AX331" s="192">
        <f t="shared" si="164"/>
        <v>0</v>
      </c>
      <c r="AY331" s="192">
        <f t="shared" si="165"/>
        <v>1.1608659038030006E-3</v>
      </c>
      <c r="AZ331" s="192">
        <f t="shared" si="166"/>
        <v>0</v>
      </c>
      <c r="BA331" s="192">
        <f t="shared" si="167"/>
        <v>0</v>
      </c>
      <c r="BB331" s="192">
        <f t="shared" si="168"/>
        <v>0</v>
      </c>
      <c r="BC331" s="192">
        <f t="shared" si="169"/>
        <v>1.1608659038030006E-3</v>
      </c>
      <c r="BE331" s="72">
        <f t="shared" si="170"/>
        <v>0</v>
      </c>
      <c r="BF331" s="72">
        <f t="shared" si="171"/>
        <v>0</v>
      </c>
      <c r="BG331" s="72">
        <f t="shared" si="172"/>
        <v>0</v>
      </c>
      <c r="BH331" s="99">
        <f t="shared" si="173"/>
        <v>0</v>
      </c>
      <c r="BI331" s="72">
        <f t="shared" si="174"/>
        <v>0</v>
      </c>
      <c r="BJ331" s="72">
        <f t="shared" si="175"/>
        <v>1.1608659038030006E-3</v>
      </c>
      <c r="BK331" s="72">
        <f t="shared" si="176"/>
        <v>0</v>
      </c>
      <c r="BL331" s="72">
        <f t="shared" si="177"/>
        <v>0</v>
      </c>
      <c r="BM331" s="99">
        <f t="shared" si="178"/>
        <v>0</v>
      </c>
      <c r="BN331" s="278">
        <f t="shared" si="186"/>
        <v>-1.0142302106910427E-2</v>
      </c>
      <c r="BO331" s="277">
        <f t="shared" si="179"/>
        <v>1.1608659038030006E-3</v>
      </c>
      <c r="BP331" s="375">
        <f t="shared" si="180"/>
        <v>1.1608659038030006E-3</v>
      </c>
      <c r="BQ331" s="375"/>
      <c r="BR331" s="375"/>
      <c r="BS331" s="375"/>
      <c r="BT331" s="281"/>
      <c r="BU331" s="397"/>
      <c r="BV331" s="397"/>
      <c r="BW331" s="281"/>
      <c r="BX331" s="281"/>
    </row>
    <row r="332" spans="1:76" ht="15">
      <c r="A332" s="192">
        <v>32</v>
      </c>
      <c r="B332" s="192">
        <v>51051</v>
      </c>
      <c r="C332" s="200">
        <v>3</v>
      </c>
      <c r="D332" s="202">
        <v>0</v>
      </c>
      <c r="E332" s="202">
        <v>1</v>
      </c>
      <c r="F332" s="200">
        <v>0</v>
      </c>
      <c r="G332" s="192" t="s">
        <v>530</v>
      </c>
      <c r="H332" s="193">
        <v>2.3479999999999998E-3</v>
      </c>
      <c r="I332" s="201">
        <v>85</v>
      </c>
      <c r="J332" s="193">
        <v>1.8324115804528773E-3</v>
      </c>
      <c r="K332" s="200">
        <v>0</v>
      </c>
      <c r="L332" s="200">
        <v>0</v>
      </c>
      <c r="M332" s="200">
        <v>0</v>
      </c>
      <c r="N332" s="200">
        <v>0</v>
      </c>
      <c r="O332" s="200">
        <v>0</v>
      </c>
      <c r="P332" s="200">
        <v>0</v>
      </c>
      <c r="Q332" s="200">
        <v>56</v>
      </c>
      <c r="R332" s="200">
        <v>0</v>
      </c>
      <c r="S332" s="200">
        <v>14</v>
      </c>
      <c r="T332" s="200">
        <v>0</v>
      </c>
      <c r="U332" s="200">
        <v>0</v>
      </c>
      <c r="V332" s="200">
        <v>0</v>
      </c>
      <c r="W332" s="200">
        <v>0</v>
      </c>
      <c r="X332" s="200">
        <v>0</v>
      </c>
      <c r="Y332" s="200">
        <v>0</v>
      </c>
      <c r="Z332" s="200">
        <v>0</v>
      </c>
      <c r="AA332" s="200">
        <v>0</v>
      </c>
      <c r="AB332" s="200">
        <v>0</v>
      </c>
      <c r="AC332" s="200">
        <v>0</v>
      </c>
      <c r="AD332" s="200">
        <v>56</v>
      </c>
      <c r="AE332" s="200">
        <v>56</v>
      </c>
      <c r="AF332" s="200">
        <v>42</v>
      </c>
      <c r="AG332" s="200">
        <v>56</v>
      </c>
      <c r="AI332" s="259">
        <v>0.36860269209524188</v>
      </c>
      <c r="AJ332" s="260">
        <f t="shared" si="181"/>
        <v>1012.4596169488445</v>
      </c>
      <c r="AK332" s="261">
        <f t="shared" ref="AK332:AK391" si="187">AJ332/1170.665</f>
        <v>0.86485853506241717</v>
      </c>
      <c r="AL332" s="262">
        <f t="shared" si="182"/>
        <v>-0.4623037271804582</v>
      </c>
      <c r="AN332" s="264">
        <f t="shared" si="183"/>
        <v>0.76512800000000025</v>
      </c>
      <c r="AO332" s="266">
        <f t="shared" si="184"/>
        <v>1670.7465229999998</v>
      </c>
      <c r="AP332" s="261">
        <f t="shared" ref="AP332:AP391" si="188">AO332/2060.2</f>
        <v>0.81096326715852829</v>
      </c>
      <c r="AQ332" s="262">
        <f t="shared" si="185"/>
        <v>-2.2064312639704918E-4</v>
      </c>
      <c r="AT332" s="192">
        <f t="shared" ref="AT332:AT391" si="189">0.06*$J332*K332*0.67/10</f>
        <v>0</v>
      </c>
      <c r="AU332" s="192">
        <f t="shared" ref="AU332:AU391" si="190">0.06*$J332*L332*0.67/10</f>
        <v>0</v>
      </c>
      <c r="AV332" s="192">
        <f t="shared" ref="AV332:AV391" si="191">0.06*$J332*N332*0.67/10</f>
        <v>0</v>
      </c>
      <c r="AW332" s="192">
        <f t="shared" ref="AW332:AW391" si="192">0.06*$J332*O332*0.67/10</f>
        <v>0</v>
      </c>
      <c r="AX332" s="192">
        <f t="shared" ref="AX332:AX391" si="193">0.06*$J332*P332*0.67/10</f>
        <v>0</v>
      </c>
      <c r="AY332" s="192">
        <f t="shared" ref="AY332:AY391" si="194">0.06*$J332*T332*0.67/10</f>
        <v>0</v>
      </c>
      <c r="AZ332" s="192">
        <f t="shared" ref="AZ332:AZ391" si="195">0.06*$J332*Y332*0.67/10</f>
        <v>0</v>
      </c>
      <c r="BA332" s="192">
        <f t="shared" ref="BA332:BA391" si="196">0.06*$J332*AA332*0.67/10</f>
        <v>0</v>
      </c>
      <c r="BB332" s="192">
        <f t="shared" ref="BB332:BB391" si="197">0.06*$J332*AB332*0.67/10</f>
        <v>0</v>
      </c>
      <c r="BC332" s="192">
        <f t="shared" ref="BC332:BC391" si="198">SUM(AT332:BB332)</f>
        <v>0</v>
      </c>
      <c r="BE332" s="72">
        <f t="shared" ref="BE332:BE391" si="199">0.06*$J332*K332*0.67/10</f>
        <v>0</v>
      </c>
      <c r="BF332" s="72">
        <f t="shared" ref="BF332:BF391" si="200">0.11*$J332*L332*0.67/10</f>
        <v>0</v>
      </c>
      <c r="BG332" s="72">
        <f t="shared" ref="BG332:BG391" si="201">0.16*$J332*N332*0.67/10</f>
        <v>0</v>
      </c>
      <c r="BH332" s="99">
        <f t="shared" ref="BH332:BH391" si="202">AW332</f>
        <v>0</v>
      </c>
      <c r="BI332" s="72">
        <f t="shared" ref="BI332:BI391" si="203">0.06*$J332*P332*0.67/10</f>
        <v>0</v>
      </c>
      <c r="BJ332" s="72">
        <f t="shared" ref="BJ332:BJ391" si="204">0.06*$J332*T332*0.67/10</f>
        <v>0</v>
      </c>
      <c r="BK332" s="72">
        <f t="shared" ref="BK332:BK391" si="205">0.16*$J332*Y332*0.67/10</f>
        <v>0</v>
      </c>
      <c r="BL332" s="72">
        <f t="shared" ref="BL332:BL391" si="206">0.16*$J332*AA332*0.67/10</f>
        <v>0</v>
      </c>
      <c r="BM332" s="99">
        <f t="shared" ref="BM332:BM391" si="207">BB332</f>
        <v>0</v>
      </c>
      <c r="BN332" s="278">
        <f t="shared" si="186"/>
        <v>5.1564061873943965E-3</v>
      </c>
      <c r="BO332" s="277">
        <f t="shared" ref="BO332:BO391" si="208">BC332</f>
        <v>0</v>
      </c>
      <c r="BP332" s="375">
        <f t="shared" ref="BP332:BP391" si="209">SUM(BE332:BM332)</f>
        <v>0</v>
      </c>
      <c r="BQ332" s="375"/>
      <c r="BR332" s="375"/>
      <c r="BS332" s="375"/>
      <c r="BT332" s="281"/>
      <c r="BU332" s="397"/>
      <c r="BV332" s="397"/>
      <c r="BW332" s="281"/>
      <c r="BX332" s="281"/>
    </row>
    <row r="333" spans="1:76" ht="15">
      <c r="A333" s="192">
        <v>36</v>
      </c>
      <c r="B333" s="192">
        <v>51042</v>
      </c>
      <c r="C333" s="200">
        <v>3</v>
      </c>
      <c r="D333" s="202">
        <v>0</v>
      </c>
      <c r="E333" s="202">
        <v>1</v>
      </c>
      <c r="F333" s="200">
        <v>0</v>
      </c>
      <c r="G333" s="192" t="s">
        <v>530</v>
      </c>
      <c r="H333" s="193">
        <v>2.3479999999999998E-3</v>
      </c>
      <c r="I333" s="201">
        <v>85</v>
      </c>
      <c r="J333" s="193">
        <v>1.8324115804528773E-3</v>
      </c>
      <c r="K333" s="200">
        <v>0</v>
      </c>
      <c r="L333" s="200">
        <v>0</v>
      </c>
      <c r="M333" s="200">
        <v>0</v>
      </c>
      <c r="N333" s="200">
        <v>6</v>
      </c>
      <c r="O333" s="200">
        <v>0</v>
      </c>
      <c r="P333" s="200">
        <v>0</v>
      </c>
      <c r="Q333" s="200">
        <v>73</v>
      </c>
      <c r="R333" s="200">
        <v>0</v>
      </c>
      <c r="S333" s="200">
        <v>35</v>
      </c>
      <c r="T333" s="200">
        <v>0</v>
      </c>
      <c r="U333" s="200">
        <v>0</v>
      </c>
      <c r="V333" s="200">
        <v>0</v>
      </c>
      <c r="W333" s="200">
        <v>0</v>
      </c>
      <c r="X333" s="200">
        <v>0</v>
      </c>
      <c r="Y333" s="200">
        <v>0</v>
      </c>
      <c r="Z333" s="200">
        <v>6</v>
      </c>
      <c r="AA333" s="200">
        <v>0</v>
      </c>
      <c r="AB333" s="200">
        <v>0</v>
      </c>
      <c r="AC333" s="200">
        <v>0</v>
      </c>
      <c r="AD333" s="200">
        <v>79</v>
      </c>
      <c r="AE333" s="200">
        <v>79</v>
      </c>
      <c r="AF333" s="200">
        <v>44</v>
      </c>
      <c r="AG333" s="200">
        <v>79</v>
      </c>
      <c r="AI333" s="259">
        <v>0.37280601869395485</v>
      </c>
      <c r="AJ333" s="260">
        <f t="shared" si="181"/>
        <v>1012.5402430583845</v>
      </c>
      <c r="AK333" s="261">
        <f t="shared" si="187"/>
        <v>0.86492740712192173</v>
      </c>
      <c r="AL333" s="262">
        <f t="shared" si="182"/>
        <v>-4.1544723062854902E-3</v>
      </c>
      <c r="AN333" s="264">
        <f t="shared" si="183"/>
        <v>0.76747600000000027</v>
      </c>
      <c r="AO333" s="266">
        <f t="shared" si="184"/>
        <v>1670.8498349999998</v>
      </c>
      <c r="AP333" s="261">
        <f t="shared" si="188"/>
        <v>0.81101341374623814</v>
      </c>
      <c r="AQ333" s="262">
        <f t="shared" si="185"/>
        <v>-2.0984705476439185E-4</v>
      </c>
      <c r="AT333" s="192">
        <f t="shared" si="189"/>
        <v>0</v>
      </c>
      <c r="AU333" s="192">
        <f t="shared" si="190"/>
        <v>0</v>
      </c>
      <c r="AV333" s="192">
        <f t="shared" si="191"/>
        <v>4.4197767320523402E-5</v>
      </c>
      <c r="AW333" s="192">
        <f t="shared" si="192"/>
        <v>0</v>
      </c>
      <c r="AX333" s="192">
        <f t="shared" si="193"/>
        <v>0</v>
      </c>
      <c r="AY333" s="192">
        <f t="shared" si="194"/>
        <v>0</v>
      </c>
      <c r="AZ333" s="192">
        <f t="shared" si="195"/>
        <v>0</v>
      </c>
      <c r="BA333" s="192">
        <f t="shared" si="196"/>
        <v>0</v>
      </c>
      <c r="BB333" s="192">
        <f t="shared" si="197"/>
        <v>0</v>
      </c>
      <c r="BC333" s="192">
        <f t="shared" si="198"/>
        <v>4.4197767320523402E-5</v>
      </c>
      <c r="BE333" s="72">
        <f t="shared" si="199"/>
        <v>0</v>
      </c>
      <c r="BF333" s="72">
        <f t="shared" si="200"/>
        <v>0</v>
      </c>
      <c r="BG333" s="72">
        <f t="shared" si="201"/>
        <v>1.1786071285472908E-4</v>
      </c>
      <c r="BH333" s="99">
        <f t="shared" si="202"/>
        <v>0</v>
      </c>
      <c r="BI333" s="72">
        <f t="shared" si="203"/>
        <v>0</v>
      </c>
      <c r="BJ333" s="72">
        <f t="shared" si="204"/>
        <v>0</v>
      </c>
      <c r="BK333" s="72">
        <f t="shared" si="205"/>
        <v>0</v>
      </c>
      <c r="BL333" s="72">
        <f t="shared" si="206"/>
        <v>0</v>
      </c>
      <c r="BM333" s="99">
        <f t="shared" si="207"/>
        <v>0</v>
      </c>
      <c r="BN333" s="278">
        <f t="shared" si="186"/>
        <v>5.4019493391750826E-3</v>
      </c>
      <c r="BO333" s="277">
        <f t="shared" si="208"/>
        <v>4.4197767320523402E-5</v>
      </c>
      <c r="BP333" s="375">
        <f t="shared" si="209"/>
        <v>1.1786071285472908E-4</v>
      </c>
      <c r="BQ333" s="375"/>
      <c r="BR333" s="375"/>
      <c r="BS333" s="375"/>
      <c r="BT333" s="281"/>
      <c r="BU333" s="397"/>
      <c r="BV333" s="397"/>
      <c r="BW333" s="281"/>
      <c r="BX333" s="281"/>
    </row>
    <row r="334" spans="1:76" ht="15">
      <c r="A334" s="192">
        <v>42</v>
      </c>
      <c r="B334" s="192">
        <v>51017</v>
      </c>
      <c r="C334" s="200">
        <v>3</v>
      </c>
      <c r="D334" s="202">
        <v>0</v>
      </c>
      <c r="E334" s="202">
        <v>1</v>
      </c>
      <c r="F334" s="200">
        <v>0</v>
      </c>
      <c r="G334" s="192" t="s">
        <v>530</v>
      </c>
      <c r="H334" s="193">
        <v>2.3479999999999998E-3</v>
      </c>
      <c r="I334" s="201">
        <v>85</v>
      </c>
      <c r="J334" s="193">
        <v>1.8324115804528773E-3</v>
      </c>
      <c r="K334" s="200">
        <v>0</v>
      </c>
      <c r="L334" s="200">
        <v>0</v>
      </c>
      <c r="M334" s="200">
        <v>0</v>
      </c>
      <c r="N334" s="200">
        <v>25</v>
      </c>
      <c r="O334" s="200">
        <v>0</v>
      </c>
      <c r="P334" s="200">
        <v>0</v>
      </c>
      <c r="Q334" s="200">
        <v>102</v>
      </c>
      <c r="R334" s="200">
        <v>0</v>
      </c>
      <c r="S334" s="200">
        <v>78</v>
      </c>
      <c r="T334" s="200">
        <v>0</v>
      </c>
      <c r="U334" s="200">
        <v>0</v>
      </c>
      <c r="V334" s="200">
        <v>0</v>
      </c>
      <c r="W334" s="200">
        <v>0</v>
      </c>
      <c r="X334" s="200">
        <v>0</v>
      </c>
      <c r="Y334" s="200">
        <v>0</v>
      </c>
      <c r="Z334" s="200">
        <v>25</v>
      </c>
      <c r="AA334" s="200">
        <v>0</v>
      </c>
      <c r="AB334" s="200">
        <v>0</v>
      </c>
      <c r="AC334" s="200">
        <v>0</v>
      </c>
      <c r="AD334" s="200">
        <v>127</v>
      </c>
      <c r="AE334" s="200">
        <v>127</v>
      </c>
      <c r="AF334" s="200">
        <v>48</v>
      </c>
      <c r="AG334" s="200">
        <v>127</v>
      </c>
      <c r="AI334" s="264">
        <v>0.38708320581741745</v>
      </c>
      <c r="AJ334" s="260">
        <f t="shared" si="181"/>
        <v>1012.6281988142462</v>
      </c>
      <c r="AK334" s="261">
        <f t="shared" si="187"/>
        <v>0.86500254027774481</v>
      </c>
      <c r="AL334" s="262">
        <f t="shared" si="182"/>
        <v>-1.3849452918055104E-2</v>
      </c>
      <c r="AN334" s="264">
        <f t="shared" si="183"/>
        <v>0.76982400000000029</v>
      </c>
      <c r="AO334" s="266">
        <f t="shared" si="184"/>
        <v>1670.9625389999997</v>
      </c>
      <c r="AP334" s="261">
        <f t="shared" si="188"/>
        <v>0.81106811911464893</v>
      </c>
      <c r="AQ334" s="262">
        <f t="shared" si="185"/>
        <v>-1.9906703915736296E-4</v>
      </c>
      <c r="AT334" s="192">
        <f t="shared" si="189"/>
        <v>0</v>
      </c>
      <c r="AU334" s="192">
        <f t="shared" si="190"/>
        <v>0</v>
      </c>
      <c r="AV334" s="192">
        <f t="shared" si="191"/>
        <v>1.8415736383551419E-4</v>
      </c>
      <c r="AW334" s="192">
        <f t="shared" si="192"/>
        <v>0</v>
      </c>
      <c r="AX334" s="192">
        <f t="shared" si="193"/>
        <v>0</v>
      </c>
      <c r="AY334" s="192">
        <f t="shared" si="194"/>
        <v>0</v>
      </c>
      <c r="AZ334" s="192">
        <f t="shared" si="195"/>
        <v>0</v>
      </c>
      <c r="BA334" s="192">
        <f t="shared" si="196"/>
        <v>0</v>
      </c>
      <c r="BB334" s="192">
        <f t="shared" si="197"/>
        <v>0</v>
      </c>
      <c r="BC334" s="192">
        <f t="shared" si="198"/>
        <v>1.8415736383551419E-4</v>
      </c>
      <c r="BE334" s="72">
        <f t="shared" si="199"/>
        <v>0</v>
      </c>
      <c r="BF334" s="72">
        <f t="shared" si="200"/>
        <v>0</v>
      </c>
      <c r="BG334" s="72">
        <f t="shared" si="201"/>
        <v>4.9108630356137109E-4</v>
      </c>
      <c r="BH334" s="99">
        <f t="shared" si="202"/>
        <v>0</v>
      </c>
      <c r="BI334" s="72">
        <f t="shared" si="203"/>
        <v>0</v>
      </c>
      <c r="BJ334" s="72">
        <f t="shared" si="204"/>
        <v>0</v>
      </c>
      <c r="BK334" s="72">
        <f t="shared" si="205"/>
        <v>0</v>
      </c>
      <c r="BL334" s="72">
        <f t="shared" si="206"/>
        <v>0</v>
      </c>
      <c r="BM334" s="99">
        <f t="shared" si="207"/>
        <v>0</v>
      </c>
      <c r="BN334" s="278">
        <f t="shared" si="186"/>
        <v>5.8930356427364539E-3</v>
      </c>
      <c r="BO334" s="277">
        <f t="shared" si="208"/>
        <v>1.8415736383551419E-4</v>
      </c>
      <c r="BP334" s="375">
        <f t="shared" si="209"/>
        <v>4.9108630356137109E-4</v>
      </c>
      <c r="BQ334" s="375"/>
      <c r="BR334" s="375"/>
      <c r="BS334" s="375"/>
      <c r="BT334" s="281"/>
      <c r="BU334" s="397"/>
      <c r="BV334" s="397"/>
      <c r="BW334" s="281"/>
      <c r="BX334" s="281"/>
    </row>
    <row r="335" spans="1:76" ht="15">
      <c r="A335" s="192">
        <v>45</v>
      </c>
      <c r="B335" s="192">
        <v>51001</v>
      </c>
      <c r="C335" s="200">
        <v>3</v>
      </c>
      <c r="D335" s="202">
        <v>0</v>
      </c>
      <c r="E335" s="202">
        <v>1</v>
      </c>
      <c r="F335" s="200">
        <v>0</v>
      </c>
      <c r="G335" s="192" t="s">
        <v>530</v>
      </c>
      <c r="H335" s="193">
        <v>2.3479999999999998E-3</v>
      </c>
      <c r="I335" s="201">
        <v>85</v>
      </c>
      <c r="J335" s="193">
        <v>1.8324115804528773E-3</v>
      </c>
      <c r="K335" s="200">
        <v>0</v>
      </c>
      <c r="L335" s="200">
        <v>0</v>
      </c>
      <c r="M335" s="200">
        <v>0</v>
      </c>
      <c r="N335" s="200">
        <v>0</v>
      </c>
      <c r="O335" s="200">
        <v>0</v>
      </c>
      <c r="P335" s="200">
        <v>0</v>
      </c>
      <c r="Q335" s="200">
        <v>131</v>
      </c>
      <c r="R335" s="200">
        <v>0</v>
      </c>
      <c r="S335" s="200">
        <v>81</v>
      </c>
      <c r="T335" s="200">
        <v>0</v>
      </c>
      <c r="U335" s="200">
        <v>0</v>
      </c>
      <c r="V335" s="200">
        <v>0</v>
      </c>
      <c r="W335" s="200">
        <v>0</v>
      </c>
      <c r="X335" s="200">
        <v>0</v>
      </c>
      <c r="Y335" s="200">
        <v>0</v>
      </c>
      <c r="Z335" s="200">
        <v>0</v>
      </c>
      <c r="AA335" s="200">
        <v>0</v>
      </c>
      <c r="AB335" s="200">
        <v>0</v>
      </c>
      <c r="AC335" s="200">
        <v>0</v>
      </c>
      <c r="AD335" s="200">
        <v>131</v>
      </c>
      <c r="AE335" s="200">
        <v>131</v>
      </c>
      <c r="AF335" s="200">
        <v>49</v>
      </c>
      <c r="AG335" s="200">
        <v>131</v>
      </c>
      <c r="AI335" s="264">
        <v>0.39159755641963068</v>
      </c>
      <c r="AJ335" s="260">
        <f t="shared" si="181"/>
        <v>1012.7179869816883</v>
      </c>
      <c r="AK335" s="261">
        <f t="shared" si="187"/>
        <v>0.86507923870764769</v>
      </c>
      <c r="AL335" s="262">
        <f t="shared" si="182"/>
        <v>-4.294957752904162E-3</v>
      </c>
      <c r="AN335" s="264">
        <f t="shared" si="183"/>
        <v>0.7721720000000003</v>
      </c>
      <c r="AO335" s="266">
        <f t="shared" si="184"/>
        <v>1671.0775909999998</v>
      </c>
      <c r="AP335" s="261">
        <f t="shared" si="188"/>
        <v>0.81112396417823507</v>
      </c>
      <c r="AQ335" s="262">
        <f t="shared" si="185"/>
        <v>-1.883004035716916E-4</v>
      </c>
      <c r="AT335" s="192">
        <f t="shared" si="189"/>
        <v>0</v>
      </c>
      <c r="AU335" s="192">
        <f t="shared" si="190"/>
        <v>0</v>
      </c>
      <c r="AV335" s="192">
        <f t="shared" si="191"/>
        <v>0</v>
      </c>
      <c r="AW335" s="192">
        <f t="shared" si="192"/>
        <v>0</v>
      </c>
      <c r="AX335" s="192">
        <f t="shared" si="193"/>
        <v>0</v>
      </c>
      <c r="AY335" s="192">
        <f t="shared" si="194"/>
        <v>0</v>
      </c>
      <c r="AZ335" s="192">
        <f t="shared" si="195"/>
        <v>0</v>
      </c>
      <c r="BA335" s="192">
        <f t="shared" si="196"/>
        <v>0</v>
      </c>
      <c r="BB335" s="192">
        <f t="shared" si="197"/>
        <v>0</v>
      </c>
      <c r="BC335" s="192">
        <f t="shared" si="198"/>
        <v>0</v>
      </c>
      <c r="BE335" s="72">
        <f t="shared" si="199"/>
        <v>0</v>
      </c>
      <c r="BF335" s="72">
        <f t="shared" si="200"/>
        <v>0</v>
      </c>
      <c r="BG335" s="72">
        <f t="shared" si="201"/>
        <v>0</v>
      </c>
      <c r="BH335" s="99">
        <f t="shared" si="202"/>
        <v>0</v>
      </c>
      <c r="BI335" s="72">
        <f t="shared" si="203"/>
        <v>0</v>
      </c>
      <c r="BJ335" s="72">
        <f t="shared" si="204"/>
        <v>0</v>
      </c>
      <c r="BK335" s="72">
        <f t="shared" si="205"/>
        <v>0</v>
      </c>
      <c r="BL335" s="72">
        <f t="shared" si="206"/>
        <v>0</v>
      </c>
      <c r="BM335" s="99">
        <f t="shared" si="207"/>
        <v>0</v>
      </c>
      <c r="BN335" s="278">
        <f t="shared" si="186"/>
        <v>6.015807218626797E-3</v>
      </c>
      <c r="BO335" s="277">
        <f t="shared" si="208"/>
        <v>0</v>
      </c>
      <c r="BP335" s="375">
        <f t="shared" si="209"/>
        <v>0</v>
      </c>
      <c r="BQ335" s="375"/>
      <c r="BR335" s="375"/>
      <c r="BS335" s="375"/>
      <c r="BT335" s="281"/>
      <c r="BU335" s="397"/>
      <c r="BV335" s="397"/>
      <c r="BW335" s="281"/>
      <c r="BX335" s="281"/>
    </row>
    <row r="336" spans="1:76" ht="15">
      <c r="A336" s="192">
        <v>46</v>
      </c>
      <c r="B336" s="192">
        <v>51071</v>
      </c>
      <c r="C336" s="200">
        <v>3</v>
      </c>
      <c r="D336" s="202">
        <v>0</v>
      </c>
      <c r="E336" s="202">
        <v>1</v>
      </c>
      <c r="F336" s="200">
        <v>0</v>
      </c>
      <c r="G336" s="192" t="s">
        <v>530</v>
      </c>
      <c r="H336" s="193">
        <v>2.3479999999999998E-3</v>
      </c>
      <c r="I336" s="201">
        <v>85</v>
      </c>
      <c r="J336" s="193">
        <v>1.8324115804528773E-3</v>
      </c>
      <c r="K336" s="200">
        <v>0</v>
      </c>
      <c r="L336" s="200">
        <v>0</v>
      </c>
      <c r="M336" s="200">
        <v>0</v>
      </c>
      <c r="N336" s="200">
        <v>3</v>
      </c>
      <c r="O336" s="200">
        <v>0</v>
      </c>
      <c r="P336" s="200">
        <v>0</v>
      </c>
      <c r="Q336" s="200">
        <v>132</v>
      </c>
      <c r="R336" s="200">
        <v>0</v>
      </c>
      <c r="S336" s="200">
        <v>85</v>
      </c>
      <c r="T336" s="200">
        <v>0</v>
      </c>
      <c r="U336" s="200">
        <v>0</v>
      </c>
      <c r="V336" s="200">
        <v>0</v>
      </c>
      <c r="W336" s="200">
        <v>0</v>
      </c>
      <c r="X336" s="200">
        <v>0</v>
      </c>
      <c r="Y336" s="200">
        <v>0</v>
      </c>
      <c r="Z336" s="200">
        <v>3</v>
      </c>
      <c r="AA336" s="200">
        <v>0</v>
      </c>
      <c r="AB336" s="200">
        <v>0</v>
      </c>
      <c r="AC336" s="200">
        <v>15</v>
      </c>
      <c r="AD336" s="200">
        <v>135</v>
      </c>
      <c r="AE336" s="200">
        <v>135</v>
      </c>
      <c r="AF336" s="200">
        <v>49</v>
      </c>
      <c r="AG336" s="200">
        <v>135</v>
      </c>
      <c r="AI336" s="259">
        <v>0.39342996800008356</v>
      </c>
      <c r="AJ336" s="260">
        <f t="shared" ref="AJ336:AJ342" si="210">(AF336*J336)+AJ335</f>
        <v>1012.8077751491305</v>
      </c>
      <c r="AK336" s="261">
        <f t="shared" si="187"/>
        <v>0.86515593713755046</v>
      </c>
      <c r="AL336" s="262">
        <f t="shared" ref="AL336:AL342" si="211">(AI336-AI335)*(AI336-AK336+AI335-AK335)</f>
        <v>-1.7320094464047318E-3</v>
      </c>
      <c r="AN336" s="264">
        <f t="shared" ref="AN336:AN342" si="212">H336+AN335</f>
        <v>0.77452000000000032</v>
      </c>
      <c r="AO336" s="266">
        <f t="shared" ref="AO336:AO342" si="213">(AF336*H336)+AO335</f>
        <v>1671.1926429999999</v>
      </c>
      <c r="AP336" s="261">
        <f t="shared" si="188"/>
        <v>0.8111798092418212</v>
      </c>
      <c r="AQ336" s="262">
        <f t="shared" ref="AQ336:AQ342" si="214">(AN336-AN335)*(AN336-AP336+AN335-AP335)</f>
        <v>-1.7753644399029194E-4</v>
      </c>
      <c r="AT336" s="192">
        <f t="shared" si="189"/>
        <v>0</v>
      </c>
      <c r="AU336" s="192">
        <f t="shared" si="190"/>
        <v>0</v>
      </c>
      <c r="AV336" s="192">
        <f t="shared" si="191"/>
        <v>2.2098883660261701E-5</v>
      </c>
      <c r="AW336" s="192">
        <f t="shared" si="192"/>
        <v>0</v>
      </c>
      <c r="AX336" s="192">
        <f t="shared" si="193"/>
        <v>0</v>
      </c>
      <c r="AY336" s="192">
        <f t="shared" si="194"/>
        <v>0</v>
      </c>
      <c r="AZ336" s="192">
        <f t="shared" si="195"/>
        <v>0</v>
      </c>
      <c r="BA336" s="192">
        <f t="shared" si="196"/>
        <v>0</v>
      </c>
      <c r="BB336" s="192">
        <f t="shared" si="197"/>
        <v>0</v>
      </c>
      <c r="BC336" s="192">
        <f t="shared" si="198"/>
        <v>2.2098883660261701E-5</v>
      </c>
      <c r="BE336" s="72">
        <f t="shared" si="199"/>
        <v>0</v>
      </c>
      <c r="BF336" s="72">
        <f t="shared" si="200"/>
        <v>0</v>
      </c>
      <c r="BG336" s="72">
        <f t="shared" si="201"/>
        <v>5.8930356427364538E-5</v>
      </c>
      <c r="BH336" s="99">
        <f t="shared" si="202"/>
        <v>0</v>
      </c>
      <c r="BI336" s="72">
        <f t="shared" si="203"/>
        <v>0</v>
      </c>
      <c r="BJ336" s="72">
        <f t="shared" si="204"/>
        <v>0</v>
      </c>
      <c r="BK336" s="72">
        <f t="shared" si="205"/>
        <v>0</v>
      </c>
      <c r="BL336" s="72">
        <f t="shared" si="206"/>
        <v>0</v>
      </c>
      <c r="BM336" s="99">
        <f t="shared" si="207"/>
        <v>0</v>
      </c>
      <c r="BN336" s="278">
        <f t="shared" si="186"/>
        <v>6.015807218626797E-3</v>
      </c>
      <c r="BO336" s="277">
        <f t="shared" si="208"/>
        <v>2.2098883660261701E-5</v>
      </c>
      <c r="BP336" s="375">
        <f t="shared" si="209"/>
        <v>5.8930356427364538E-5</v>
      </c>
      <c r="BQ336" s="375"/>
      <c r="BR336" s="375"/>
      <c r="BS336" s="375"/>
      <c r="BT336" s="281"/>
      <c r="BU336" s="397"/>
      <c r="BV336" s="397"/>
      <c r="BW336" s="281"/>
      <c r="BX336" s="281"/>
    </row>
    <row r="337" spans="1:76" ht="15">
      <c r="A337" s="192">
        <v>52</v>
      </c>
      <c r="B337" s="192">
        <v>51092</v>
      </c>
      <c r="C337" s="200">
        <v>3</v>
      </c>
      <c r="D337" s="202">
        <v>0</v>
      </c>
      <c r="E337" s="202">
        <v>1</v>
      </c>
      <c r="F337" s="200">
        <v>0</v>
      </c>
      <c r="G337" s="192" t="s">
        <v>530</v>
      </c>
      <c r="H337" s="193">
        <v>2.3479999999999998E-3</v>
      </c>
      <c r="I337" s="201">
        <v>85</v>
      </c>
      <c r="J337" s="193">
        <v>1.8324115804528773E-3</v>
      </c>
      <c r="K337" s="200">
        <v>0</v>
      </c>
      <c r="L337" s="200">
        <v>0</v>
      </c>
      <c r="M337" s="200">
        <v>0</v>
      </c>
      <c r="N337" s="200">
        <v>0</v>
      </c>
      <c r="O337" s="200">
        <v>0</v>
      </c>
      <c r="P337" s="200">
        <v>0</v>
      </c>
      <c r="Q337" s="200">
        <v>169</v>
      </c>
      <c r="R337" s="200">
        <v>0</v>
      </c>
      <c r="S337" s="200">
        <v>116</v>
      </c>
      <c r="T337" s="200">
        <v>0</v>
      </c>
      <c r="U337" s="200">
        <v>0</v>
      </c>
      <c r="V337" s="200">
        <v>0</v>
      </c>
      <c r="W337" s="200">
        <v>0</v>
      </c>
      <c r="X337" s="200">
        <v>0</v>
      </c>
      <c r="Y337" s="200">
        <v>0</v>
      </c>
      <c r="Z337" s="200">
        <v>0</v>
      </c>
      <c r="AA337" s="200">
        <v>0</v>
      </c>
      <c r="AB337" s="200">
        <v>0</v>
      </c>
      <c r="AC337" s="200">
        <v>0</v>
      </c>
      <c r="AD337" s="200">
        <v>169</v>
      </c>
      <c r="AE337" s="200">
        <v>169</v>
      </c>
      <c r="AF337" s="200">
        <v>53</v>
      </c>
      <c r="AG337" s="200">
        <v>169</v>
      </c>
      <c r="AI337" s="259">
        <v>0.40316722441542724</v>
      </c>
      <c r="AJ337" s="260">
        <f t="shared" si="210"/>
        <v>1012.9048929628946</v>
      </c>
      <c r="AK337" s="261">
        <f t="shared" si="187"/>
        <v>0.86523889666377196</v>
      </c>
      <c r="AL337" s="262">
        <f t="shared" si="211"/>
        <v>-9.0926270742167862E-3</v>
      </c>
      <c r="AN337" s="264">
        <f t="shared" si="212"/>
        <v>0.77686800000000034</v>
      </c>
      <c r="AO337" s="266">
        <f t="shared" si="213"/>
        <v>1671.3170869999999</v>
      </c>
      <c r="AP337" s="261">
        <f t="shared" si="188"/>
        <v>0.81124021308610816</v>
      </c>
      <c r="AQ337" s="262">
        <f t="shared" si="214"/>
        <v>-1.667831884259778E-4</v>
      </c>
      <c r="AT337" s="192">
        <f t="shared" si="189"/>
        <v>0</v>
      </c>
      <c r="AU337" s="192">
        <f t="shared" si="190"/>
        <v>0</v>
      </c>
      <c r="AV337" s="192">
        <f t="shared" si="191"/>
        <v>0</v>
      </c>
      <c r="AW337" s="192">
        <f t="shared" si="192"/>
        <v>0</v>
      </c>
      <c r="AX337" s="192">
        <f t="shared" si="193"/>
        <v>0</v>
      </c>
      <c r="AY337" s="192">
        <f t="shared" si="194"/>
        <v>0</v>
      </c>
      <c r="AZ337" s="192">
        <f t="shared" si="195"/>
        <v>0</v>
      </c>
      <c r="BA337" s="192">
        <f t="shared" si="196"/>
        <v>0</v>
      </c>
      <c r="BB337" s="192">
        <f t="shared" si="197"/>
        <v>0</v>
      </c>
      <c r="BC337" s="192">
        <f t="shared" si="198"/>
        <v>0</v>
      </c>
      <c r="BE337" s="72">
        <f t="shared" si="199"/>
        <v>0</v>
      </c>
      <c r="BF337" s="72">
        <f t="shared" si="200"/>
        <v>0</v>
      </c>
      <c r="BG337" s="72">
        <f t="shared" si="201"/>
        <v>0</v>
      </c>
      <c r="BH337" s="99">
        <f t="shared" si="202"/>
        <v>0</v>
      </c>
      <c r="BI337" s="72">
        <f t="shared" si="203"/>
        <v>0</v>
      </c>
      <c r="BJ337" s="72">
        <f t="shared" si="204"/>
        <v>0</v>
      </c>
      <c r="BK337" s="72">
        <f t="shared" si="205"/>
        <v>0</v>
      </c>
      <c r="BL337" s="72">
        <f t="shared" si="206"/>
        <v>0</v>
      </c>
      <c r="BM337" s="99">
        <f t="shared" si="207"/>
        <v>0</v>
      </c>
      <c r="BN337" s="278">
        <f t="shared" si="186"/>
        <v>6.5068935221881674E-3</v>
      </c>
      <c r="BO337" s="277">
        <f t="shared" si="208"/>
        <v>0</v>
      </c>
      <c r="BP337" s="375">
        <f t="shared" si="209"/>
        <v>0</v>
      </c>
      <c r="BQ337" s="375"/>
      <c r="BR337" s="375"/>
      <c r="BS337" s="375"/>
      <c r="BT337" s="281"/>
      <c r="BU337" s="397"/>
      <c r="BV337" s="397"/>
      <c r="BW337" s="281"/>
      <c r="BX337" s="281"/>
    </row>
    <row r="338" spans="1:76" ht="15">
      <c r="A338" s="192">
        <v>97</v>
      </c>
      <c r="B338" s="192">
        <v>51026</v>
      </c>
      <c r="C338" s="200">
        <v>3</v>
      </c>
      <c r="D338" s="202">
        <v>0</v>
      </c>
      <c r="E338" s="202">
        <v>1</v>
      </c>
      <c r="F338" s="200">
        <v>0</v>
      </c>
      <c r="G338" s="192" t="s">
        <v>530</v>
      </c>
      <c r="H338" s="193">
        <v>2.3479999999999998E-3</v>
      </c>
      <c r="I338" s="201">
        <v>85</v>
      </c>
      <c r="J338" s="193">
        <v>1.8324115804528773E-3</v>
      </c>
      <c r="K338" s="200">
        <v>0</v>
      </c>
      <c r="L338" s="200">
        <v>0</v>
      </c>
      <c r="M338" s="200">
        <v>0</v>
      </c>
      <c r="N338" s="200">
        <v>1</v>
      </c>
      <c r="O338" s="200">
        <v>0</v>
      </c>
      <c r="P338" s="200">
        <v>0</v>
      </c>
      <c r="Q338" s="200">
        <v>250</v>
      </c>
      <c r="R338" s="200">
        <v>0</v>
      </c>
      <c r="S338" s="200">
        <v>223</v>
      </c>
      <c r="T338" s="200">
        <v>150</v>
      </c>
      <c r="U338" s="200">
        <v>1</v>
      </c>
      <c r="V338" s="200">
        <v>0</v>
      </c>
      <c r="W338" s="200">
        <v>0</v>
      </c>
      <c r="X338" s="200">
        <v>0</v>
      </c>
      <c r="Y338" s="200">
        <v>0</v>
      </c>
      <c r="Z338" s="200">
        <v>1</v>
      </c>
      <c r="AA338" s="200">
        <v>0</v>
      </c>
      <c r="AB338" s="200">
        <v>0</v>
      </c>
      <c r="AC338" s="200">
        <v>70</v>
      </c>
      <c r="AD338" s="200">
        <v>252</v>
      </c>
      <c r="AE338" s="200">
        <v>402</v>
      </c>
      <c r="AF338" s="200">
        <v>179</v>
      </c>
      <c r="AG338" s="200">
        <v>402</v>
      </c>
      <c r="AI338" s="264">
        <v>0.46349548054633555</v>
      </c>
      <c r="AJ338" s="260">
        <f t="shared" si="210"/>
        <v>1013.2328946357957</v>
      </c>
      <c r="AK338" s="261">
        <f t="shared" si="187"/>
        <v>0.86551908072402928</v>
      </c>
      <c r="AL338" s="262">
        <f t="shared" si="211"/>
        <v>-5.212936091642504E-2</v>
      </c>
      <c r="AN338" s="264">
        <f t="shared" si="212"/>
        <v>0.77921600000000035</v>
      </c>
      <c r="AO338" s="266">
        <f t="shared" si="213"/>
        <v>1671.7373789999999</v>
      </c>
      <c r="AP338" s="261">
        <f t="shared" si="188"/>
        <v>0.81144421852247361</v>
      </c>
      <c r="AQ338" s="262">
        <f t="shared" si="214"/>
        <v>-1.5637781341694952E-4</v>
      </c>
      <c r="AT338" s="192">
        <f t="shared" si="189"/>
        <v>0</v>
      </c>
      <c r="AU338" s="192">
        <f t="shared" si="190"/>
        <v>0</v>
      </c>
      <c r="AV338" s="192">
        <f t="shared" si="191"/>
        <v>7.3662945534205672E-6</v>
      </c>
      <c r="AW338" s="192">
        <f t="shared" si="192"/>
        <v>0</v>
      </c>
      <c r="AX338" s="192">
        <f t="shared" si="193"/>
        <v>0</v>
      </c>
      <c r="AY338" s="192">
        <f t="shared" si="194"/>
        <v>1.1049441830130852E-3</v>
      </c>
      <c r="AZ338" s="192">
        <f t="shared" si="195"/>
        <v>0</v>
      </c>
      <c r="BA338" s="192">
        <f t="shared" si="196"/>
        <v>0</v>
      </c>
      <c r="BB338" s="192">
        <f t="shared" si="197"/>
        <v>0</v>
      </c>
      <c r="BC338" s="192">
        <f t="shared" si="198"/>
        <v>1.1123104775665057E-3</v>
      </c>
      <c r="BE338" s="72">
        <f t="shared" si="199"/>
        <v>0</v>
      </c>
      <c r="BF338" s="72">
        <f t="shared" si="200"/>
        <v>0</v>
      </c>
      <c r="BG338" s="72">
        <f t="shared" si="201"/>
        <v>1.9643452142454846E-5</v>
      </c>
      <c r="BH338" s="99">
        <f t="shared" si="202"/>
        <v>0</v>
      </c>
      <c r="BI338" s="72">
        <f t="shared" si="203"/>
        <v>0</v>
      </c>
      <c r="BJ338" s="72">
        <f t="shared" si="204"/>
        <v>1.1049441830130852E-3</v>
      </c>
      <c r="BK338" s="72">
        <f t="shared" si="205"/>
        <v>0</v>
      </c>
      <c r="BL338" s="72">
        <f t="shared" si="206"/>
        <v>0</v>
      </c>
      <c r="BM338" s="99">
        <f t="shared" si="207"/>
        <v>0</v>
      </c>
      <c r="BN338" s="278">
        <f t="shared" si="186"/>
        <v>2.1976112084371356E-2</v>
      </c>
      <c r="BO338" s="277">
        <f t="shared" si="208"/>
        <v>1.1123104775665057E-3</v>
      </c>
      <c r="BP338" s="375">
        <f t="shared" si="209"/>
        <v>1.1245876351555402E-3</v>
      </c>
      <c r="BQ338" s="375"/>
      <c r="BR338" s="375"/>
      <c r="BS338" s="375"/>
      <c r="BT338" s="281"/>
      <c r="BU338" s="397"/>
      <c r="BV338" s="397"/>
      <c r="BW338" s="281"/>
      <c r="BX338" s="281"/>
    </row>
    <row r="339" spans="1:76" ht="15">
      <c r="A339" s="192">
        <v>129</v>
      </c>
      <c r="B339" s="192">
        <v>51047</v>
      </c>
      <c r="C339" s="200">
        <v>3</v>
      </c>
      <c r="D339" s="202">
        <v>0</v>
      </c>
      <c r="E339" s="202">
        <v>1</v>
      </c>
      <c r="F339" s="200">
        <v>0</v>
      </c>
      <c r="G339" s="192" t="s">
        <v>530</v>
      </c>
      <c r="H339" s="193">
        <v>2.3479999999999998E-3</v>
      </c>
      <c r="I339" s="201">
        <v>85</v>
      </c>
      <c r="J339" s="193">
        <v>1.8324115804528773E-3</v>
      </c>
      <c r="K339" s="200">
        <v>0</v>
      </c>
      <c r="L339" s="200">
        <v>0</v>
      </c>
      <c r="M339" s="200">
        <v>0</v>
      </c>
      <c r="N339" s="200">
        <v>1</v>
      </c>
      <c r="O339" s="200">
        <v>0</v>
      </c>
      <c r="P339" s="200">
        <v>0</v>
      </c>
      <c r="Q339" s="200">
        <v>183</v>
      </c>
      <c r="R339" s="200">
        <v>0</v>
      </c>
      <c r="S339" s="200">
        <v>226</v>
      </c>
      <c r="T339" s="200">
        <v>450</v>
      </c>
      <c r="U339" s="200">
        <v>1</v>
      </c>
      <c r="V339" s="200">
        <v>0</v>
      </c>
      <c r="W339" s="200">
        <v>0</v>
      </c>
      <c r="X339" s="200">
        <v>0</v>
      </c>
      <c r="Y339" s="200">
        <v>0</v>
      </c>
      <c r="Z339" s="200">
        <v>1</v>
      </c>
      <c r="AA339" s="200">
        <v>0</v>
      </c>
      <c r="AB339" s="200">
        <v>0</v>
      </c>
      <c r="AC339" s="200">
        <v>40</v>
      </c>
      <c r="AD339" s="200">
        <v>184</v>
      </c>
      <c r="AE339" s="200">
        <v>634</v>
      </c>
      <c r="AF339" s="200">
        <v>408</v>
      </c>
      <c r="AG339" s="200">
        <v>634</v>
      </c>
      <c r="AI339" s="264">
        <v>0.53672103820454209</v>
      </c>
      <c r="AJ339" s="260">
        <f t="shared" si="210"/>
        <v>1013.9805185606205</v>
      </c>
      <c r="AK339" s="261">
        <f t="shared" si="187"/>
        <v>0.86615771254852625</v>
      </c>
      <c r="AL339" s="262">
        <f t="shared" si="211"/>
        <v>-5.3561586506674704E-2</v>
      </c>
      <c r="AN339" s="264">
        <f t="shared" si="212"/>
        <v>0.78156400000000037</v>
      </c>
      <c r="AO339" s="266">
        <f t="shared" si="213"/>
        <v>1672.6953629999998</v>
      </c>
      <c r="AP339" s="261">
        <f t="shared" si="188"/>
        <v>0.81190921415396566</v>
      </c>
      <c r="AQ339" s="262">
        <f t="shared" si="214"/>
        <v>-1.4692241992427877E-4</v>
      </c>
      <c r="AT339" s="192">
        <f t="shared" si="189"/>
        <v>0</v>
      </c>
      <c r="AU339" s="192">
        <f t="shared" si="190"/>
        <v>0</v>
      </c>
      <c r="AV339" s="192">
        <f t="shared" si="191"/>
        <v>7.3662945534205672E-6</v>
      </c>
      <c r="AW339" s="192">
        <f t="shared" si="192"/>
        <v>0</v>
      </c>
      <c r="AX339" s="192">
        <f t="shared" si="193"/>
        <v>0</v>
      </c>
      <c r="AY339" s="192">
        <f t="shared" si="194"/>
        <v>3.3148325490392552E-3</v>
      </c>
      <c r="AZ339" s="192">
        <f t="shared" si="195"/>
        <v>0</v>
      </c>
      <c r="BA339" s="192">
        <f t="shared" si="196"/>
        <v>0</v>
      </c>
      <c r="BB339" s="192">
        <f t="shared" si="197"/>
        <v>0</v>
      </c>
      <c r="BC339" s="192">
        <f t="shared" si="198"/>
        <v>3.3221988435926759E-3</v>
      </c>
      <c r="BE339" s="72">
        <f t="shared" si="199"/>
        <v>0</v>
      </c>
      <c r="BF339" s="72">
        <f t="shared" si="200"/>
        <v>0</v>
      </c>
      <c r="BG339" s="72">
        <f t="shared" si="201"/>
        <v>1.9643452142454846E-5</v>
      </c>
      <c r="BH339" s="99">
        <f t="shared" si="202"/>
        <v>0</v>
      </c>
      <c r="BI339" s="72">
        <f t="shared" si="203"/>
        <v>0</v>
      </c>
      <c r="BJ339" s="72">
        <f t="shared" si="204"/>
        <v>3.3148325490392552E-3</v>
      </c>
      <c r="BK339" s="72">
        <f t="shared" si="205"/>
        <v>0</v>
      </c>
      <c r="BL339" s="72">
        <f t="shared" si="206"/>
        <v>0</v>
      </c>
      <c r="BM339" s="99">
        <f t="shared" si="207"/>
        <v>0</v>
      </c>
      <c r="BN339" s="278">
        <f t="shared" si="186"/>
        <v>5.0090802963259851E-2</v>
      </c>
      <c r="BO339" s="277">
        <f t="shared" si="208"/>
        <v>3.3221988435926759E-3</v>
      </c>
      <c r="BP339" s="375">
        <f t="shared" si="209"/>
        <v>3.33447600118171E-3</v>
      </c>
      <c r="BQ339" s="375"/>
      <c r="BR339" s="375"/>
      <c r="BS339" s="375"/>
      <c r="BT339" s="281"/>
      <c r="BU339" s="397"/>
      <c r="BV339" s="397"/>
      <c r="BW339" s="281"/>
      <c r="BX339" s="281"/>
    </row>
    <row r="340" spans="1:76" ht="15">
      <c r="A340" s="192">
        <v>144</v>
      </c>
      <c r="B340" s="192">
        <v>51050</v>
      </c>
      <c r="C340" s="200">
        <v>3</v>
      </c>
      <c r="D340" s="202">
        <v>0</v>
      </c>
      <c r="E340" s="202">
        <v>1</v>
      </c>
      <c r="F340" s="200">
        <v>0</v>
      </c>
      <c r="G340" s="192" t="s">
        <v>607</v>
      </c>
      <c r="H340" s="193">
        <v>7.7899999999999996E-4</v>
      </c>
      <c r="I340" s="201">
        <v>85</v>
      </c>
      <c r="J340" s="193">
        <v>6.0794234291856538E-4</v>
      </c>
      <c r="K340" s="200">
        <v>0</v>
      </c>
      <c r="L340" s="200">
        <v>0</v>
      </c>
      <c r="M340" s="200">
        <v>0</v>
      </c>
      <c r="N340" s="200">
        <v>0</v>
      </c>
      <c r="O340" s="200">
        <v>0</v>
      </c>
      <c r="P340" s="200">
        <v>0</v>
      </c>
      <c r="Q340" s="200">
        <v>54</v>
      </c>
      <c r="R340" s="200">
        <v>0</v>
      </c>
      <c r="S340" s="200">
        <v>160</v>
      </c>
      <c r="T340" s="200">
        <v>702</v>
      </c>
      <c r="U340" s="200">
        <v>1</v>
      </c>
      <c r="V340" s="200">
        <v>0</v>
      </c>
      <c r="W340" s="200">
        <v>0</v>
      </c>
      <c r="X340" s="200">
        <v>0</v>
      </c>
      <c r="Y340" s="200">
        <v>0</v>
      </c>
      <c r="Z340" s="200">
        <v>0</v>
      </c>
      <c r="AA340" s="200">
        <v>0</v>
      </c>
      <c r="AB340" s="200">
        <v>0</v>
      </c>
      <c r="AC340" s="200">
        <v>0</v>
      </c>
      <c r="AD340" s="200">
        <v>54</v>
      </c>
      <c r="AE340" s="200">
        <v>756</v>
      </c>
      <c r="AF340" s="200">
        <v>595</v>
      </c>
      <c r="AG340" s="200">
        <v>756</v>
      </c>
      <c r="AI340" s="259">
        <v>0.54789844391920606</v>
      </c>
      <c r="AJ340" s="260">
        <f t="shared" si="210"/>
        <v>1014.342244254657</v>
      </c>
      <c r="AK340" s="261">
        <f t="shared" si="187"/>
        <v>0.8664667041849351</v>
      </c>
      <c r="AL340" s="262">
        <f t="shared" si="211"/>
        <v>-7.2430140592370596E-3</v>
      </c>
      <c r="AM340" s="192">
        <f>(0.4-AN340)/(AN341-AN340)</f>
        <v>-490.81258023108217</v>
      </c>
      <c r="AN340" s="264">
        <f t="shared" si="212"/>
        <v>0.78234300000000034</v>
      </c>
      <c r="AO340" s="266">
        <f t="shared" si="213"/>
        <v>1673.1588679999998</v>
      </c>
      <c r="AP340" s="261">
        <f t="shared" si="188"/>
        <v>0.81213419473837489</v>
      </c>
      <c r="AQ340" s="262">
        <f t="shared" si="214"/>
        <v>-4.6846262527131183E-5</v>
      </c>
      <c r="AT340" s="192">
        <f t="shared" si="189"/>
        <v>0</v>
      </c>
      <c r="AU340" s="192">
        <f t="shared" si="190"/>
        <v>0</v>
      </c>
      <c r="AV340" s="192">
        <f t="shared" si="191"/>
        <v>0</v>
      </c>
      <c r="AW340" s="192">
        <f t="shared" si="192"/>
        <v>0</v>
      </c>
      <c r="AX340" s="192">
        <f t="shared" si="193"/>
        <v>0</v>
      </c>
      <c r="AY340" s="192">
        <f t="shared" si="194"/>
        <v>1.7156376094099083E-3</v>
      </c>
      <c r="AZ340" s="192">
        <f t="shared" si="195"/>
        <v>0</v>
      </c>
      <c r="BA340" s="192">
        <f t="shared" si="196"/>
        <v>0</v>
      </c>
      <c r="BB340" s="192">
        <f t="shared" si="197"/>
        <v>0</v>
      </c>
      <c r="BC340" s="192">
        <f t="shared" si="198"/>
        <v>1.7156376094099083E-3</v>
      </c>
      <c r="BE340" s="72">
        <f t="shared" si="199"/>
        <v>0</v>
      </c>
      <c r="BF340" s="72">
        <f t="shared" si="200"/>
        <v>0</v>
      </c>
      <c r="BG340" s="72">
        <f t="shared" si="201"/>
        <v>0</v>
      </c>
      <c r="BH340" s="99">
        <f t="shared" si="202"/>
        <v>0</v>
      </c>
      <c r="BI340" s="72">
        <f t="shared" si="203"/>
        <v>0</v>
      </c>
      <c r="BJ340" s="72">
        <f t="shared" si="204"/>
        <v>1.7156376094099083E-3</v>
      </c>
      <c r="BK340" s="72">
        <f t="shared" si="205"/>
        <v>0</v>
      </c>
      <c r="BL340" s="72">
        <f t="shared" si="206"/>
        <v>0</v>
      </c>
      <c r="BM340" s="99">
        <f t="shared" si="207"/>
        <v>0</v>
      </c>
      <c r="BN340" s="278">
        <f t="shared" si="186"/>
        <v>2.4235621500448612E-2</v>
      </c>
      <c r="BO340" s="277">
        <f t="shared" si="208"/>
        <v>1.7156376094099083E-3</v>
      </c>
      <c r="BP340" s="375">
        <f t="shared" si="209"/>
        <v>1.7156376094099083E-3</v>
      </c>
      <c r="BQ340" s="375"/>
      <c r="BR340" s="375"/>
      <c r="BS340" s="375"/>
      <c r="BT340" s="281"/>
      <c r="BU340" s="397"/>
      <c r="BV340" s="397"/>
      <c r="BW340" s="281"/>
      <c r="BX340" s="281"/>
    </row>
    <row r="341" spans="1:76" ht="15">
      <c r="A341" s="192">
        <v>191</v>
      </c>
      <c r="B341" s="192">
        <v>51100</v>
      </c>
      <c r="C341" s="200">
        <v>3</v>
      </c>
      <c r="D341" s="202">
        <v>0</v>
      </c>
      <c r="E341" s="202">
        <v>1</v>
      </c>
      <c r="F341" s="200">
        <v>0</v>
      </c>
      <c r="G341" s="192" t="s">
        <v>530</v>
      </c>
      <c r="H341" s="193">
        <v>7.7899999999999996E-4</v>
      </c>
      <c r="I341" s="201">
        <v>85</v>
      </c>
      <c r="J341" s="193">
        <v>6.0794234291856538E-4</v>
      </c>
      <c r="K341" s="200">
        <v>58</v>
      </c>
      <c r="L341" s="200">
        <v>0</v>
      </c>
      <c r="M341" s="200">
        <v>0</v>
      </c>
      <c r="N341" s="200">
        <v>300</v>
      </c>
      <c r="O341" s="200">
        <v>0</v>
      </c>
      <c r="P341" s="200">
        <v>0</v>
      </c>
      <c r="Q341" s="200">
        <v>204</v>
      </c>
      <c r="R341" s="200">
        <v>0</v>
      </c>
      <c r="S341" s="200">
        <v>465</v>
      </c>
      <c r="T341" s="200">
        <v>1125</v>
      </c>
      <c r="U341" s="200">
        <v>1</v>
      </c>
      <c r="V341" s="200">
        <v>0</v>
      </c>
      <c r="W341" s="200">
        <v>0</v>
      </c>
      <c r="X341" s="200">
        <v>0</v>
      </c>
      <c r="Y341" s="200">
        <v>43</v>
      </c>
      <c r="Z341" s="200">
        <v>6</v>
      </c>
      <c r="AA341" s="200">
        <v>250</v>
      </c>
      <c r="AB341" s="200">
        <v>0</v>
      </c>
      <c r="AC341" s="200">
        <v>22</v>
      </c>
      <c r="AD341" s="200">
        <v>562</v>
      </c>
      <c r="AE341" s="200">
        <v>1629</v>
      </c>
      <c r="AF341" s="200">
        <v>1222</v>
      </c>
      <c r="AG341" s="200">
        <v>1687</v>
      </c>
      <c r="AI341" s="259">
        <v>0.66216779391888192</v>
      </c>
      <c r="AJ341" s="260">
        <f t="shared" si="210"/>
        <v>1015.0851497977035</v>
      </c>
      <c r="AK341" s="261">
        <f t="shared" si="187"/>
        <v>0.86710130549534115</v>
      </c>
      <c r="AL341" s="262">
        <f t="shared" si="211"/>
        <v>-5.9820207192085466E-2</v>
      </c>
      <c r="AN341" s="264">
        <f t="shared" si="212"/>
        <v>0.78312200000000032</v>
      </c>
      <c r="AO341" s="266">
        <f t="shared" si="213"/>
        <v>1674.1108059999997</v>
      </c>
      <c r="AP341" s="261">
        <f t="shared" si="188"/>
        <v>0.81259625570332972</v>
      </c>
      <c r="AQ341" s="262">
        <f t="shared" si="214"/>
        <v>-4.6167785894085845E-5</v>
      </c>
      <c r="AT341" s="192">
        <f t="shared" si="189"/>
        <v>1.4174783667489271E-4</v>
      </c>
      <c r="AU341" s="192">
        <f t="shared" si="190"/>
        <v>0</v>
      </c>
      <c r="AV341" s="192">
        <f t="shared" si="191"/>
        <v>7.3317846555978985E-4</v>
      </c>
      <c r="AW341" s="192">
        <f t="shared" si="192"/>
        <v>0</v>
      </c>
      <c r="AX341" s="192">
        <f t="shared" si="193"/>
        <v>0</v>
      </c>
      <c r="AY341" s="192">
        <f t="shared" si="194"/>
        <v>2.749419245849212E-3</v>
      </c>
      <c r="AZ341" s="192">
        <f t="shared" si="195"/>
        <v>1.0508891339690322E-4</v>
      </c>
      <c r="BA341" s="192">
        <f t="shared" si="196"/>
        <v>6.1098205463315828E-4</v>
      </c>
      <c r="BB341" s="192">
        <f t="shared" si="197"/>
        <v>0</v>
      </c>
      <c r="BC341" s="192">
        <f t="shared" si="198"/>
        <v>4.340416516113956E-3</v>
      </c>
      <c r="BE341" s="72">
        <f t="shared" si="199"/>
        <v>1.4174783667489271E-4</v>
      </c>
      <c r="BF341" s="72">
        <f t="shared" si="200"/>
        <v>0</v>
      </c>
      <c r="BG341" s="72">
        <f t="shared" si="201"/>
        <v>1.9551425748261064E-3</v>
      </c>
      <c r="BH341" s="99">
        <f t="shared" si="202"/>
        <v>0</v>
      </c>
      <c r="BI341" s="72">
        <f t="shared" si="203"/>
        <v>0</v>
      </c>
      <c r="BJ341" s="72">
        <f t="shared" si="204"/>
        <v>2.749419245849212E-3</v>
      </c>
      <c r="BK341" s="72">
        <f t="shared" si="205"/>
        <v>2.8023710239174192E-4</v>
      </c>
      <c r="BL341" s="72">
        <f t="shared" si="206"/>
        <v>1.6292854790217553E-3</v>
      </c>
      <c r="BM341" s="99">
        <f t="shared" si="207"/>
        <v>0</v>
      </c>
      <c r="BN341" s="278">
        <f t="shared" si="186"/>
        <v>4.9774671384114628E-2</v>
      </c>
      <c r="BO341" s="277">
        <f t="shared" si="208"/>
        <v>4.340416516113956E-3</v>
      </c>
      <c r="BP341" s="375">
        <f t="shared" si="209"/>
        <v>6.7558322387637083E-3</v>
      </c>
      <c r="BQ341" s="375"/>
      <c r="BR341" s="375"/>
      <c r="BS341" s="375"/>
      <c r="BT341" s="281"/>
      <c r="BU341" s="397"/>
      <c r="BV341" s="397"/>
      <c r="BW341" s="281"/>
      <c r="BX341" s="281"/>
    </row>
    <row r="342" spans="1:76" ht="15">
      <c r="A342" s="192">
        <v>104</v>
      </c>
      <c r="B342" s="192">
        <v>51065</v>
      </c>
      <c r="C342" s="200">
        <v>9</v>
      </c>
      <c r="D342" s="200">
        <v>0</v>
      </c>
      <c r="E342" s="200">
        <v>1</v>
      </c>
      <c r="F342" s="200">
        <v>0</v>
      </c>
      <c r="G342" s="192" t="s">
        <v>530</v>
      </c>
      <c r="H342" s="193">
        <v>7.7899999999999996E-4</v>
      </c>
      <c r="I342" s="201">
        <v>85</v>
      </c>
      <c r="J342" s="193">
        <v>6.0794234291856538E-4</v>
      </c>
      <c r="K342" s="200">
        <v>0</v>
      </c>
      <c r="L342" s="200">
        <v>0</v>
      </c>
      <c r="M342" s="200">
        <v>0</v>
      </c>
      <c r="N342" s="200">
        <v>30</v>
      </c>
      <c r="O342" s="200">
        <v>0</v>
      </c>
      <c r="P342" s="200">
        <v>0</v>
      </c>
      <c r="Q342" s="200">
        <v>28</v>
      </c>
      <c r="R342" s="200">
        <v>0</v>
      </c>
      <c r="S342" s="200">
        <v>62</v>
      </c>
      <c r="T342" s="200">
        <v>209</v>
      </c>
      <c r="U342" s="200">
        <v>1</v>
      </c>
      <c r="V342" s="200">
        <v>1</v>
      </c>
      <c r="W342" s="200">
        <v>0</v>
      </c>
      <c r="X342" s="200">
        <v>0</v>
      </c>
      <c r="Y342" s="200">
        <v>0</v>
      </c>
      <c r="Z342" s="200">
        <v>28</v>
      </c>
      <c r="AA342" s="200">
        <v>2</v>
      </c>
      <c r="AB342" s="200">
        <v>0</v>
      </c>
      <c r="AC342" s="200">
        <v>6</v>
      </c>
      <c r="AD342" s="200">
        <v>58</v>
      </c>
      <c r="AE342" s="200">
        <v>267</v>
      </c>
      <c r="AF342" s="200">
        <v>205</v>
      </c>
      <c r="AG342" s="200">
        <v>267</v>
      </c>
      <c r="AI342" s="259">
        <v>0.48332407106145614</v>
      </c>
      <c r="AJ342" s="260">
        <f t="shared" si="210"/>
        <v>1015.2097779780017</v>
      </c>
      <c r="AK342" s="261">
        <f t="shared" si="187"/>
        <v>0.86720776479864159</v>
      </c>
      <c r="AL342" s="262">
        <f t="shared" si="211"/>
        <v>0.10530626108079744</v>
      </c>
      <c r="AN342" s="264">
        <f t="shared" si="212"/>
        <v>0.78390100000000029</v>
      </c>
      <c r="AO342" s="266">
        <f t="shared" si="213"/>
        <v>1674.2705009999997</v>
      </c>
      <c r="AP342" s="261">
        <f t="shared" si="188"/>
        <v>0.81267377002232788</v>
      </c>
      <c r="AQ342" s="262">
        <f t="shared" si="214"/>
        <v>-4.5374433040285288E-5</v>
      </c>
      <c r="AT342" s="192">
        <f t="shared" si="189"/>
        <v>0</v>
      </c>
      <c r="AU342" s="192">
        <f t="shared" si="190"/>
        <v>0</v>
      </c>
      <c r="AV342" s="192">
        <f t="shared" si="191"/>
        <v>7.3317846555978993E-5</v>
      </c>
      <c r="AW342" s="192">
        <f t="shared" si="192"/>
        <v>0</v>
      </c>
      <c r="AX342" s="192">
        <f t="shared" si="193"/>
        <v>0</v>
      </c>
      <c r="AY342" s="192">
        <f t="shared" si="194"/>
        <v>5.1078099767332022E-4</v>
      </c>
      <c r="AZ342" s="192">
        <f t="shared" si="195"/>
        <v>0</v>
      </c>
      <c r="BA342" s="192">
        <f t="shared" si="196"/>
        <v>4.8878564370652661E-6</v>
      </c>
      <c r="BB342" s="192">
        <f t="shared" si="197"/>
        <v>0</v>
      </c>
      <c r="BC342" s="192">
        <f t="shared" si="198"/>
        <v>5.8898670066636445E-4</v>
      </c>
      <c r="BE342" s="72">
        <f t="shared" si="199"/>
        <v>0</v>
      </c>
      <c r="BF342" s="72">
        <f t="shared" si="200"/>
        <v>0</v>
      </c>
      <c r="BG342" s="72">
        <f t="shared" si="201"/>
        <v>1.9551425748261063E-4</v>
      </c>
      <c r="BH342" s="99">
        <f t="shared" si="202"/>
        <v>0</v>
      </c>
      <c r="BI342" s="72">
        <f t="shared" si="203"/>
        <v>0</v>
      </c>
      <c r="BJ342" s="72">
        <f t="shared" si="204"/>
        <v>5.1078099767332022E-4</v>
      </c>
      <c r="BK342" s="72">
        <f t="shared" si="205"/>
        <v>0</v>
      </c>
      <c r="BL342" s="72">
        <f t="shared" si="206"/>
        <v>1.3034283832174043E-5</v>
      </c>
      <c r="BM342" s="99">
        <f t="shared" si="207"/>
        <v>0</v>
      </c>
      <c r="BN342" s="278">
        <f t="shared" si="186"/>
        <v>8.3500880799864952E-3</v>
      </c>
      <c r="BO342" s="277">
        <f t="shared" si="208"/>
        <v>5.8898670066636445E-4</v>
      </c>
      <c r="BP342" s="375">
        <f t="shared" si="209"/>
        <v>7.193295389881049E-4</v>
      </c>
      <c r="BQ342" s="375"/>
      <c r="BR342" s="375"/>
      <c r="BS342" s="375"/>
      <c r="BT342" s="281"/>
      <c r="BU342" s="397"/>
      <c r="BV342" s="397"/>
      <c r="BW342" s="281"/>
      <c r="BX342" s="281"/>
    </row>
    <row r="343" spans="1:76" ht="15">
      <c r="A343" s="192">
        <v>1</v>
      </c>
      <c r="B343" s="192">
        <v>53004</v>
      </c>
      <c r="C343" s="200">
        <v>9</v>
      </c>
      <c r="D343" s="200">
        <v>0</v>
      </c>
      <c r="E343" s="200">
        <v>1</v>
      </c>
      <c r="F343" s="200">
        <v>0</v>
      </c>
      <c r="G343" s="192" t="s">
        <v>663</v>
      </c>
      <c r="H343" s="193">
        <v>4.0819999999999997E-3</v>
      </c>
      <c r="I343" s="201">
        <v>91</v>
      </c>
      <c r="J343" s="193">
        <v>2.498277634961439E-3</v>
      </c>
      <c r="K343" s="200">
        <v>0</v>
      </c>
      <c r="L343" s="200">
        <v>0</v>
      </c>
      <c r="M343" s="200">
        <v>0</v>
      </c>
      <c r="N343" s="200">
        <v>33</v>
      </c>
      <c r="O343" s="200">
        <v>0</v>
      </c>
      <c r="P343" s="200">
        <v>0</v>
      </c>
      <c r="Q343" s="200">
        <v>177</v>
      </c>
      <c r="R343" s="200">
        <v>0</v>
      </c>
      <c r="S343" s="200">
        <v>3634</v>
      </c>
      <c r="T343" s="200">
        <v>1425</v>
      </c>
      <c r="U343" s="200">
        <v>1</v>
      </c>
      <c r="V343" s="200">
        <v>1</v>
      </c>
      <c r="W343" s="200">
        <v>0</v>
      </c>
      <c r="X343" s="200">
        <v>0</v>
      </c>
      <c r="Y343" s="200">
        <v>23</v>
      </c>
      <c r="Z343" s="200">
        <v>10</v>
      </c>
      <c r="AA343" s="200">
        <v>0</v>
      </c>
      <c r="AB343" s="200">
        <v>0</v>
      </c>
      <c r="AC343" s="200">
        <v>0</v>
      </c>
      <c r="AD343" s="200">
        <v>211</v>
      </c>
      <c r="AE343" s="200">
        <v>1636</v>
      </c>
      <c r="AF343" s="200">
        <v>-1998</v>
      </c>
      <c r="AG343" s="200">
        <v>1636</v>
      </c>
      <c r="AI343" s="259">
        <v>2.498277634961439E-3</v>
      </c>
      <c r="AJ343" s="260">
        <f>-1998*J343</f>
        <v>-4.991558714652955</v>
      </c>
      <c r="AK343" s="261">
        <f t="shared" si="187"/>
        <v>-4.263866020298681E-3</v>
      </c>
      <c r="AL343" s="262">
        <f>AI343*(AI343-AK343)</f>
        <v>1.6893712258332753E-5</v>
      </c>
      <c r="AN343" s="264">
        <v>4.0819999999999997E-3</v>
      </c>
      <c r="AO343" s="266">
        <f>AF343*H343</f>
        <v>-8.155835999999999</v>
      </c>
      <c r="AP343" s="261">
        <f t="shared" si="188"/>
        <v>-3.9587593437530339E-3</v>
      </c>
      <c r="AQ343" s="262">
        <f>AN343*(AN343-AP343)</f>
        <v>3.2822379641199884E-5</v>
      </c>
      <c r="AT343" s="192">
        <f t="shared" si="189"/>
        <v>0</v>
      </c>
      <c r="AU343" s="192">
        <f t="shared" si="190"/>
        <v>0</v>
      </c>
      <c r="AV343" s="192">
        <f t="shared" si="191"/>
        <v>3.3142151105398454E-4</v>
      </c>
      <c r="AW343" s="192">
        <f t="shared" si="192"/>
        <v>0</v>
      </c>
      <c r="AX343" s="192">
        <f t="shared" si="193"/>
        <v>0</v>
      </c>
      <c r="AY343" s="192">
        <f t="shared" si="194"/>
        <v>1.4311383431876606E-2</v>
      </c>
      <c r="AZ343" s="192">
        <f t="shared" si="195"/>
        <v>2.3099075012853466E-4</v>
      </c>
      <c r="BA343" s="192">
        <f t="shared" si="196"/>
        <v>0</v>
      </c>
      <c r="BB343" s="192">
        <f t="shared" si="197"/>
        <v>0</v>
      </c>
      <c r="BC343" s="192">
        <f t="shared" si="198"/>
        <v>1.4873795693059124E-2</v>
      </c>
      <c r="BE343" s="72">
        <f t="shared" si="199"/>
        <v>0</v>
      </c>
      <c r="BF343" s="72">
        <f t="shared" si="200"/>
        <v>0</v>
      </c>
      <c r="BG343" s="72">
        <f t="shared" si="201"/>
        <v>8.8379069614395874E-4</v>
      </c>
      <c r="BH343" s="99">
        <f t="shared" si="202"/>
        <v>0</v>
      </c>
      <c r="BI343" s="72">
        <f t="shared" si="203"/>
        <v>0</v>
      </c>
      <c r="BJ343" s="72">
        <f t="shared" si="204"/>
        <v>1.4311383431876606E-2</v>
      </c>
      <c r="BK343" s="72">
        <f t="shared" si="205"/>
        <v>6.1597533367609256E-4</v>
      </c>
      <c r="BL343" s="72">
        <f t="shared" si="206"/>
        <v>0</v>
      </c>
      <c r="BM343" s="99">
        <f t="shared" si="207"/>
        <v>0</v>
      </c>
      <c r="BN343" s="278">
        <f t="shared" si="186"/>
        <v>-0.33443443388174798</v>
      </c>
      <c r="BO343" s="277">
        <f t="shared" si="208"/>
        <v>1.4873795693059124E-2</v>
      </c>
      <c r="BP343" s="375">
        <f t="shared" si="209"/>
        <v>1.5811149461696657E-2</v>
      </c>
      <c r="BQ343" s="375"/>
      <c r="BR343" s="375"/>
      <c r="BS343" s="375"/>
      <c r="BT343" s="281"/>
      <c r="BU343" s="397"/>
      <c r="BV343" s="397"/>
      <c r="BW343" s="281"/>
      <c r="BX343" s="281"/>
    </row>
    <row r="344" spans="1:76" ht="15">
      <c r="A344" s="192">
        <v>40</v>
      </c>
      <c r="B344" s="192">
        <v>51087</v>
      </c>
      <c r="C344" s="200">
        <v>9</v>
      </c>
      <c r="D344" s="200">
        <v>0</v>
      </c>
      <c r="E344" s="200">
        <v>1</v>
      </c>
      <c r="F344" s="200">
        <v>0</v>
      </c>
      <c r="G344" s="192" t="s">
        <v>663</v>
      </c>
      <c r="H344" s="193">
        <v>2.3479999999999998E-3</v>
      </c>
      <c r="I344" s="201">
        <v>91</v>
      </c>
      <c r="J344" s="193">
        <v>1.4370298596005535E-3</v>
      </c>
      <c r="K344" s="200">
        <v>0</v>
      </c>
      <c r="L344" s="200">
        <v>0</v>
      </c>
      <c r="M344" s="200">
        <v>0</v>
      </c>
      <c r="N344" s="200">
        <v>57</v>
      </c>
      <c r="O344" s="200">
        <v>3</v>
      </c>
      <c r="P344" s="200">
        <v>0</v>
      </c>
      <c r="Q344" s="200">
        <v>48</v>
      </c>
      <c r="R344" s="200">
        <v>0</v>
      </c>
      <c r="S344" s="200">
        <v>60</v>
      </c>
      <c r="T344" s="200">
        <v>0</v>
      </c>
      <c r="U344" s="200">
        <v>0</v>
      </c>
      <c r="V344" s="200">
        <v>0</v>
      </c>
      <c r="W344" s="200">
        <v>0</v>
      </c>
      <c r="X344" s="200">
        <v>0</v>
      </c>
      <c r="Y344" s="200">
        <v>40</v>
      </c>
      <c r="Z344" s="200">
        <v>16</v>
      </c>
      <c r="AA344" s="200">
        <v>0</v>
      </c>
      <c r="AB344" s="200">
        <v>0</v>
      </c>
      <c r="AC344" s="200">
        <v>9</v>
      </c>
      <c r="AD344" s="200">
        <v>108</v>
      </c>
      <c r="AE344" s="200">
        <v>108</v>
      </c>
      <c r="AF344" s="200">
        <v>47</v>
      </c>
      <c r="AG344" s="200">
        <v>108</v>
      </c>
      <c r="AI344" s="259">
        <v>0.37717841069983365</v>
      </c>
      <c r="AJ344" s="260">
        <f t="shared" ref="AJ344:AJ391" si="215">(AF344*J344)+AJ343</f>
        <v>-4.9240183112517286</v>
      </c>
      <c r="AK344" s="261">
        <f t="shared" si="187"/>
        <v>-4.2061719717013226E-3</v>
      </c>
      <c r="AL344" s="262">
        <f t="shared" ref="AL344:AL391" si="216">(AI344-AI343)*(AI344-AK344+AI343-AK343)</f>
        <v>0.14543086706881811</v>
      </c>
      <c r="AN344" s="264">
        <f t="shared" ref="AN344:AN391" si="217">H344+AN343</f>
        <v>6.43E-3</v>
      </c>
      <c r="AO344" s="266">
        <f t="shared" ref="AO344:AO391" si="218">(AF344*H344)+AO343</f>
        <v>-8.0454799999999995</v>
      </c>
      <c r="AP344" s="261">
        <f t="shared" si="188"/>
        <v>-3.9051936705174258E-3</v>
      </c>
      <c r="AQ344" s="262">
        <f t="shared" ref="AQ344:AQ391" si="219">(AN344-AN343)*(AN344-AP344+AN343-AP343)</f>
        <v>4.3146737677507047E-5</v>
      </c>
      <c r="AT344" s="192">
        <f t="shared" si="189"/>
        <v>0</v>
      </c>
      <c r="AU344" s="192">
        <f t="shared" si="190"/>
        <v>0</v>
      </c>
      <c r="AV344" s="192">
        <f t="shared" si="191"/>
        <v>3.2928102202887087E-4</v>
      </c>
      <c r="AW344" s="192">
        <f t="shared" si="192"/>
        <v>1.7330580106782674E-5</v>
      </c>
      <c r="AX344" s="192">
        <f t="shared" si="193"/>
        <v>0</v>
      </c>
      <c r="AY344" s="192">
        <f t="shared" si="194"/>
        <v>0</v>
      </c>
      <c r="AZ344" s="192">
        <f t="shared" si="195"/>
        <v>2.3107440142376901E-4</v>
      </c>
      <c r="BA344" s="192">
        <f t="shared" si="196"/>
        <v>0</v>
      </c>
      <c r="BB344" s="192">
        <f t="shared" si="197"/>
        <v>0</v>
      </c>
      <c r="BC344" s="192">
        <f t="shared" si="198"/>
        <v>5.776860035594225E-4</v>
      </c>
      <c r="BE344" s="72">
        <f t="shared" si="199"/>
        <v>0</v>
      </c>
      <c r="BF344" s="72">
        <f t="shared" si="200"/>
        <v>0</v>
      </c>
      <c r="BG344" s="72">
        <f t="shared" si="201"/>
        <v>8.7808272541032239E-4</v>
      </c>
      <c r="BH344" s="99">
        <f t="shared" si="202"/>
        <v>1.7330580106782674E-5</v>
      </c>
      <c r="BI344" s="72">
        <f t="shared" si="203"/>
        <v>0</v>
      </c>
      <c r="BJ344" s="72">
        <f t="shared" si="204"/>
        <v>0</v>
      </c>
      <c r="BK344" s="72">
        <f t="shared" si="205"/>
        <v>6.161984037967174E-4</v>
      </c>
      <c r="BL344" s="72">
        <f t="shared" si="206"/>
        <v>0</v>
      </c>
      <c r="BM344" s="99">
        <f t="shared" si="207"/>
        <v>0</v>
      </c>
      <c r="BN344" s="278">
        <f t="shared" si="186"/>
        <v>4.5252070278821426E-3</v>
      </c>
      <c r="BO344" s="277">
        <f t="shared" si="208"/>
        <v>5.776860035594225E-4</v>
      </c>
      <c r="BP344" s="375">
        <f t="shared" si="209"/>
        <v>1.5116117093138225E-3</v>
      </c>
      <c r="BQ344" s="375"/>
      <c r="BR344" s="375"/>
      <c r="BS344" s="375"/>
      <c r="BT344" s="281"/>
      <c r="BU344" s="397"/>
      <c r="BV344" s="397"/>
      <c r="BW344" s="281"/>
      <c r="BX344" s="281"/>
    </row>
    <row r="345" spans="1:76" ht="15">
      <c r="A345" s="192">
        <v>90</v>
      </c>
      <c r="B345" s="192">
        <v>54073</v>
      </c>
      <c r="C345" s="200">
        <v>9</v>
      </c>
      <c r="D345" s="200">
        <v>0</v>
      </c>
      <c r="E345" s="200">
        <v>1</v>
      </c>
      <c r="F345" s="200">
        <v>0</v>
      </c>
      <c r="G345" s="192" t="s">
        <v>663</v>
      </c>
      <c r="H345" s="193">
        <v>3.2669999999999999E-3</v>
      </c>
      <c r="I345" s="201">
        <v>91</v>
      </c>
      <c r="J345" s="193">
        <v>1.9994789400830529E-3</v>
      </c>
      <c r="K345" s="200">
        <v>104</v>
      </c>
      <c r="L345" s="200">
        <v>0</v>
      </c>
      <c r="M345" s="200">
        <v>0</v>
      </c>
      <c r="N345" s="200">
        <v>86</v>
      </c>
      <c r="O345" s="200">
        <v>0</v>
      </c>
      <c r="P345" s="200">
        <v>0</v>
      </c>
      <c r="Q345" s="200">
        <v>53</v>
      </c>
      <c r="R345" s="200">
        <v>0</v>
      </c>
      <c r="S345" s="200">
        <v>97</v>
      </c>
      <c r="T345" s="200">
        <v>0</v>
      </c>
      <c r="U345" s="200">
        <v>0</v>
      </c>
      <c r="V345" s="200">
        <v>0</v>
      </c>
      <c r="W345" s="200">
        <v>0</v>
      </c>
      <c r="X345" s="200">
        <v>0</v>
      </c>
      <c r="Y345" s="200">
        <v>86</v>
      </c>
      <c r="Z345" s="200">
        <v>0</v>
      </c>
      <c r="AA345" s="200">
        <v>0</v>
      </c>
      <c r="AB345" s="200">
        <v>0</v>
      </c>
      <c r="AC345" s="200">
        <v>39</v>
      </c>
      <c r="AD345" s="200">
        <v>243</v>
      </c>
      <c r="AE345" s="200">
        <v>139</v>
      </c>
      <c r="AF345" s="200">
        <v>146</v>
      </c>
      <c r="AG345" s="200">
        <v>243</v>
      </c>
      <c r="AI345" s="259">
        <v>0.45012371869608425</v>
      </c>
      <c r="AJ345" s="260">
        <f t="shared" si="215"/>
        <v>-4.6320943859996024</v>
      </c>
      <c r="AK345" s="261">
        <f t="shared" si="187"/>
        <v>-3.9568060768875833E-3</v>
      </c>
      <c r="AL345" s="262">
        <f t="shared" si="216"/>
        <v>6.0943259582660149E-2</v>
      </c>
      <c r="AN345" s="264">
        <f t="shared" si="217"/>
        <v>9.6970000000000008E-3</v>
      </c>
      <c r="AO345" s="266">
        <f t="shared" si="218"/>
        <v>-7.5684979999999999</v>
      </c>
      <c r="AP345" s="261">
        <f t="shared" si="188"/>
        <v>-3.6736714882050288E-3</v>
      </c>
      <c r="AQ345" s="262">
        <f t="shared" si="219"/>
        <v>7.7447061473546284E-5</v>
      </c>
      <c r="AT345" s="192">
        <f t="shared" si="189"/>
        <v>8.359421552699229E-4</v>
      </c>
      <c r="AU345" s="192">
        <f t="shared" si="190"/>
        <v>0</v>
      </c>
      <c r="AV345" s="192">
        <f t="shared" si="191"/>
        <v>6.912598591655131E-4</v>
      </c>
      <c r="AW345" s="192">
        <f t="shared" si="192"/>
        <v>0</v>
      </c>
      <c r="AX345" s="192">
        <f t="shared" si="193"/>
        <v>0</v>
      </c>
      <c r="AY345" s="192">
        <f t="shared" si="194"/>
        <v>0</v>
      </c>
      <c r="AZ345" s="192">
        <f t="shared" si="195"/>
        <v>6.912598591655131E-4</v>
      </c>
      <c r="BA345" s="192">
        <f t="shared" si="196"/>
        <v>0</v>
      </c>
      <c r="BB345" s="192">
        <f t="shared" si="197"/>
        <v>0</v>
      </c>
      <c r="BC345" s="192">
        <f t="shared" si="198"/>
        <v>2.2184618736009491E-3</v>
      </c>
      <c r="BE345" s="72">
        <f t="shared" si="199"/>
        <v>8.359421552699229E-4</v>
      </c>
      <c r="BF345" s="72">
        <f t="shared" si="200"/>
        <v>0</v>
      </c>
      <c r="BG345" s="72">
        <f t="shared" si="201"/>
        <v>1.8433596244413683E-3</v>
      </c>
      <c r="BH345" s="99">
        <f t="shared" si="202"/>
        <v>0</v>
      </c>
      <c r="BI345" s="72">
        <f t="shared" si="203"/>
        <v>0</v>
      </c>
      <c r="BJ345" s="72">
        <f t="shared" si="204"/>
        <v>0</v>
      </c>
      <c r="BK345" s="72">
        <f t="shared" si="205"/>
        <v>1.8433596244413683E-3</v>
      </c>
      <c r="BL345" s="72">
        <f t="shared" si="206"/>
        <v>0</v>
      </c>
      <c r="BM345" s="99">
        <f t="shared" si="207"/>
        <v>0</v>
      </c>
      <c r="BN345" s="278">
        <f t="shared" si="186"/>
        <v>1.9558902991892425E-2</v>
      </c>
      <c r="BO345" s="277">
        <f t="shared" si="208"/>
        <v>2.2184618736009491E-3</v>
      </c>
      <c r="BP345" s="375">
        <f t="shared" si="209"/>
        <v>4.52266140415266E-3</v>
      </c>
      <c r="BQ345" s="375"/>
      <c r="BR345" s="375"/>
      <c r="BS345" s="375"/>
      <c r="BT345" s="281"/>
      <c r="BU345" s="397"/>
      <c r="BV345" s="397"/>
      <c r="BW345" s="281"/>
      <c r="BX345" s="281"/>
    </row>
    <row r="346" spans="1:76" ht="15">
      <c r="A346" s="192">
        <v>180</v>
      </c>
      <c r="B346" s="192">
        <v>52006</v>
      </c>
      <c r="C346" s="200">
        <v>9</v>
      </c>
      <c r="D346" s="200">
        <v>0</v>
      </c>
      <c r="E346" s="200">
        <v>1</v>
      </c>
      <c r="F346" s="200">
        <v>0</v>
      </c>
      <c r="G346" s="192" t="s">
        <v>663</v>
      </c>
      <c r="H346" s="193">
        <v>9.4859999999999996E-3</v>
      </c>
      <c r="I346" s="201">
        <v>91</v>
      </c>
      <c r="J346" s="193">
        <v>5.805649594621317E-3</v>
      </c>
      <c r="K346" s="200">
        <v>100</v>
      </c>
      <c r="L346" s="200">
        <v>0</v>
      </c>
      <c r="M346" s="200">
        <v>0</v>
      </c>
      <c r="N346" s="200">
        <v>468</v>
      </c>
      <c r="O346" s="200">
        <v>132</v>
      </c>
      <c r="P346" s="200">
        <v>0</v>
      </c>
      <c r="Q346" s="200">
        <v>78</v>
      </c>
      <c r="R346" s="200">
        <v>8</v>
      </c>
      <c r="S346" s="200">
        <v>270</v>
      </c>
      <c r="T346" s="200">
        <v>538</v>
      </c>
      <c r="U346" s="200">
        <v>1</v>
      </c>
      <c r="V346" s="200">
        <v>1</v>
      </c>
      <c r="W346" s="200">
        <v>3</v>
      </c>
      <c r="X346" s="200">
        <v>93</v>
      </c>
      <c r="Y346" s="200">
        <v>336</v>
      </c>
      <c r="Z346" s="200">
        <v>132</v>
      </c>
      <c r="AA346" s="200">
        <v>0</v>
      </c>
      <c r="AB346" s="200">
        <v>0</v>
      </c>
      <c r="AC346" s="200">
        <v>7</v>
      </c>
      <c r="AD346" s="200">
        <v>787</v>
      </c>
      <c r="AE346" s="200">
        <v>1225</v>
      </c>
      <c r="AF346" s="200">
        <v>1056</v>
      </c>
      <c r="AG346" s="200">
        <v>1325</v>
      </c>
      <c r="AI346" s="259">
        <v>0.63243645194950071</v>
      </c>
      <c r="AJ346" s="260">
        <f t="shared" si="215"/>
        <v>1.4986715859205084</v>
      </c>
      <c r="AK346" s="261">
        <f t="shared" si="187"/>
        <v>1.2801882570338298E-3</v>
      </c>
      <c r="AL346" s="262">
        <f t="shared" si="216"/>
        <v>0.19785248513229389</v>
      </c>
      <c r="AN346" s="264">
        <f t="shared" si="217"/>
        <v>1.9182999999999999E-2</v>
      </c>
      <c r="AO346" s="266">
        <f t="shared" si="218"/>
        <v>2.4487179999999995</v>
      </c>
      <c r="AP346" s="261">
        <f t="shared" si="188"/>
        <v>1.1885826618774876E-3</v>
      </c>
      <c r="AQ346" s="262">
        <f t="shared" si="219"/>
        <v>2.9752923260654296E-4</v>
      </c>
      <c r="AT346" s="192">
        <f t="shared" si="189"/>
        <v>2.3338711370377695E-3</v>
      </c>
      <c r="AU346" s="192">
        <f t="shared" si="190"/>
        <v>0</v>
      </c>
      <c r="AV346" s="192">
        <f t="shared" si="191"/>
        <v>1.0922516921336761E-2</v>
      </c>
      <c r="AW346" s="192">
        <f t="shared" si="192"/>
        <v>3.0807099008898558E-3</v>
      </c>
      <c r="AX346" s="192">
        <f t="shared" si="193"/>
        <v>0</v>
      </c>
      <c r="AY346" s="192">
        <f t="shared" si="194"/>
        <v>1.25562267172632E-2</v>
      </c>
      <c r="AZ346" s="192">
        <f t="shared" si="195"/>
        <v>7.8418070204469056E-3</v>
      </c>
      <c r="BA346" s="192">
        <f t="shared" si="196"/>
        <v>0</v>
      </c>
      <c r="BB346" s="192">
        <f t="shared" si="197"/>
        <v>0</v>
      </c>
      <c r="BC346" s="192">
        <f t="shared" si="198"/>
        <v>3.6735131696974489E-2</v>
      </c>
      <c r="BE346" s="72">
        <f t="shared" si="199"/>
        <v>2.3338711370377695E-3</v>
      </c>
      <c r="BF346" s="72">
        <f t="shared" si="200"/>
        <v>0</v>
      </c>
      <c r="BG346" s="72">
        <f t="shared" si="201"/>
        <v>2.9126711790231363E-2</v>
      </c>
      <c r="BH346" s="99">
        <f t="shared" si="202"/>
        <v>3.0807099008898558E-3</v>
      </c>
      <c r="BI346" s="72">
        <f t="shared" si="203"/>
        <v>0</v>
      </c>
      <c r="BJ346" s="72">
        <f t="shared" si="204"/>
        <v>1.25562267172632E-2</v>
      </c>
      <c r="BK346" s="72">
        <f t="shared" si="205"/>
        <v>2.0911485387858413E-2</v>
      </c>
      <c r="BL346" s="72">
        <f t="shared" si="206"/>
        <v>0</v>
      </c>
      <c r="BM346" s="99">
        <f t="shared" si="207"/>
        <v>0</v>
      </c>
      <c r="BN346" s="278">
        <f t="shared" si="186"/>
        <v>0.41076132011864741</v>
      </c>
      <c r="BO346" s="277">
        <f t="shared" si="208"/>
        <v>3.6735131696974489E-2</v>
      </c>
      <c r="BP346" s="375">
        <f t="shared" si="209"/>
        <v>6.8009004933280603E-2</v>
      </c>
      <c r="BQ346" s="375"/>
      <c r="BR346" s="375"/>
      <c r="BS346" s="375"/>
      <c r="BT346" s="281"/>
      <c r="BU346" s="397"/>
      <c r="BV346" s="397"/>
      <c r="BW346" s="281"/>
      <c r="BX346" s="281"/>
    </row>
    <row r="347" spans="1:76" ht="15">
      <c r="A347" s="192">
        <v>4</v>
      </c>
      <c r="B347" s="192">
        <v>51029</v>
      </c>
      <c r="C347" s="200">
        <v>3</v>
      </c>
      <c r="D347" s="202">
        <v>0</v>
      </c>
      <c r="E347" s="202">
        <v>0</v>
      </c>
      <c r="F347" s="200">
        <v>0</v>
      </c>
      <c r="G347" s="192" t="s">
        <v>680</v>
      </c>
      <c r="H347" s="193">
        <v>7.7899999999999996E-4</v>
      </c>
      <c r="I347" s="201">
        <v>94</v>
      </c>
      <c r="J347" s="193">
        <v>9.4023918687510333E-5</v>
      </c>
      <c r="K347" s="200">
        <v>0</v>
      </c>
      <c r="L347" s="200">
        <v>0</v>
      </c>
      <c r="M347" s="200">
        <v>0</v>
      </c>
      <c r="N347" s="200">
        <v>0</v>
      </c>
      <c r="O347" s="200">
        <v>1</v>
      </c>
      <c r="P347" s="200">
        <v>0</v>
      </c>
      <c r="Q347" s="200">
        <v>814</v>
      </c>
      <c r="R347" s="200">
        <v>15</v>
      </c>
      <c r="S347" s="200">
        <v>2757</v>
      </c>
      <c r="T347" s="200">
        <v>750</v>
      </c>
      <c r="U347" s="200">
        <v>1</v>
      </c>
      <c r="V347" s="200">
        <v>0</v>
      </c>
      <c r="W347" s="200">
        <v>0</v>
      </c>
      <c r="X347" s="200">
        <v>0</v>
      </c>
      <c r="Y347" s="200">
        <v>0</v>
      </c>
      <c r="Z347" s="200">
        <v>0</v>
      </c>
      <c r="AA347" s="200">
        <v>0</v>
      </c>
      <c r="AB347" s="200">
        <v>0</v>
      </c>
      <c r="AC347" s="200">
        <v>36</v>
      </c>
      <c r="AD347" s="200">
        <v>831</v>
      </c>
      <c r="AE347" s="200">
        <v>1581</v>
      </c>
      <c r="AF347" s="200">
        <v>-1176</v>
      </c>
      <c r="AG347" s="200">
        <v>1581</v>
      </c>
      <c r="AI347" s="259">
        <v>1.269124740149042E-2</v>
      </c>
      <c r="AJ347" s="260">
        <f t="shared" si="215"/>
        <v>1.3880994575439962</v>
      </c>
      <c r="AK347" s="261">
        <f t="shared" si="187"/>
        <v>1.1857358488927203E-3</v>
      </c>
      <c r="AL347" s="262">
        <f t="shared" si="216"/>
        <v>-0.39828655335444002</v>
      </c>
      <c r="AN347" s="264">
        <f t="shared" si="217"/>
        <v>1.9961999999999997E-2</v>
      </c>
      <c r="AO347" s="266">
        <f t="shared" si="218"/>
        <v>1.5326139999999997</v>
      </c>
      <c r="AP347" s="261">
        <f t="shared" si="188"/>
        <v>7.439151538685564E-4</v>
      </c>
      <c r="AQ347" s="262">
        <f t="shared" si="219"/>
        <v>2.8988539201533765E-5</v>
      </c>
      <c r="AT347" s="192">
        <f t="shared" si="189"/>
        <v>0</v>
      </c>
      <c r="AU347" s="192">
        <f t="shared" si="190"/>
        <v>0</v>
      </c>
      <c r="AV347" s="192">
        <f t="shared" si="191"/>
        <v>0</v>
      </c>
      <c r="AW347" s="192">
        <f t="shared" si="192"/>
        <v>3.7797615312379156E-7</v>
      </c>
      <c r="AX347" s="192">
        <f t="shared" si="193"/>
        <v>0</v>
      </c>
      <c r="AY347" s="192">
        <f t="shared" si="194"/>
        <v>2.8348211484284367E-4</v>
      </c>
      <c r="AZ347" s="192">
        <f t="shared" si="195"/>
        <v>0</v>
      </c>
      <c r="BA347" s="192">
        <f t="shared" si="196"/>
        <v>0</v>
      </c>
      <c r="BB347" s="192">
        <f t="shared" si="197"/>
        <v>0</v>
      </c>
      <c r="BC347" s="192">
        <f t="shared" si="198"/>
        <v>2.8386009099596747E-4</v>
      </c>
      <c r="BE347" s="72">
        <f t="shared" si="199"/>
        <v>0</v>
      </c>
      <c r="BF347" s="72">
        <f t="shared" si="200"/>
        <v>0</v>
      </c>
      <c r="BG347" s="72">
        <f t="shared" si="201"/>
        <v>0</v>
      </c>
      <c r="BH347" s="99">
        <f t="shared" si="202"/>
        <v>3.7797615312379156E-7</v>
      </c>
      <c r="BI347" s="72">
        <f t="shared" si="203"/>
        <v>0</v>
      </c>
      <c r="BJ347" s="72">
        <f t="shared" si="204"/>
        <v>2.8348211484284367E-4</v>
      </c>
      <c r="BK347" s="72">
        <f t="shared" si="205"/>
        <v>0</v>
      </c>
      <c r="BL347" s="72">
        <f t="shared" si="206"/>
        <v>0</v>
      </c>
      <c r="BM347" s="99">
        <f t="shared" si="207"/>
        <v>0</v>
      </c>
      <c r="BN347" s="278">
        <f t="shared" si="186"/>
        <v>-7.4083326012263136E-3</v>
      </c>
      <c r="BO347" s="277">
        <f t="shared" si="208"/>
        <v>2.8386009099596747E-4</v>
      </c>
      <c r="BP347" s="375">
        <f t="shared" si="209"/>
        <v>2.8386009099596747E-4</v>
      </c>
      <c r="BQ347" s="375"/>
      <c r="BR347" s="375"/>
      <c r="BS347" s="375"/>
      <c r="BT347" s="281"/>
      <c r="BU347" s="397"/>
      <c r="BV347" s="397"/>
      <c r="BW347" s="281"/>
      <c r="BX347" s="281"/>
    </row>
    <row r="348" spans="1:76" ht="15">
      <c r="A348" s="192">
        <v>25</v>
      </c>
      <c r="B348" s="192">
        <v>51101</v>
      </c>
      <c r="C348" s="200">
        <v>3</v>
      </c>
      <c r="D348" s="202">
        <v>0</v>
      </c>
      <c r="E348" s="202">
        <v>0</v>
      </c>
      <c r="F348" s="200">
        <v>0</v>
      </c>
      <c r="G348" s="192" t="s">
        <v>680</v>
      </c>
      <c r="H348" s="193">
        <v>2.3479999999999998E-3</v>
      </c>
      <c r="I348" s="201">
        <v>94</v>
      </c>
      <c r="J348" s="193">
        <v>2.8339943655747663E-4</v>
      </c>
      <c r="K348" s="200">
        <v>0</v>
      </c>
      <c r="L348" s="200">
        <v>0</v>
      </c>
      <c r="M348" s="200">
        <v>0</v>
      </c>
      <c r="N348" s="200">
        <v>93</v>
      </c>
      <c r="O348" s="200">
        <v>0</v>
      </c>
      <c r="P348" s="200">
        <v>0</v>
      </c>
      <c r="Q348" s="200">
        <v>163</v>
      </c>
      <c r="R348" s="200">
        <v>0</v>
      </c>
      <c r="S348" s="200">
        <v>836</v>
      </c>
      <c r="T348" s="200">
        <v>600</v>
      </c>
      <c r="U348" s="200">
        <v>1</v>
      </c>
      <c r="V348" s="200">
        <v>0</v>
      </c>
      <c r="W348" s="200">
        <v>0</v>
      </c>
      <c r="X348" s="200">
        <v>0</v>
      </c>
      <c r="Y348" s="200">
        <v>0</v>
      </c>
      <c r="Z348" s="200">
        <v>0</v>
      </c>
      <c r="AA348" s="200">
        <v>93</v>
      </c>
      <c r="AB348" s="200">
        <v>0</v>
      </c>
      <c r="AC348" s="200">
        <v>38</v>
      </c>
      <c r="AD348" s="200">
        <v>256</v>
      </c>
      <c r="AE348" s="200">
        <v>856</v>
      </c>
      <c r="AF348" s="200">
        <v>20</v>
      </c>
      <c r="AG348" s="200">
        <v>856</v>
      </c>
      <c r="AI348" s="259">
        <v>0.35547564250385894</v>
      </c>
      <c r="AJ348" s="260">
        <f t="shared" si="215"/>
        <v>1.3937674462751457</v>
      </c>
      <c r="AK348" s="261">
        <f t="shared" si="187"/>
        <v>1.1905775318089681E-3</v>
      </c>
      <c r="AL348" s="262">
        <f t="shared" si="216"/>
        <v>0.125387301508148</v>
      </c>
      <c r="AN348" s="264">
        <f t="shared" si="217"/>
        <v>2.2309999999999997E-2</v>
      </c>
      <c r="AO348" s="266">
        <f t="shared" si="218"/>
        <v>1.5795739999999996</v>
      </c>
      <c r="AP348" s="261">
        <f t="shared" si="188"/>
        <v>7.6670905737307045E-4</v>
      </c>
      <c r="AQ348" s="262">
        <f t="shared" si="219"/>
        <v>9.5707710352004618E-5</v>
      </c>
      <c r="AT348" s="192">
        <f t="shared" si="189"/>
        <v>0</v>
      </c>
      <c r="AU348" s="192">
        <f t="shared" si="190"/>
        <v>0</v>
      </c>
      <c r="AV348" s="192">
        <f t="shared" si="191"/>
        <v>1.0595171335137821E-4</v>
      </c>
      <c r="AW348" s="192">
        <f t="shared" si="192"/>
        <v>0</v>
      </c>
      <c r="AX348" s="192">
        <f t="shared" si="193"/>
        <v>0</v>
      </c>
      <c r="AY348" s="192">
        <f t="shared" si="194"/>
        <v>6.835594409766335E-4</v>
      </c>
      <c r="AZ348" s="192">
        <f t="shared" si="195"/>
        <v>0</v>
      </c>
      <c r="BA348" s="192">
        <f t="shared" si="196"/>
        <v>1.0595171335137821E-4</v>
      </c>
      <c r="BB348" s="192">
        <f t="shared" si="197"/>
        <v>0</v>
      </c>
      <c r="BC348" s="192">
        <f t="shared" si="198"/>
        <v>8.9546286767939001E-4</v>
      </c>
      <c r="BE348" s="72">
        <f t="shared" si="199"/>
        <v>0</v>
      </c>
      <c r="BF348" s="72">
        <f t="shared" si="200"/>
        <v>0</v>
      </c>
      <c r="BG348" s="72">
        <f t="shared" si="201"/>
        <v>2.825379022703419E-4</v>
      </c>
      <c r="BH348" s="99">
        <f t="shared" si="202"/>
        <v>0</v>
      </c>
      <c r="BI348" s="72">
        <f t="shared" si="203"/>
        <v>0</v>
      </c>
      <c r="BJ348" s="72">
        <f t="shared" si="204"/>
        <v>6.835594409766335E-4</v>
      </c>
      <c r="BK348" s="72">
        <f t="shared" si="205"/>
        <v>0</v>
      </c>
      <c r="BL348" s="72">
        <f t="shared" si="206"/>
        <v>2.825379022703419E-4</v>
      </c>
      <c r="BM348" s="99">
        <f t="shared" si="207"/>
        <v>0</v>
      </c>
      <c r="BN348" s="278">
        <f t="shared" si="186"/>
        <v>3.7975524498701869E-4</v>
      </c>
      <c r="BO348" s="277">
        <f t="shared" si="208"/>
        <v>8.9546286767939001E-4</v>
      </c>
      <c r="BP348" s="375">
        <f t="shared" si="209"/>
        <v>1.2486352455173173E-3</v>
      </c>
      <c r="BQ348" s="375"/>
      <c r="BR348" s="375"/>
      <c r="BS348" s="375"/>
      <c r="BT348" s="281"/>
      <c r="BU348" s="397"/>
      <c r="BV348" s="397"/>
      <c r="BW348" s="281"/>
      <c r="BX348" s="281"/>
    </row>
    <row r="349" spans="1:76" ht="15">
      <c r="A349" s="192">
        <v>77</v>
      </c>
      <c r="B349" s="192">
        <v>53022</v>
      </c>
      <c r="C349" s="200">
        <v>3</v>
      </c>
      <c r="D349" s="202">
        <v>0</v>
      </c>
      <c r="E349" s="202">
        <v>0</v>
      </c>
      <c r="F349" s="200">
        <v>0</v>
      </c>
      <c r="G349" s="192" t="s">
        <v>680</v>
      </c>
      <c r="H349" s="193">
        <v>2.362E-3</v>
      </c>
      <c r="I349" s="201">
        <v>94</v>
      </c>
      <c r="J349" s="193">
        <v>2.8508921173286191E-4</v>
      </c>
      <c r="K349" s="200">
        <v>73</v>
      </c>
      <c r="L349" s="200">
        <v>0</v>
      </c>
      <c r="M349" s="200">
        <v>0</v>
      </c>
      <c r="N349" s="200">
        <v>11</v>
      </c>
      <c r="O349" s="200">
        <v>0</v>
      </c>
      <c r="P349" s="200">
        <v>0</v>
      </c>
      <c r="Q349" s="200">
        <v>45</v>
      </c>
      <c r="R349" s="200">
        <v>16</v>
      </c>
      <c r="S349" s="200">
        <v>34</v>
      </c>
      <c r="T349" s="200">
        <v>0</v>
      </c>
      <c r="U349" s="200">
        <v>0</v>
      </c>
      <c r="V349" s="200">
        <v>0</v>
      </c>
      <c r="W349" s="200">
        <v>73</v>
      </c>
      <c r="X349" s="200">
        <v>0</v>
      </c>
      <c r="Y349" s="200">
        <v>0</v>
      </c>
      <c r="Z349" s="200">
        <v>11</v>
      </c>
      <c r="AA349" s="200">
        <v>0</v>
      </c>
      <c r="AB349" s="200">
        <v>0</v>
      </c>
      <c r="AC349" s="200">
        <v>2</v>
      </c>
      <c r="AD349" s="200">
        <v>146</v>
      </c>
      <c r="AE349" s="200">
        <v>72</v>
      </c>
      <c r="AF349" s="200">
        <v>111</v>
      </c>
      <c r="AG349" s="200">
        <v>145</v>
      </c>
      <c r="AI349" s="259">
        <v>0.43089911463886171</v>
      </c>
      <c r="AJ349" s="260">
        <f t="shared" si="215"/>
        <v>1.4254123487774935</v>
      </c>
      <c r="AK349" s="261">
        <f t="shared" si="187"/>
        <v>1.2176090929322167E-3</v>
      </c>
      <c r="AL349" s="262">
        <f t="shared" si="216"/>
        <v>5.9129480786236512E-2</v>
      </c>
      <c r="AN349" s="264">
        <f t="shared" si="217"/>
        <v>2.4671999999999996E-2</v>
      </c>
      <c r="AO349" s="266">
        <f t="shared" si="218"/>
        <v>1.8417559999999995</v>
      </c>
      <c r="AP349" s="261">
        <f t="shared" si="188"/>
        <v>8.9396951752257047E-4</v>
      </c>
      <c r="AQ349" s="262">
        <f t="shared" si="219"/>
        <v>1.0704896120609646E-4</v>
      </c>
      <c r="AT349" s="192">
        <f t="shared" si="189"/>
        <v>8.3662280075125662E-5</v>
      </c>
      <c r="AU349" s="192">
        <f t="shared" si="190"/>
        <v>0</v>
      </c>
      <c r="AV349" s="192">
        <f t="shared" si="191"/>
        <v>1.2606644942827155E-5</v>
      </c>
      <c r="AW349" s="192">
        <f t="shared" si="192"/>
        <v>0</v>
      </c>
      <c r="AX349" s="192">
        <f t="shared" si="193"/>
        <v>0</v>
      </c>
      <c r="AY349" s="192">
        <f t="shared" si="194"/>
        <v>0</v>
      </c>
      <c r="AZ349" s="192">
        <f t="shared" si="195"/>
        <v>0</v>
      </c>
      <c r="BA349" s="192">
        <f t="shared" si="196"/>
        <v>0</v>
      </c>
      <c r="BB349" s="192">
        <f t="shared" si="197"/>
        <v>0</v>
      </c>
      <c r="BC349" s="192">
        <f t="shared" si="198"/>
        <v>9.6268925017952813E-5</v>
      </c>
      <c r="BE349" s="72">
        <f t="shared" si="199"/>
        <v>8.3662280075125662E-5</v>
      </c>
      <c r="BF349" s="72">
        <f t="shared" si="200"/>
        <v>0</v>
      </c>
      <c r="BG349" s="72">
        <f t="shared" si="201"/>
        <v>3.3617719847539087E-5</v>
      </c>
      <c r="BH349" s="99">
        <f t="shared" si="202"/>
        <v>0</v>
      </c>
      <c r="BI349" s="72">
        <f t="shared" si="203"/>
        <v>0</v>
      </c>
      <c r="BJ349" s="72">
        <f t="shared" si="204"/>
        <v>0</v>
      </c>
      <c r="BK349" s="72">
        <f t="shared" si="205"/>
        <v>0</v>
      </c>
      <c r="BL349" s="72">
        <f t="shared" si="206"/>
        <v>0</v>
      </c>
      <c r="BM349" s="99">
        <f t="shared" si="207"/>
        <v>0</v>
      </c>
      <c r="BN349" s="278">
        <f t="shared" si="186"/>
        <v>2.1202084676572941E-3</v>
      </c>
      <c r="BO349" s="277">
        <f t="shared" si="208"/>
        <v>9.6268925017952813E-5</v>
      </c>
      <c r="BP349" s="375">
        <f t="shared" si="209"/>
        <v>1.1727999992266474E-4</v>
      </c>
      <c r="BQ349" s="375"/>
      <c r="BR349" s="375"/>
      <c r="BS349" s="375"/>
      <c r="BT349" s="281"/>
      <c r="BU349" s="397"/>
      <c r="BV349" s="397"/>
      <c r="BW349" s="281"/>
      <c r="BX349" s="281"/>
    </row>
    <row r="350" spans="1:76" ht="15">
      <c r="A350" s="192">
        <v>120</v>
      </c>
      <c r="B350" s="192">
        <v>51064</v>
      </c>
      <c r="C350" s="200">
        <v>3</v>
      </c>
      <c r="D350" s="202">
        <v>0</v>
      </c>
      <c r="E350" s="202">
        <v>0</v>
      </c>
      <c r="F350" s="200">
        <v>0</v>
      </c>
      <c r="G350" s="192" t="s">
        <v>680</v>
      </c>
      <c r="H350" s="193">
        <v>7.7899999999999996E-4</v>
      </c>
      <c r="I350" s="201">
        <v>94</v>
      </c>
      <c r="J350" s="193">
        <v>9.4023918687510333E-5</v>
      </c>
      <c r="K350" s="200">
        <v>0</v>
      </c>
      <c r="L350" s="200">
        <v>0</v>
      </c>
      <c r="M350" s="200">
        <v>0</v>
      </c>
      <c r="N350" s="200">
        <v>4</v>
      </c>
      <c r="O350" s="200">
        <v>0</v>
      </c>
      <c r="P350" s="200">
        <v>0</v>
      </c>
      <c r="Q350" s="200">
        <v>1</v>
      </c>
      <c r="R350" s="200">
        <v>0</v>
      </c>
      <c r="S350" s="200">
        <v>50</v>
      </c>
      <c r="T350" s="200">
        <v>375</v>
      </c>
      <c r="U350" s="200">
        <v>1</v>
      </c>
      <c r="V350" s="200">
        <v>0</v>
      </c>
      <c r="W350" s="200">
        <v>0</v>
      </c>
      <c r="X350" s="200">
        <v>0</v>
      </c>
      <c r="Y350" s="200">
        <v>0</v>
      </c>
      <c r="Z350" s="200">
        <v>4</v>
      </c>
      <c r="AA350" s="200">
        <v>0</v>
      </c>
      <c r="AB350" s="200">
        <v>0</v>
      </c>
      <c r="AC350" s="200">
        <v>0</v>
      </c>
      <c r="AD350" s="200">
        <v>6</v>
      </c>
      <c r="AE350" s="200">
        <v>381</v>
      </c>
      <c r="AF350" s="200">
        <v>330</v>
      </c>
      <c r="AG350" s="200">
        <v>381</v>
      </c>
      <c r="AI350" s="264">
        <v>0.51421089321941105</v>
      </c>
      <c r="AJ350" s="260">
        <f t="shared" si="215"/>
        <v>1.4564402419443718</v>
      </c>
      <c r="AK350" s="261">
        <f t="shared" si="187"/>
        <v>1.2441135952167117E-3</v>
      </c>
      <c r="AL350" s="262">
        <f t="shared" si="216"/>
        <v>7.8533705213427882E-2</v>
      </c>
      <c r="AN350" s="264">
        <f t="shared" si="217"/>
        <v>2.5450999999999994E-2</v>
      </c>
      <c r="AO350" s="266">
        <f t="shared" si="218"/>
        <v>2.0988259999999994</v>
      </c>
      <c r="AP350" s="261">
        <f t="shared" si="188"/>
        <v>1.0187486651781379E-3</v>
      </c>
      <c r="AQ350" s="262">
        <f t="shared" si="219"/>
        <v>3.7555809535676065E-5</v>
      </c>
      <c r="AT350" s="192">
        <f t="shared" si="189"/>
        <v>0</v>
      </c>
      <c r="AU350" s="192">
        <f t="shared" si="190"/>
        <v>0</v>
      </c>
      <c r="AV350" s="192">
        <f t="shared" si="191"/>
        <v>1.5119046124951662E-6</v>
      </c>
      <c r="AW350" s="192">
        <f t="shared" si="192"/>
        <v>0</v>
      </c>
      <c r="AX350" s="192">
        <f t="shared" si="193"/>
        <v>0</v>
      </c>
      <c r="AY350" s="192">
        <f t="shared" si="194"/>
        <v>1.4174105742142184E-4</v>
      </c>
      <c r="AZ350" s="192">
        <f t="shared" si="195"/>
        <v>0</v>
      </c>
      <c r="BA350" s="192">
        <f t="shared" si="196"/>
        <v>0</v>
      </c>
      <c r="BB350" s="192">
        <f t="shared" si="197"/>
        <v>0</v>
      </c>
      <c r="BC350" s="192">
        <f t="shared" si="198"/>
        <v>1.4325296203391701E-4</v>
      </c>
      <c r="BE350" s="72">
        <f t="shared" si="199"/>
        <v>0</v>
      </c>
      <c r="BF350" s="72">
        <f t="shared" si="200"/>
        <v>0</v>
      </c>
      <c r="BG350" s="72">
        <f t="shared" si="201"/>
        <v>4.0317456333204433E-6</v>
      </c>
      <c r="BH350" s="99">
        <f t="shared" si="202"/>
        <v>0</v>
      </c>
      <c r="BI350" s="72">
        <f t="shared" si="203"/>
        <v>0</v>
      </c>
      <c r="BJ350" s="72">
        <f t="shared" si="204"/>
        <v>1.4174105742142184E-4</v>
      </c>
      <c r="BK350" s="72">
        <f t="shared" si="205"/>
        <v>0</v>
      </c>
      <c r="BL350" s="72">
        <f t="shared" si="206"/>
        <v>0</v>
      </c>
      <c r="BM350" s="99">
        <f t="shared" si="207"/>
        <v>0</v>
      </c>
      <c r="BN350" s="278">
        <f t="shared" si="186"/>
        <v>2.0788688421808535E-3</v>
      </c>
      <c r="BO350" s="277">
        <f t="shared" si="208"/>
        <v>1.4325296203391701E-4</v>
      </c>
      <c r="BP350" s="375">
        <f t="shared" si="209"/>
        <v>1.4577280305474229E-4</v>
      </c>
      <c r="BQ350" s="375"/>
      <c r="BR350" s="375"/>
      <c r="BS350" s="375"/>
      <c r="BT350" s="281"/>
      <c r="BU350" s="397"/>
      <c r="BV350" s="397"/>
      <c r="BW350" s="281"/>
      <c r="BX350" s="281"/>
    </row>
    <row r="351" spans="1:76" ht="15">
      <c r="A351" s="192">
        <v>134</v>
      </c>
      <c r="B351" s="192">
        <v>53027</v>
      </c>
      <c r="C351" s="200">
        <v>3</v>
      </c>
      <c r="D351" s="202">
        <v>0</v>
      </c>
      <c r="E351" s="202">
        <v>0</v>
      </c>
      <c r="F351" s="200">
        <v>0</v>
      </c>
      <c r="G351" s="192" t="s">
        <v>680</v>
      </c>
      <c r="H351" s="193">
        <v>6.463E-3</v>
      </c>
      <c r="I351" s="201">
        <v>94</v>
      </c>
      <c r="J351" s="193">
        <v>7.8007263989394017E-4</v>
      </c>
      <c r="K351" s="200">
        <v>26</v>
      </c>
      <c r="L351" s="200">
        <v>0</v>
      </c>
      <c r="M351" s="200">
        <v>0</v>
      </c>
      <c r="N351" s="200">
        <v>516</v>
      </c>
      <c r="O351" s="200">
        <v>24</v>
      </c>
      <c r="P351" s="200">
        <v>0</v>
      </c>
      <c r="Q351" s="200">
        <v>207</v>
      </c>
      <c r="R351" s="200">
        <v>29</v>
      </c>
      <c r="S351" s="200">
        <v>649</v>
      </c>
      <c r="T351" s="200">
        <v>300</v>
      </c>
      <c r="U351" s="200">
        <v>1</v>
      </c>
      <c r="V351" s="200">
        <v>0</v>
      </c>
      <c r="W351" s="200">
        <v>26</v>
      </c>
      <c r="X351" s="200">
        <v>0</v>
      </c>
      <c r="Y351" s="200">
        <v>30</v>
      </c>
      <c r="Z351" s="200">
        <v>33</v>
      </c>
      <c r="AA351" s="200">
        <v>454</v>
      </c>
      <c r="AB351" s="200">
        <v>0</v>
      </c>
      <c r="AC351" s="200">
        <v>32</v>
      </c>
      <c r="AD351" s="200">
        <v>804</v>
      </c>
      <c r="AE351" s="200">
        <v>1078</v>
      </c>
      <c r="AF351" s="200">
        <v>455</v>
      </c>
      <c r="AG351" s="200">
        <v>1104</v>
      </c>
      <c r="AI351" s="264">
        <v>0.53997978391759827</v>
      </c>
      <c r="AJ351" s="260">
        <f t="shared" si="215"/>
        <v>1.8113732930961146</v>
      </c>
      <c r="AK351" s="261">
        <f t="shared" si="187"/>
        <v>1.5473028518800125E-3</v>
      </c>
      <c r="AL351" s="262">
        <f t="shared" si="216"/>
        <v>2.7093392628873204E-2</v>
      </c>
      <c r="AN351" s="264">
        <f t="shared" si="217"/>
        <v>3.1913999999999998E-2</v>
      </c>
      <c r="AO351" s="266">
        <f t="shared" si="218"/>
        <v>5.0394909999999999</v>
      </c>
      <c r="AP351" s="261">
        <f t="shared" si="188"/>
        <v>2.4461173672458984E-3</v>
      </c>
      <c r="AQ351" s="262">
        <f t="shared" si="219"/>
        <v>3.4835656583244364E-4</v>
      </c>
      <c r="AT351" s="192">
        <f t="shared" si="189"/>
        <v>8.1533192321714632E-5</v>
      </c>
      <c r="AU351" s="192">
        <f t="shared" si="190"/>
        <v>0</v>
      </c>
      <c r="AV351" s="192">
        <f t="shared" si="191"/>
        <v>1.6181202783847981E-3</v>
      </c>
      <c r="AW351" s="192">
        <f t="shared" si="192"/>
        <v>7.5261408296967359E-5</v>
      </c>
      <c r="AX351" s="192">
        <f t="shared" si="193"/>
        <v>0</v>
      </c>
      <c r="AY351" s="192">
        <f t="shared" si="194"/>
        <v>9.4076760371209194E-4</v>
      </c>
      <c r="AZ351" s="192">
        <f t="shared" si="195"/>
        <v>9.4076760371209191E-5</v>
      </c>
      <c r="BA351" s="192">
        <f t="shared" si="196"/>
        <v>1.4236949736176326E-3</v>
      </c>
      <c r="BB351" s="192">
        <f t="shared" si="197"/>
        <v>0</v>
      </c>
      <c r="BC351" s="192">
        <f t="shared" si="198"/>
        <v>4.2334542167044142E-3</v>
      </c>
      <c r="BE351" s="72">
        <f t="shared" si="199"/>
        <v>8.1533192321714632E-5</v>
      </c>
      <c r="BF351" s="72">
        <f t="shared" si="200"/>
        <v>0</v>
      </c>
      <c r="BG351" s="72">
        <f t="shared" si="201"/>
        <v>4.3149874090261282E-3</v>
      </c>
      <c r="BH351" s="99">
        <f t="shared" si="202"/>
        <v>7.5261408296967359E-5</v>
      </c>
      <c r="BI351" s="72">
        <f t="shared" si="203"/>
        <v>0</v>
      </c>
      <c r="BJ351" s="72">
        <f t="shared" si="204"/>
        <v>9.4076760371209194E-4</v>
      </c>
      <c r="BK351" s="72">
        <f t="shared" si="205"/>
        <v>2.508713609898912E-4</v>
      </c>
      <c r="BL351" s="72">
        <f t="shared" si="206"/>
        <v>3.7965199296470195E-3</v>
      </c>
      <c r="BM351" s="99">
        <f t="shared" si="207"/>
        <v>0</v>
      </c>
      <c r="BN351" s="278">
        <f t="shared" si="186"/>
        <v>2.378051442716677E-2</v>
      </c>
      <c r="BO351" s="277">
        <f t="shared" si="208"/>
        <v>4.2334542167044142E-3</v>
      </c>
      <c r="BP351" s="375">
        <f t="shared" si="209"/>
        <v>9.4599409039938138E-3</v>
      </c>
      <c r="BQ351" s="375"/>
      <c r="BR351" s="375"/>
      <c r="BS351" s="375"/>
      <c r="BT351" s="281"/>
      <c r="BU351" s="397"/>
      <c r="BV351" s="397"/>
      <c r="BW351" s="281"/>
      <c r="BX351" s="281"/>
    </row>
    <row r="352" spans="1:76" ht="15">
      <c r="A352" s="192">
        <v>138</v>
      </c>
      <c r="B352" s="192">
        <v>51002</v>
      </c>
      <c r="C352" s="200">
        <v>3</v>
      </c>
      <c r="D352" s="202">
        <v>0</v>
      </c>
      <c r="E352" s="202">
        <v>0</v>
      </c>
      <c r="F352" s="200">
        <v>0</v>
      </c>
      <c r="G352" s="192" t="s">
        <v>680</v>
      </c>
      <c r="H352" s="193">
        <v>2.3479999999999998E-3</v>
      </c>
      <c r="I352" s="201">
        <v>94</v>
      </c>
      <c r="J352" s="193">
        <v>2.8339943655747663E-4</v>
      </c>
      <c r="K352" s="200">
        <v>0</v>
      </c>
      <c r="L352" s="200">
        <v>0</v>
      </c>
      <c r="M352" s="200">
        <v>0</v>
      </c>
      <c r="N352" s="200">
        <v>0</v>
      </c>
      <c r="O352" s="200">
        <v>0</v>
      </c>
      <c r="P352" s="200">
        <v>0</v>
      </c>
      <c r="Q352" s="200">
        <v>25</v>
      </c>
      <c r="R352" s="200">
        <v>0</v>
      </c>
      <c r="S352" s="200">
        <v>121</v>
      </c>
      <c r="T352" s="200">
        <v>637</v>
      </c>
      <c r="U352" s="200">
        <v>1</v>
      </c>
      <c r="V352" s="200">
        <v>0</v>
      </c>
      <c r="W352" s="200">
        <v>0</v>
      </c>
      <c r="X352" s="200">
        <v>0</v>
      </c>
      <c r="Y352" s="200">
        <v>0</v>
      </c>
      <c r="Z352" s="200">
        <v>0</v>
      </c>
      <c r="AA352" s="200">
        <v>0</v>
      </c>
      <c r="AB352" s="200">
        <v>0</v>
      </c>
      <c r="AC352" s="200">
        <v>14</v>
      </c>
      <c r="AD352" s="200">
        <v>25</v>
      </c>
      <c r="AE352" s="200">
        <v>663</v>
      </c>
      <c r="AF352" s="200">
        <v>541</v>
      </c>
      <c r="AG352" s="200">
        <v>663</v>
      </c>
      <c r="AI352" s="259">
        <v>0.54069773763688611</v>
      </c>
      <c r="AJ352" s="260">
        <f t="shared" si="215"/>
        <v>1.9646923882737095</v>
      </c>
      <c r="AK352" s="261">
        <f t="shared" si="187"/>
        <v>1.6782703747645223E-3</v>
      </c>
      <c r="AL352" s="262">
        <f t="shared" si="216"/>
        <v>7.7356063365590744E-4</v>
      </c>
      <c r="AN352" s="264">
        <f t="shared" si="217"/>
        <v>3.4262000000000001E-2</v>
      </c>
      <c r="AO352" s="266">
        <f t="shared" si="218"/>
        <v>6.3097589999999997</v>
      </c>
      <c r="AP352" s="261">
        <f t="shared" si="188"/>
        <v>3.0626924570430055E-3</v>
      </c>
      <c r="AQ352" s="262">
        <f t="shared" si="219"/>
        <v>1.4244656253256983E-4</v>
      </c>
      <c r="AT352" s="192">
        <f t="shared" si="189"/>
        <v>0</v>
      </c>
      <c r="AU352" s="192">
        <f t="shared" si="190"/>
        <v>0</v>
      </c>
      <c r="AV352" s="192">
        <f t="shared" si="191"/>
        <v>0</v>
      </c>
      <c r="AW352" s="192">
        <f t="shared" si="192"/>
        <v>0</v>
      </c>
      <c r="AX352" s="192">
        <f t="shared" si="193"/>
        <v>0</v>
      </c>
      <c r="AY352" s="192">
        <f t="shared" si="194"/>
        <v>7.2571227317019273E-4</v>
      </c>
      <c r="AZ352" s="192">
        <f t="shared" si="195"/>
        <v>0</v>
      </c>
      <c r="BA352" s="192">
        <f t="shared" si="196"/>
        <v>0</v>
      </c>
      <c r="BB352" s="192">
        <f t="shared" si="197"/>
        <v>0</v>
      </c>
      <c r="BC352" s="192">
        <f t="shared" si="198"/>
        <v>7.2571227317019273E-4</v>
      </c>
      <c r="BE352" s="72">
        <f t="shared" si="199"/>
        <v>0</v>
      </c>
      <c r="BF352" s="72">
        <f t="shared" si="200"/>
        <v>0</v>
      </c>
      <c r="BG352" s="72">
        <f t="shared" si="201"/>
        <v>0</v>
      </c>
      <c r="BH352" s="99">
        <f t="shared" si="202"/>
        <v>0</v>
      </c>
      <c r="BI352" s="72">
        <f t="shared" si="203"/>
        <v>0</v>
      </c>
      <c r="BJ352" s="72">
        <f t="shared" si="204"/>
        <v>7.2571227317019273E-4</v>
      </c>
      <c r="BK352" s="72">
        <f t="shared" si="205"/>
        <v>0</v>
      </c>
      <c r="BL352" s="72">
        <f t="shared" si="206"/>
        <v>0</v>
      </c>
      <c r="BM352" s="99">
        <f t="shared" si="207"/>
        <v>0</v>
      </c>
      <c r="BN352" s="278">
        <f t="shared" si="186"/>
        <v>1.0272379376898854E-2</v>
      </c>
      <c r="BO352" s="277">
        <f t="shared" si="208"/>
        <v>7.2571227317019273E-4</v>
      </c>
      <c r="BP352" s="375">
        <f t="shared" si="209"/>
        <v>7.2571227317019273E-4</v>
      </c>
      <c r="BQ352" s="375"/>
      <c r="BR352" s="375"/>
      <c r="BS352" s="375"/>
      <c r="BT352" s="281"/>
      <c r="BU352" s="397"/>
      <c r="BV352" s="397"/>
      <c r="BW352" s="281"/>
      <c r="BX352" s="281"/>
    </row>
    <row r="353" spans="1:76" ht="15">
      <c r="A353" s="192">
        <v>183</v>
      </c>
      <c r="B353" s="192">
        <v>51056</v>
      </c>
      <c r="C353" s="200">
        <v>3</v>
      </c>
      <c r="D353" s="202">
        <v>0</v>
      </c>
      <c r="E353" s="202">
        <v>0</v>
      </c>
      <c r="F353" s="200">
        <v>0</v>
      </c>
      <c r="G353" s="192" t="s">
        <v>680</v>
      </c>
      <c r="H353" s="193">
        <v>2.3479999999999998E-3</v>
      </c>
      <c r="I353" s="201">
        <v>94</v>
      </c>
      <c r="J353" s="193">
        <v>2.8339943655747663E-4</v>
      </c>
      <c r="K353" s="200">
        <v>252</v>
      </c>
      <c r="L353" s="200">
        <v>0</v>
      </c>
      <c r="M353" s="200">
        <v>0</v>
      </c>
      <c r="N353" s="200">
        <v>10</v>
      </c>
      <c r="O353" s="200">
        <v>0</v>
      </c>
      <c r="P353" s="200">
        <v>0</v>
      </c>
      <c r="Q353" s="200">
        <v>216</v>
      </c>
      <c r="R353" s="200">
        <v>0</v>
      </c>
      <c r="S353" s="200">
        <v>96</v>
      </c>
      <c r="T353" s="200">
        <v>700</v>
      </c>
      <c r="U353" s="200">
        <v>1</v>
      </c>
      <c r="V353" s="200">
        <v>0</v>
      </c>
      <c r="W353" s="200">
        <v>0</v>
      </c>
      <c r="X353" s="200">
        <v>0</v>
      </c>
      <c r="Y353" s="200">
        <v>0</v>
      </c>
      <c r="Z353" s="200">
        <v>10</v>
      </c>
      <c r="AA353" s="200">
        <v>0</v>
      </c>
      <c r="AB353" s="200">
        <v>0</v>
      </c>
      <c r="AC353" s="200">
        <v>4</v>
      </c>
      <c r="AD353" s="200">
        <v>479</v>
      </c>
      <c r="AE353" s="200">
        <v>927</v>
      </c>
      <c r="AF353" s="200">
        <v>1083</v>
      </c>
      <c r="AG353" s="200">
        <v>1179</v>
      </c>
      <c r="AI353" s="259">
        <v>0.63304070325461204</v>
      </c>
      <c r="AJ353" s="260">
        <f t="shared" si="215"/>
        <v>2.2716139780654565</v>
      </c>
      <c r="AK353" s="261">
        <f t="shared" si="187"/>
        <v>1.9404475046793546E-3</v>
      </c>
      <c r="AL353" s="262">
        <f t="shared" si="216"/>
        <v>0.10805232535072512</v>
      </c>
      <c r="AN353" s="264">
        <f t="shared" si="217"/>
        <v>3.6610000000000004E-2</v>
      </c>
      <c r="AO353" s="266">
        <f t="shared" si="218"/>
        <v>8.8526430000000005</v>
      </c>
      <c r="AP353" s="261">
        <f t="shared" si="188"/>
        <v>4.296982331812446E-3</v>
      </c>
      <c r="AQ353" s="262">
        <f t="shared" si="219"/>
        <v>1.4912693959576759E-4</v>
      </c>
      <c r="AT353" s="192">
        <f t="shared" si="189"/>
        <v>2.8709496521018608E-4</v>
      </c>
      <c r="AU353" s="192">
        <f t="shared" si="190"/>
        <v>0</v>
      </c>
      <c r="AV353" s="192">
        <f t="shared" si="191"/>
        <v>1.1392657349610561E-5</v>
      </c>
      <c r="AW353" s="192">
        <f t="shared" si="192"/>
        <v>0</v>
      </c>
      <c r="AX353" s="192">
        <f t="shared" si="193"/>
        <v>0</v>
      </c>
      <c r="AY353" s="192">
        <f t="shared" si="194"/>
        <v>7.9748601447273922E-4</v>
      </c>
      <c r="AZ353" s="192">
        <f t="shared" si="195"/>
        <v>0</v>
      </c>
      <c r="BA353" s="192">
        <f t="shared" si="196"/>
        <v>0</v>
      </c>
      <c r="BB353" s="192">
        <f t="shared" si="197"/>
        <v>0</v>
      </c>
      <c r="BC353" s="192">
        <f t="shared" si="198"/>
        <v>1.0959736370325357E-3</v>
      </c>
      <c r="BE353" s="72">
        <f t="shared" si="199"/>
        <v>2.8709496521018608E-4</v>
      </c>
      <c r="BF353" s="72">
        <f t="shared" si="200"/>
        <v>0</v>
      </c>
      <c r="BG353" s="72">
        <f t="shared" si="201"/>
        <v>3.038041959896149E-5</v>
      </c>
      <c r="BH353" s="99">
        <f t="shared" si="202"/>
        <v>0</v>
      </c>
      <c r="BI353" s="72">
        <f t="shared" si="203"/>
        <v>0</v>
      </c>
      <c r="BJ353" s="72">
        <f t="shared" si="204"/>
        <v>7.9748601447273922E-4</v>
      </c>
      <c r="BK353" s="72">
        <f t="shared" si="205"/>
        <v>0</v>
      </c>
      <c r="BL353" s="72">
        <f t="shared" si="206"/>
        <v>0</v>
      </c>
      <c r="BM353" s="99">
        <f t="shared" si="207"/>
        <v>0</v>
      </c>
      <c r="BN353" s="278">
        <f t="shared" si="186"/>
        <v>2.056374651604706E-2</v>
      </c>
      <c r="BO353" s="277">
        <f t="shared" si="208"/>
        <v>1.0959736370325357E-3</v>
      </c>
      <c r="BP353" s="375">
        <f t="shared" si="209"/>
        <v>1.1149613992818869E-3</v>
      </c>
      <c r="BQ353" s="375"/>
      <c r="BR353" s="375"/>
      <c r="BS353" s="375"/>
      <c r="BT353" s="281"/>
      <c r="BU353" s="397"/>
      <c r="BV353" s="397"/>
      <c r="BW353" s="281"/>
      <c r="BX353" s="281"/>
    </row>
    <row r="354" spans="1:76" ht="15">
      <c r="A354" s="192">
        <v>70</v>
      </c>
      <c r="B354" s="192">
        <v>54033</v>
      </c>
      <c r="C354" s="200">
        <v>5</v>
      </c>
      <c r="D354" s="202">
        <v>0</v>
      </c>
      <c r="E354" s="202">
        <v>0</v>
      </c>
      <c r="F354" s="200">
        <v>0</v>
      </c>
      <c r="G354" s="192" t="s">
        <v>680</v>
      </c>
      <c r="H354" s="193">
        <v>6.7599999999999995E-4</v>
      </c>
      <c r="I354" s="201">
        <v>94</v>
      </c>
      <c r="J354" s="193">
        <v>8.1592001325747089E-5</v>
      </c>
      <c r="K354" s="200">
        <v>0</v>
      </c>
      <c r="L354" s="200">
        <v>0</v>
      </c>
      <c r="M354" s="200">
        <v>0</v>
      </c>
      <c r="N354" s="200">
        <v>447</v>
      </c>
      <c r="O354" s="200">
        <v>15</v>
      </c>
      <c r="P354" s="200">
        <v>0</v>
      </c>
      <c r="Q354" s="200">
        <v>86</v>
      </c>
      <c r="R354" s="200">
        <v>0</v>
      </c>
      <c r="S354" s="200">
        <v>451</v>
      </c>
      <c r="T354" s="200">
        <v>0</v>
      </c>
      <c r="U354" s="200">
        <v>0</v>
      </c>
      <c r="V354" s="200">
        <v>0</v>
      </c>
      <c r="W354" s="200">
        <v>0</v>
      </c>
      <c r="X354" s="200">
        <v>0</v>
      </c>
      <c r="Y354" s="200">
        <v>0</v>
      </c>
      <c r="Z354" s="200">
        <v>19</v>
      </c>
      <c r="AA354" s="200">
        <v>427</v>
      </c>
      <c r="AB354" s="200">
        <v>0</v>
      </c>
      <c r="AC354" s="200">
        <v>57</v>
      </c>
      <c r="AD354" s="200">
        <v>548</v>
      </c>
      <c r="AE354" s="200">
        <v>548</v>
      </c>
      <c r="AF354" s="200">
        <v>96</v>
      </c>
      <c r="AG354" s="200">
        <v>548</v>
      </c>
      <c r="AI354" s="259">
        <v>0.42479886708797004</v>
      </c>
      <c r="AJ354" s="260">
        <f t="shared" si="215"/>
        <v>2.2794468101927281</v>
      </c>
      <c r="AK354" s="261">
        <f t="shared" si="187"/>
        <v>1.9471384300314165E-3</v>
      </c>
      <c r="AL354" s="262">
        <f t="shared" si="216"/>
        <v>-0.21947689646457116</v>
      </c>
      <c r="AN354" s="264">
        <f t="shared" si="217"/>
        <v>3.7286000000000007E-2</v>
      </c>
      <c r="AO354" s="266">
        <f t="shared" si="218"/>
        <v>8.9175389999999997</v>
      </c>
      <c r="AP354" s="261">
        <f t="shared" si="188"/>
        <v>4.3284821861955154E-3</v>
      </c>
      <c r="AQ354" s="262">
        <f t="shared" si="219"/>
        <v>4.4122881985826823E-5</v>
      </c>
      <c r="AT354" s="192">
        <f t="shared" si="189"/>
        <v>0</v>
      </c>
      <c r="AU354" s="192">
        <f t="shared" si="190"/>
        <v>0</v>
      </c>
      <c r="AV354" s="192">
        <f t="shared" si="191"/>
        <v>1.4661593086228795E-4</v>
      </c>
      <c r="AW354" s="192">
        <f t="shared" si="192"/>
        <v>4.9199976799425495E-6</v>
      </c>
      <c r="AX354" s="192">
        <f t="shared" si="193"/>
        <v>0</v>
      </c>
      <c r="AY354" s="192">
        <f t="shared" si="194"/>
        <v>0</v>
      </c>
      <c r="AZ354" s="192">
        <f t="shared" si="195"/>
        <v>0</v>
      </c>
      <c r="BA354" s="192">
        <f t="shared" si="196"/>
        <v>1.4005593395569789E-4</v>
      </c>
      <c r="BB354" s="192">
        <f t="shared" si="197"/>
        <v>0</v>
      </c>
      <c r="BC354" s="192">
        <f t="shared" si="198"/>
        <v>2.9159186249792839E-4</v>
      </c>
      <c r="BE354" s="72">
        <f t="shared" si="199"/>
        <v>0</v>
      </c>
      <c r="BF354" s="72">
        <f t="shared" si="200"/>
        <v>0</v>
      </c>
      <c r="BG354" s="72">
        <f t="shared" si="201"/>
        <v>3.9097581563276793E-4</v>
      </c>
      <c r="BH354" s="99">
        <f t="shared" si="202"/>
        <v>4.9199976799425495E-6</v>
      </c>
      <c r="BI354" s="72">
        <f t="shared" si="203"/>
        <v>0</v>
      </c>
      <c r="BJ354" s="72">
        <f t="shared" si="204"/>
        <v>0</v>
      </c>
      <c r="BK354" s="72">
        <f t="shared" si="205"/>
        <v>0</v>
      </c>
      <c r="BL354" s="72">
        <f t="shared" si="206"/>
        <v>3.7348249054852776E-4</v>
      </c>
      <c r="BM354" s="99">
        <f t="shared" si="207"/>
        <v>0</v>
      </c>
      <c r="BN354" s="278">
        <f t="shared" si="186"/>
        <v>5.2479975252720532E-4</v>
      </c>
      <c r="BO354" s="277">
        <f t="shared" si="208"/>
        <v>2.9159186249792839E-4</v>
      </c>
      <c r="BP354" s="376">
        <f t="shared" si="209"/>
        <v>7.6937830386123829E-4</v>
      </c>
      <c r="BQ354" s="379"/>
      <c r="BR354" s="379"/>
      <c r="BS354" s="379"/>
      <c r="BT354" s="281"/>
      <c r="BU354" s="397"/>
      <c r="BV354" s="397"/>
      <c r="BW354" s="281"/>
      <c r="BX354" s="281"/>
    </row>
    <row r="355" spans="1:76" ht="15">
      <c r="A355" s="192">
        <v>30</v>
      </c>
      <c r="B355" s="192">
        <v>53023</v>
      </c>
      <c r="C355" s="200">
        <v>9</v>
      </c>
      <c r="D355" s="200">
        <v>0</v>
      </c>
      <c r="E355" s="200">
        <v>1</v>
      </c>
      <c r="F355" s="200">
        <v>0</v>
      </c>
      <c r="G355" s="192" t="s">
        <v>680</v>
      </c>
      <c r="H355" s="193">
        <v>6.463E-3</v>
      </c>
      <c r="I355" s="201">
        <v>94</v>
      </c>
      <c r="J355" s="193">
        <v>3.9555042515325286E-3</v>
      </c>
      <c r="K355" s="200">
        <v>0</v>
      </c>
      <c r="L355" s="200">
        <v>0</v>
      </c>
      <c r="M355" s="200">
        <v>0</v>
      </c>
      <c r="N355" s="200">
        <v>0</v>
      </c>
      <c r="O355" s="200">
        <v>0</v>
      </c>
      <c r="P355" s="200">
        <v>0</v>
      </c>
      <c r="Q355" s="200">
        <v>40</v>
      </c>
      <c r="R355" s="200">
        <v>0</v>
      </c>
      <c r="S355" s="200">
        <v>0</v>
      </c>
      <c r="T355" s="200">
        <v>0</v>
      </c>
      <c r="U355" s="200">
        <v>0</v>
      </c>
      <c r="V355" s="200">
        <v>0</v>
      </c>
      <c r="W355" s="200">
        <v>0</v>
      </c>
      <c r="X355" s="200">
        <v>0</v>
      </c>
      <c r="Y355" s="200">
        <v>0</v>
      </c>
      <c r="Z355" s="200">
        <v>0</v>
      </c>
      <c r="AA355" s="200">
        <v>0</v>
      </c>
      <c r="AB355" s="200">
        <v>0</v>
      </c>
      <c r="AC355" s="200">
        <v>0</v>
      </c>
      <c r="AD355" s="200">
        <v>40</v>
      </c>
      <c r="AE355" s="200">
        <v>40</v>
      </c>
      <c r="AF355" s="200">
        <v>40</v>
      </c>
      <c r="AG355" s="200">
        <v>40</v>
      </c>
      <c r="AI355" s="259">
        <v>0.366325422541528</v>
      </c>
      <c r="AJ355" s="260">
        <f t="shared" si="215"/>
        <v>2.4376669802540292</v>
      </c>
      <c r="AK355" s="261">
        <f t="shared" si="187"/>
        <v>2.0822925262598858E-3</v>
      </c>
      <c r="AL355" s="262">
        <f t="shared" si="216"/>
        <v>-4.6024147571417387E-2</v>
      </c>
      <c r="AN355" s="264">
        <f t="shared" si="217"/>
        <v>4.374900000000001E-2</v>
      </c>
      <c r="AO355" s="266">
        <f t="shared" si="218"/>
        <v>9.1760590000000004</v>
      </c>
      <c r="AP355" s="261">
        <f t="shared" si="188"/>
        <v>4.453965149014659E-3</v>
      </c>
      <c r="AQ355" s="262">
        <f t="shared" si="219"/>
        <v>4.6696824787253701E-4</v>
      </c>
      <c r="AT355" s="192">
        <f t="shared" si="189"/>
        <v>0</v>
      </c>
      <c r="AU355" s="192">
        <f t="shared" si="190"/>
        <v>0</v>
      </c>
      <c r="AV355" s="192">
        <f t="shared" si="191"/>
        <v>0</v>
      </c>
      <c r="AW355" s="192">
        <f t="shared" si="192"/>
        <v>0</v>
      </c>
      <c r="AX355" s="192">
        <f t="shared" si="193"/>
        <v>0</v>
      </c>
      <c r="AY355" s="192">
        <f t="shared" si="194"/>
        <v>0</v>
      </c>
      <c r="AZ355" s="192">
        <f t="shared" si="195"/>
        <v>0</v>
      </c>
      <c r="BA355" s="192">
        <f t="shared" si="196"/>
        <v>0</v>
      </c>
      <c r="BB355" s="192">
        <f t="shared" si="197"/>
        <v>0</v>
      </c>
      <c r="BC355" s="192">
        <f t="shared" si="198"/>
        <v>0</v>
      </c>
      <c r="BE355" s="72">
        <f t="shared" si="199"/>
        <v>0</v>
      </c>
      <c r="BF355" s="72">
        <f t="shared" si="200"/>
        <v>0</v>
      </c>
      <c r="BG355" s="72">
        <f t="shared" si="201"/>
        <v>0</v>
      </c>
      <c r="BH355" s="99">
        <f t="shared" si="202"/>
        <v>0</v>
      </c>
      <c r="BI355" s="72">
        <f t="shared" si="203"/>
        <v>0</v>
      </c>
      <c r="BJ355" s="72">
        <f t="shared" si="204"/>
        <v>0</v>
      </c>
      <c r="BK355" s="72">
        <f t="shared" si="205"/>
        <v>0</v>
      </c>
      <c r="BL355" s="72">
        <f t="shared" si="206"/>
        <v>0</v>
      </c>
      <c r="BM355" s="99">
        <f t="shared" si="207"/>
        <v>0</v>
      </c>
      <c r="BN355" s="278">
        <f t="shared" si="186"/>
        <v>1.0600751394107178E-2</v>
      </c>
      <c r="BO355" s="277">
        <f t="shared" si="208"/>
        <v>0</v>
      </c>
      <c r="BP355" s="375">
        <f t="shared" si="209"/>
        <v>0</v>
      </c>
      <c r="BQ355" s="375"/>
      <c r="BR355" s="375"/>
      <c r="BS355" s="375"/>
      <c r="BT355" s="281"/>
      <c r="BU355" s="397"/>
      <c r="BV355" s="397"/>
      <c r="BW355" s="281"/>
      <c r="BX355" s="281"/>
    </row>
    <row r="356" spans="1:76" ht="15">
      <c r="A356" s="192">
        <v>133</v>
      </c>
      <c r="B356" s="192">
        <v>51095</v>
      </c>
      <c r="C356" s="200">
        <v>9</v>
      </c>
      <c r="D356" s="200">
        <v>0</v>
      </c>
      <c r="E356" s="200">
        <v>1</v>
      </c>
      <c r="F356" s="200">
        <v>0</v>
      </c>
      <c r="G356" s="192" t="s">
        <v>680</v>
      </c>
      <c r="H356" s="193">
        <v>2.3479999999999998E-3</v>
      </c>
      <c r="I356" s="201">
        <v>94</v>
      </c>
      <c r="J356" s="193">
        <v>1.4370298596005535E-3</v>
      </c>
      <c r="K356" s="200">
        <v>3</v>
      </c>
      <c r="L356" s="200">
        <v>0</v>
      </c>
      <c r="M356" s="200">
        <v>0</v>
      </c>
      <c r="N356" s="200">
        <v>31</v>
      </c>
      <c r="O356" s="200">
        <v>0</v>
      </c>
      <c r="P356" s="200">
        <v>0</v>
      </c>
      <c r="Q356" s="200">
        <v>273</v>
      </c>
      <c r="R356" s="200">
        <v>0</v>
      </c>
      <c r="S356" s="200">
        <v>1020</v>
      </c>
      <c r="T356" s="200">
        <v>1162</v>
      </c>
      <c r="U356" s="200">
        <v>1</v>
      </c>
      <c r="V356" s="200">
        <v>1</v>
      </c>
      <c r="W356" s="200">
        <v>3</v>
      </c>
      <c r="X356" s="200">
        <v>0</v>
      </c>
      <c r="Y356" s="200">
        <v>30</v>
      </c>
      <c r="Z356" s="200">
        <v>1</v>
      </c>
      <c r="AA356" s="200">
        <v>0</v>
      </c>
      <c r="AB356" s="200">
        <v>0</v>
      </c>
      <c r="AC356" s="200">
        <v>27</v>
      </c>
      <c r="AD356" s="200">
        <v>309</v>
      </c>
      <c r="AE356" s="200">
        <v>1467</v>
      </c>
      <c r="AF356" s="200">
        <v>450</v>
      </c>
      <c r="AG356" s="200">
        <v>1470</v>
      </c>
      <c r="AI356" s="259">
        <v>0.53919971127770427</v>
      </c>
      <c r="AJ356" s="260">
        <f t="shared" si="215"/>
        <v>3.0843304170742782</v>
      </c>
      <c r="AK356" s="261">
        <f t="shared" si="187"/>
        <v>2.6346823532558661E-3</v>
      </c>
      <c r="AL356" s="262">
        <f t="shared" si="216"/>
        <v>0.15572656976444793</v>
      </c>
      <c r="AN356" s="264">
        <f t="shared" si="217"/>
        <v>4.6097000000000013E-2</v>
      </c>
      <c r="AO356" s="266">
        <f t="shared" si="218"/>
        <v>10.232659</v>
      </c>
      <c r="AP356" s="261">
        <f t="shared" si="188"/>
        <v>4.9668279778662273E-3</v>
      </c>
      <c r="AQ356" s="262">
        <f t="shared" si="219"/>
        <v>1.8883838573808395E-4</v>
      </c>
      <c r="AT356" s="192">
        <f t="shared" si="189"/>
        <v>1.7330580106782674E-5</v>
      </c>
      <c r="AU356" s="192">
        <f t="shared" si="190"/>
        <v>0</v>
      </c>
      <c r="AV356" s="192">
        <f t="shared" si="191"/>
        <v>1.7908266110342098E-4</v>
      </c>
      <c r="AW356" s="192">
        <f t="shared" si="192"/>
        <v>0</v>
      </c>
      <c r="AX356" s="192">
        <f t="shared" si="193"/>
        <v>0</v>
      </c>
      <c r="AY356" s="192">
        <f t="shared" si="194"/>
        <v>6.7127113613604907E-3</v>
      </c>
      <c r="AZ356" s="192">
        <f t="shared" si="195"/>
        <v>1.7330580106782675E-4</v>
      </c>
      <c r="BA356" s="192">
        <f t="shared" si="196"/>
        <v>0</v>
      </c>
      <c r="BB356" s="192">
        <f t="shared" si="197"/>
        <v>0</v>
      </c>
      <c r="BC356" s="192">
        <f t="shared" si="198"/>
        <v>7.0824304036385217E-3</v>
      </c>
      <c r="BE356" s="72">
        <f t="shared" si="199"/>
        <v>1.7330580106782674E-5</v>
      </c>
      <c r="BF356" s="72">
        <f t="shared" si="200"/>
        <v>0</v>
      </c>
      <c r="BG356" s="72">
        <f t="shared" si="201"/>
        <v>4.7755376294245598E-4</v>
      </c>
      <c r="BH356" s="99">
        <f t="shared" si="202"/>
        <v>0</v>
      </c>
      <c r="BI356" s="72">
        <f t="shared" si="203"/>
        <v>0</v>
      </c>
      <c r="BJ356" s="72">
        <f t="shared" si="204"/>
        <v>6.7127113613604907E-3</v>
      </c>
      <c r="BK356" s="72">
        <f t="shared" si="205"/>
        <v>4.6214880284753802E-4</v>
      </c>
      <c r="BL356" s="72">
        <f t="shared" si="206"/>
        <v>0</v>
      </c>
      <c r="BM356" s="99">
        <f t="shared" si="207"/>
        <v>0</v>
      </c>
      <c r="BN356" s="278">
        <f t="shared" si="186"/>
        <v>4.3326450266956688E-2</v>
      </c>
      <c r="BO356" s="277">
        <f t="shared" si="208"/>
        <v>7.0824304036385217E-3</v>
      </c>
      <c r="BP356" s="375">
        <f t="shared" si="209"/>
        <v>7.6697445072572675E-3</v>
      </c>
      <c r="BQ356" s="375"/>
      <c r="BR356" s="375"/>
      <c r="BS356" s="375"/>
      <c r="BT356" s="281"/>
      <c r="BU356" s="397"/>
      <c r="BV356" s="397"/>
      <c r="BW356" s="281"/>
      <c r="BX356" s="281"/>
    </row>
    <row r="357" spans="1:76" ht="15">
      <c r="A357" s="192">
        <v>197</v>
      </c>
      <c r="B357" s="192">
        <v>51034</v>
      </c>
      <c r="C357" s="200">
        <v>9</v>
      </c>
      <c r="D357" s="200">
        <v>0</v>
      </c>
      <c r="E357" s="200">
        <v>1</v>
      </c>
      <c r="F357" s="200">
        <v>0</v>
      </c>
      <c r="G357" s="192" t="s">
        <v>680</v>
      </c>
      <c r="H357" s="193">
        <v>2.3479999999999998E-3</v>
      </c>
      <c r="I357" s="201">
        <v>94</v>
      </c>
      <c r="J357" s="193">
        <v>1.4370298596005535E-3</v>
      </c>
      <c r="K357" s="200">
        <v>108</v>
      </c>
      <c r="L357" s="200">
        <v>0</v>
      </c>
      <c r="M357" s="200">
        <v>0</v>
      </c>
      <c r="N357" s="200">
        <v>29</v>
      </c>
      <c r="O357" s="200">
        <v>0</v>
      </c>
      <c r="P357" s="200">
        <v>0</v>
      </c>
      <c r="Q357" s="200">
        <v>309</v>
      </c>
      <c r="R357" s="200">
        <v>17</v>
      </c>
      <c r="S357" s="200">
        <v>48</v>
      </c>
      <c r="T357" s="200">
        <v>873</v>
      </c>
      <c r="U357" s="200">
        <v>1</v>
      </c>
      <c r="V357" s="200">
        <v>1</v>
      </c>
      <c r="W357" s="200">
        <v>0</v>
      </c>
      <c r="X357" s="200">
        <v>0</v>
      </c>
      <c r="Y357" s="200">
        <v>24</v>
      </c>
      <c r="Z357" s="200">
        <v>4</v>
      </c>
      <c r="AA357" s="200">
        <v>0</v>
      </c>
      <c r="AB357" s="200">
        <v>0</v>
      </c>
      <c r="AC357" s="200">
        <v>78</v>
      </c>
      <c r="AD357" s="200">
        <v>463</v>
      </c>
      <c r="AE357" s="200">
        <v>1228</v>
      </c>
      <c r="AF357" s="200">
        <v>1287</v>
      </c>
      <c r="AG357" s="200">
        <v>1336</v>
      </c>
      <c r="AI357" s="259">
        <v>0.67810800280515504</v>
      </c>
      <c r="AJ357" s="260">
        <f t="shared" si="215"/>
        <v>4.9337878463801905</v>
      </c>
      <c r="AK357" s="261">
        <f t="shared" si="187"/>
        <v>4.2145172584643689E-3</v>
      </c>
      <c r="AL357" s="262">
        <f t="shared" si="216"/>
        <v>0.16814272421004198</v>
      </c>
      <c r="AN357" s="264">
        <f t="shared" si="217"/>
        <v>4.8445000000000016E-2</v>
      </c>
      <c r="AO357" s="266">
        <f t="shared" si="218"/>
        <v>13.254535000000001</v>
      </c>
      <c r="AP357" s="261">
        <f t="shared" si="188"/>
        <v>6.4336156683817113E-3</v>
      </c>
      <c r="AQ357" s="262">
        <f t="shared" si="219"/>
        <v>1.9521637431861013E-4</v>
      </c>
      <c r="AT357" s="192">
        <f t="shared" si="189"/>
        <v>6.2390088384417627E-4</v>
      </c>
      <c r="AU357" s="192">
        <f t="shared" si="190"/>
        <v>0</v>
      </c>
      <c r="AV357" s="192">
        <f t="shared" si="191"/>
        <v>1.6752894103223254E-4</v>
      </c>
      <c r="AW357" s="192">
        <f t="shared" si="192"/>
        <v>0</v>
      </c>
      <c r="AX357" s="192">
        <f t="shared" si="193"/>
        <v>0</v>
      </c>
      <c r="AY357" s="192">
        <f t="shared" si="194"/>
        <v>5.043198811073759E-3</v>
      </c>
      <c r="AZ357" s="192">
        <f t="shared" si="195"/>
        <v>1.3864464085426139E-4</v>
      </c>
      <c r="BA357" s="192">
        <f t="shared" si="196"/>
        <v>0</v>
      </c>
      <c r="BB357" s="192">
        <f t="shared" si="197"/>
        <v>0</v>
      </c>
      <c r="BC357" s="192">
        <f t="shared" si="198"/>
        <v>5.9732732768044295E-3</v>
      </c>
      <c r="BE357" s="72">
        <f t="shared" si="199"/>
        <v>6.2390088384417627E-4</v>
      </c>
      <c r="BF357" s="72">
        <f t="shared" si="200"/>
        <v>0</v>
      </c>
      <c r="BG357" s="72">
        <f t="shared" si="201"/>
        <v>4.4674384275262017E-4</v>
      </c>
      <c r="BH357" s="99">
        <f t="shared" si="202"/>
        <v>0</v>
      </c>
      <c r="BI357" s="72">
        <f t="shared" si="203"/>
        <v>0</v>
      </c>
      <c r="BJ357" s="72">
        <f t="shared" si="204"/>
        <v>5.043198811073759E-3</v>
      </c>
      <c r="BK357" s="72">
        <f t="shared" si="205"/>
        <v>3.6971904227803048E-4</v>
      </c>
      <c r="BL357" s="72">
        <f t="shared" si="206"/>
        <v>0</v>
      </c>
      <c r="BM357" s="99">
        <f t="shared" si="207"/>
        <v>0</v>
      </c>
      <c r="BN357" s="278">
        <f t="shared" si="186"/>
        <v>0.12391364776349614</v>
      </c>
      <c r="BO357" s="277">
        <f t="shared" si="208"/>
        <v>5.9732732768044295E-3</v>
      </c>
      <c r="BP357" s="375">
        <f t="shared" si="209"/>
        <v>6.4835625799485857E-3</v>
      </c>
      <c r="BQ357" s="375" t="s">
        <v>54</v>
      </c>
      <c r="BR357" s="410">
        <f>SUM($J343:$J357)</f>
        <v>2.0754999999999996E-2</v>
      </c>
      <c r="BS357" s="397">
        <f>SUM(BN343:BN357)/SUM($J343:$J357)</f>
        <v>15.926947034809579</v>
      </c>
      <c r="BT357" s="397">
        <f t="shared" ref="BT357:BU357" si="220">SUM(BO343:BO357)/SUM($J343:$J357)</f>
        <v>3.6244931718992652</v>
      </c>
      <c r="BU357" s="397">
        <f t="shared" si="220"/>
        <v>5.6792712895903374</v>
      </c>
      <c r="BV357" s="397">
        <f>BU357*4.44</f>
        <v>25.2159645257811</v>
      </c>
      <c r="BW357" s="281">
        <v>15</v>
      </c>
      <c r="BX357" s="281"/>
    </row>
    <row r="358" spans="1:76" ht="15">
      <c r="A358" s="192">
        <v>66</v>
      </c>
      <c r="B358" s="192">
        <v>51015</v>
      </c>
      <c r="C358" s="200">
        <v>9</v>
      </c>
      <c r="D358" s="200">
        <v>0</v>
      </c>
      <c r="E358" s="200">
        <v>1</v>
      </c>
      <c r="F358" s="200">
        <v>1</v>
      </c>
      <c r="G358" s="192" t="s">
        <v>802</v>
      </c>
      <c r="H358" s="193">
        <v>2.3479999999999998E-3</v>
      </c>
      <c r="I358" s="201">
        <v>97</v>
      </c>
      <c r="J358" s="193">
        <v>2.3671794052445528E-4</v>
      </c>
      <c r="K358" s="200">
        <v>64</v>
      </c>
      <c r="L358" s="200">
        <v>0</v>
      </c>
      <c r="M358" s="200">
        <v>0</v>
      </c>
      <c r="N358" s="200">
        <v>0</v>
      </c>
      <c r="O358" s="200">
        <v>0</v>
      </c>
      <c r="P358" s="200">
        <v>0</v>
      </c>
      <c r="Q358" s="200">
        <v>40</v>
      </c>
      <c r="R358" s="200">
        <v>0</v>
      </c>
      <c r="S358" s="200">
        <v>15</v>
      </c>
      <c r="T358" s="200">
        <v>0</v>
      </c>
      <c r="U358" s="200">
        <v>0</v>
      </c>
      <c r="V358" s="200">
        <v>0</v>
      </c>
      <c r="W358" s="200">
        <v>6</v>
      </c>
      <c r="X358" s="200">
        <v>0</v>
      </c>
      <c r="Y358" s="200">
        <v>0</v>
      </c>
      <c r="Z358" s="200">
        <v>0</v>
      </c>
      <c r="AA358" s="200">
        <v>0</v>
      </c>
      <c r="AB358" s="200">
        <v>0</v>
      </c>
      <c r="AC358" s="200">
        <v>36</v>
      </c>
      <c r="AD358" s="200">
        <v>105</v>
      </c>
      <c r="AE358" s="200">
        <v>40</v>
      </c>
      <c r="AF358" s="200">
        <v>90</v>
      </c>
      <c r="AG358" s="200">
        <v>104</v>
      </c>
      <c r="AI358" s="259">
        <v>0.42305526662822807</v>
      </c>
      <c r="AJ358" s="260">
        <f t="shared" si="215"/>
        <v>4.9550924610273919</v>
      </c>
      <c r="AK358" s="261">
        <f t="shared" si="187"/>
        <v>4.2327159870905783E-3</v>
      </c>
      <c r="AL358" s="262">
        <f t="shared" si="216"/>
        <v>-0.27870021489411151</v>
      </c>
      <c r="AN358" s="264">
        <f t="shared" si="217"/>
        <v>5.0793000000000019E-2</v>
      </c>
      <c r="AO358" s="266">
        <f t="shared" si="218"/>
        <v>13.465855000000001</v>
      </c>
      <c r="AP358" s="261">
        <f t="shared" si="188"/>
        <v>6.5361882341520251E-3</v>
      </c>
      <c r="AQ358" s="262">
        <f t="shared" si="219"/>
        <v>2.0255772443685113E-4</v>
      </c>
      <c r="AT358" s="192">
        <f t="shared" si="189"/>
        <v>6.090279173813185E-5</v>
      </c>
      <c r="AU358" s="192">
        <f t="shared" si="190"/>
        <v>0</v>
      </c>
      <c r="AV358" s="192">
        <f t="shared" si="191"/>
        <v>0</v>
      </c>
      <c r="AW358" s="192">
        <f t="shared" si="192"/>
        <v>0</v>
      </c>
      <c r="AX358" s="192">
        <f t="shared" si="193"/>
        <v>0</v>
      </c>
      <c r="AY358" s="192">
        <f t="shared" si="194"/>
        <v>0</v>
      </c>
      <c r="AZ358" s="192">
        <f t="shared" si="195"/>
        <v>0</v>
      </c>
      <c r="BA358" s="192">
        <f t="shared" si="196"/>
        <v>0</v>
      </c>
      <c r="BB358" s="192">
        <f t="shared" si="197"/>
        <v>0</v>
      </c>
      <c r="BC358" s="192">
        <f t="shared" si="198"/>
        <v>6.090279173813185E-5</v>
      </c>
      <c r="BE358" s="72">
        <f t="shared" si="199"/>
        <v>6.090279173813185E-5</v>
      </c>
      <c r="BF358" s="72">
        <f t="shared" si="200"/>
        <v>0</v>
      </c>
      <c r="BG358" s="72">
        <f t="shared" si="201"/>
        <v>0</v>
      </c>
      <c r="BH358" s="99">
        <f t="shared" si="202"/>
        <v>0</v>
      </c>
      <c r="BI358" s="72">
        <f t="shared" si="203"/>
        <v>0</v>
      </c>
      <c r="BJ358" s="72">
        <f t="shared" si="204"/>
        <v>0</v>
      </c>
      <c r="BK358" s="72">
        <f t="shared" si="205"/>
        <v>0</v>
      </c>
      <c r="BL358" s="72">
        <f t="shared" si="206"/>
        <v>0</v>
      </c>
      <c r="BM358" s="99">
        <f t="shared" si="207"/>
        <v>0</v>
      </c>
      <c r="BN358" s="278">
        <f t="shared" si="186"/>
        <v>1.4274091813624656E-3</v>
      </c>
      <c r="BO358" s="277">
        <f t="shared" si="208"/>
        <v>6.090279173813185E-5</v>
      </c>
      <c r="BP358" s="375">
        <f t="shared" si="209"/>
        <v>6.090279173813185E-5</v>
      </c>
      <c r="BQ358" s="375"/>
      <c r="BR358" s="375"/>
      <c r="BS358" s="375"/>
      <c r="BT358" s="281"/>
      <c r="BU358" s="397"/>
      <c r="BV358" s="397"/>
      <c r="BW358" s="281"/>
      <c r="BX358" s="281"/>
    </row>
    <row r="359" spans="1:76" ht="15">
      <c r="A359" s="192">
        <v>74</v>
      </c>
      <c r="B359" s="192">
        <v>42016</v>
      </c>
      <c r="C359" s="200">
        <v>9</v>
      </c>
      <c r="D359" s="200">
        <v>0</v>
      </c>
      <c r="E359" s="200">
        <v>1</v>
      </c>
      <c r="F359" s="200">
        <v>1</v>
      </c>
      <c r="G359" s="192" t="s">
        <v>802</v>
      </c>
      <c r="H359" s="193">
        <v>1.2819000000000001E-2</v>
      </c>
      <c r="I359" s="201">
        <v>97</v>
      </c>
      <c r="J359" s="193">
        <v>1.292371073076232E-3</v>
      </c>
      <c r="K359" s="200">
        <v>69</v>
      </c>
      <c r="L359" s="200">
        <v>0</v>
      </c>
      <c r="M359" s="200">
        <v>0</v>
      </c>
      <c r="N359" s="200">
        <v>0</v>
      </c>
      <c r="O359" s="200">
        <v>0</v>
      </c>
      <c r="P359" s="200">
        <v>0</v>
      </c>
      <c r="Q359" s="200">
        <v>36</v>
      </c>
      <c r="R359" s="200">
        <v>0</v>
      </c>
      <c r="S359" s="200">
        <v>2</v>
      </c>
      <c r="T359" s="200">
        <v>0</v>
      </c>
      <c r="U359" s="200">
        <v>0</v>
      </c>
      <c r="V359" s="200">
        <v>0</v>
      </c>
      <c r="W359" s="200">
        <v>0</v>
      </c>
      <c r="X359" s="200">
        <v>0</v>
      </c>
      <c r="Y359" s="200">
        <v>0</v>
      </c>
      <c r="Z359" s="200">
        <v>0</v>
      </c>
      <c r="AA359" s="200">
        <v>0</v>
      </c>
      <c r="AB359" s="200">
        <v>0</v>
      </c>
      <c r="AC359" s="200">
        <v>31</v>
      </c>
      <c r="AD359" s="200">
        <v>106</v>
      </c>
      <c r="AE359" s="200">
        <v>36</v>
      </c>
      <c r="AF359" s="200">
        <v>104</v>
      </c>
      <c r="AG359" s="200">
        <v>105</v>
      </c>
      <c r="AI359" s="259">
        <v>0.42743732286679698</v>
      </c>
      <c r="AJ359" s="260">
        <f t="shared" si="215"/>
        <v>5.0894990526273203</v>
      </c>
      <c r="AK359" s="261">
        <f t="shared" si="187"/>
        <v>4.3475281593174141E-3</v>
      </c>
      <c r="AL359" s="262">
        <f t="shared" si="216"/>
        <v>3.6893072452630895E-3</v>
      </c>
      <c r="AN359" s="264">
        <f t="shared" si="217"/>
        <v>6.3612000000000016E-2</v>
      </c>
      <c r="AO359" s="266">
        <f t="shared" si="218"/>
        <v>14.799031000000001</v>
      </c>
      <c r="AP359" s="261">
        <f t="shared" si="188"/>
        <v>7.1832982234734501E-3</v>
      </c>
      <c r="AQ359" s="262">
        <f t="shared" si="219"/>
        <v>1.2906875980996991E-3</v>
      </c>
      <c r="AT359" s="192">
        <f t="shared" si="189"/>
        <v>3.5847788824988522E-4</v>
      </c>
      <c r="AU359" s="192">
        <f t="shared" si="190"/>
        <v>0</v>
      </c>
      <c r="AV359" s="192">
        <f t="shared" si="191"/>
        <v>0</v>
      </c>
      <c r="AW359" s="192">
        <f t="shared" si="192"/>
        <v>0</v>
      </c>
      <c r="AX359" s="192">
        <f t="shared" si="193"/>
        <v>0</v>
      </c>
      <c r="AY359" s="192">
        <f t="shared" si="194"/>
        <v>0</v>
      </c>
      <c r="AZ359" s="192">
        <f t="shared" si="195"/>
        <v>0</v>
      </c>
      <c r="BA359" s="192">
        <f t="shared" si="196"/>
        <v>0</v>
      </c>
      <c r="BB359" s="192">
        <f t="shared" si="197"/>
        <v>0</v>
      </c>
      <c r="BC359" s="192">
        <f t="shared" si="198"/>
        <v>3.5847788824988522E-4</v>
      </c>
      <c r="BE359" s="72">
        <f t="shared" si="199"/>
        <v>3.5847788824988522E-4</v>
      </c>
      <c r="BF359" s="72">
        <f t="shared" si="200"/>
        <v>0</v>
      </c>
      <c r="BG359" s="72">
        <f t="shared" si="201"/>
        <v>0</v>
      </c>
      <c r="BH359" s="99">
        <f t="shared" si="202"/>
        <v>0</v>
      </c>
      <c r="BI359" s="72">
        <f t="shared" si="203"/>
        <v>0</v>
      </c>
      <c r="BJ359" s="72">
        <f t="shared" si="204"/>
        <v>0</v>
      </c>
      <c r="BK359" s="72">
        <f t="shared" si="205"/>
        <v>0</v>
      </c>
      <c r="BL359" s="72">
        <f t="shared" si="206"/>
        <v>0</v>
      </c>
      <c r="BM359" s="99">
        <f t="shared" si="207"/>
        <v>0</v>
      </c>
      <c r="BN359" s="278">
        <f t="shared" si="186"/>
        <v>9.0052416371951861E-3</v>
      </c>
      <c r="BO359" s="277">
        <f t="shared" si="208"/>
        <v>3.5847788824988522E-4</v>
      </c>
      <c r="BP359" s="375">
        <f t="shared" si="209"/>
        <v>3.5847788824988522E-4</v>
      </c>
      <c r="BQ359" s="375"/>
      <c r="BR359" s="375"/>
      <c r="BS359" s="375"/>
      <c r="BT359" s="281"/>
      <c r="BU359" s="397"/>
      <c r="BV359" s="397"/>
      <c r="BW359" s="281"/>
      <c r="BX359" s="281"/>
    </row>
    <row r="360" spans="1:76" ht="15">
      <c r="A360" s="192">
        <v>155</v>
      </c>
      <c r="B360" s="192">
        <v>51018</v>
      </c>
      <c r="C360" s="200">
        <v>9</v>
      </c>
      <c r="D360" s="200">
        <v>0</v>
      </c>
      <c r="E360" s="200">
        <v>1</v>
      </c>
      <c r="F360" s="200">
        <v>1</v>
      </c>
      <c r="G360" s="192" t="s">
        <v>802</v>
      </c>
      <c r="H360" s="193">
        <v>2.3479999999999998E-3</v>
      </c>
      <c r="I360" s="201">
        <v>97</v>
      </c>
      <c r="J360" s="193">
        <v>2.3671794052445528E-4</v>
      </c>
      <c r="K360" s="200">
        <v>356</v>
      </c>
      <c r="L360" s="200">
        <v>0</v>
      </c>
      <c r="M360" s="200">
        <v>0</v>
      </c>
      <c r="N360" s="200">
        <v>31</v>
      </c>
      <c r="O360" s="200">
        <v>0</v>
      </c>
      <c r="P360" s="200">
        <v>0</v>
      </c>
      <c r="Q360" s="200">
        <v>312</v>
      </c>
      <c r="R360" s="200">
        <v>0</v>
      </c>
      <c r="S360" s="200">
        <v>175</v>
      </c>
      <c r="T360" s="200">
        <v>201</v>
      </c>
      <c r="U360" s="200">
        <v>1</v>
      </c>
      <c r="V360" s="200">
        <v>1</v>
      </c>
      <c r="W360" s="200">
        <v>88</v>
      </c>
      <c r="X360" s="200">
        <v>0</v>
      </c>
      <c r="Y360" s="200">
        <v>0</v>
      </c>
      <c r="Z360" s="200">
        <v>31</v>
      </c>
      <c r="AA360" s="200">
        <v>0</v>
      </c>
      <c r="AB360" s="200">
        <v>0</v>
      </c>
      <c r="AC360" s="200">
        <v>183</v>
      </c>
      <c r="AD360" s="200">
        <v>700</v>
      </c>
      <c r="AE360" s="200">
        <v>546</v>
      </c>
      <c r="AF360" s="200">
        <v>726</v>
      </c>
      <c r="AG360" s="200">
        <v>902</v>
      </c>
      <c r="AI360" s="259">
        <v>0.57080792971592909</v>
      </c>
      <c r="AJ360" s="260">
        <f t="shared" si="215"/>
        <v>5.2613562774480744</v>
      </c>
      <c r="AK360" s="261">
        <f t="shared" si="187"/>
        <v>4.4943312369021661E-3</v>
      </c>
      <c r="AL360" s="262">
        <f t="shared" si="216"/>
        <v>0.1418513648997399</v>
      </c>
      <c r="AN360" s="264">
        <f t="shared" si="217"/>
        <v>6.5960000000000019E-2</v>
      </c>
      <c r="AO360" s="266">
        <f t="shared" si="218"/>
        <v>16.503679000000002</v>
      </c>
      <c r="AP360" s="261">
        <f t="shared" si="188"/>
        <v>8.0107169206873139E-3</v>
      </c>
      <c r="AQ360" s="262">
        <f t="shared" si="219"/>
        <v>2.6855950844151093E-4</v>
      </c>
      <c r="AT360" s="192">
        <f t="shared" si="189"/>
        <v>3.3877177904335844E-4</v>
      </c>
      <c r="AU360" s="192">
        <f t="shared" si="190"/>
        <v>0</v>
      </c>
      <c r="AV360" s="192">
        <f t="shared" si="191"/>
        <v>2.9499789748157617E-5</v>
      </c>
      <c r="AW360" s="192">
        <f t="shared" si="192"/>
        <v>0</v>
      </c>
      <c r="AX360" s="192">
        <f t="shared" si="193"/>
        <v>0</v>
      </c>
      <c r="AY360" s="192">
        <f t="shared" si="194"/>
        <v>1.9127283030257039E-4</v>
      </c>
      <c r="AZ360" s="192">
        <f t="shared" si="195"/>
        <v>0</v>
      </c>
      <c r="BA360" s="192">
        <f t="shared" si="196"/>
        <v>0</v>
      </c>
      <c r="BB360" s="192">
        <f t="shared" si="197"/>
        <v>0</v>
      </c>
      <c r="BC360" s="192">
        <f t="shared" si="198"/>
        <v>5.5954439909408648E-4</v>
      </c>
      <c r="BE360" s="72">
        <f t="shared" si="199"/>
        <v>3.3877177904335844E-4</v>
      </c>
      <c r="BF360" s="72">
        <f t="shared" si="200"/>
        <v>0</v>
      </c>
      <c r="BG360" s="72">
        <f t="shared" si="201"/>
        <v>7.8666105995086997E-5</v>
      </c>
      <c r="BH360" s="99">
        <f t="shared" si="202"/>
        <v>0</v>
      </c>
      <c r="BI360" s="72">
        <f t="shared" si="203"/>
        <v>0</v>
      </c>
      <c r="BJ360" s="72">
        <f t="shared" si="204"/>
        <v>1.9127283030257039E-4</v>
      </c>
      <c r="BK360" s="72">
        <f t="shared" si="205"/>
        <v>0</v>
      </c>
      <c r="BL360" s="72">
        <f t="shared" si="206"/>
        <v>0</v>
      </c>
      <c r="BM360" s="99">
        <f t="shared" si="207"/>
        <v>0</v>
      </c>
      <c r="BN360" s="278">
        <f t="shared" si="186"/>
        <v>1.1514434062990554E-2</v>
      </c>
      <c r="BO360" s="277">
        <f t="shared" si="208"/>
        <v>5.5954439909408648E-4</v>
      </c>
      <c r="BP360" s="375">
        <f t="shared" si="209"/>
        <v>6.0871071534101574E-4</v>
      </c>
      <c r="BQ360" s="375"/>
      <c r="BR360" s="375"/>
      <c r="BS360" s="375"/>
      <c r="BT360" s="281"/>
      <c r="BU360" s="397"/>
      <c r="BV360" s="397"/>
      <c r="BW360" s="281"/>
      <c r="BX360" s="281"/>
    </row>
    <row r="361" spans="1:76" ht="15">
      <c r="A361" s="192">
        <v>80</v>
      </c>
      <c r="B361" s="192">
        <v>51053</v>
      </c>
      <c r="C361" s="200">
        <v>3</v>
      </c>
      <c r="D361" s="202">
        <v>0</v>
      </c>
      <c r="E361" s="202">
        <v>0</v>
      </c>
      <c r="F361" s="200">
        <v>1</v>
      </c>
      <c r="G361" s="192" t="s">
        <v>803</v>
      </c>
      <c r="H361" s="193">
        <v>7.7899999999999996E-4</v>
      </c>
      <c r="I361" s="201">
        <v>98</v>
      </c>
      <c r="J361" s="193">
        <v>1.2271400891300136E-4</v>
      </c>
      <c r="K361" s="200">
        <v>48</v>
      </c>
      <c r="L361" s="200">
        <v>0</v>
      </c>
      <c r="M361" s="200">
        <v>0</v>
      </c>
      <c r="N361" s="200">
        <v>3</v>
      </c>
      <c r="O361" s="200">
        <v>0</v>
      </c>
      <c r="P361" s="200">
        <v>0</v>
      </c>
      <c r="Q361" s="200">
        <v>276</v>
      </c>
      <c r="R361" s="200">
        <v>35</v>
      </c>
      <c r="S361" s="200">
        <v>249</v>
      </c>
      <c r="T361" s="200">
        <v>0</v>
      </c>
      <c r="U361" s="200">
        <v>0</v>
      </c>
      <c r="V361" s="200">
        <v>0</v>
      </c>
      <c r="W361" s="200">
        <v>48</v>
      </c>
      <c r="X361" s="200">
        <v>0</v>
      </c>
      <c r="Y361" s="200">
        <v>0</v>
      </c>
      <c r="Z361" s="200">
        <v>3</v>
      </c>
      <c r="AA361" s="200">
        <v>0</v>
      </c>
      <c r="AB361" s="200">
        <v>0</v>
      </c>
      <c r="AC361" s="200">
        <v>157</v>
      </c>
      <c r="AD361" s="200">
        <v>363</v>
      </c>
      <c r="AE361" s="200">
        <v>315</v>
      </c>
      <c r="AF361" s="200">
        <v>113</v>
      </c>
      <c r="AG361" s="200">
        <v>363</v>
      </c>
      <c r="AI361" s="259">
        <v>0.43387396874317258</v>
      </c>
      <c r="AJ361" s="260">
        <f t="shared" si="215"/>
        <v>5.2752229604552436</v>
      </c>
      <c r="AK361" s="261">
        <f t="shared" si="187"/>
        <v>4.5061763702299498E-3</v>
      </c>
      <c r="AL361" s="262">
        <f t="shared" si="216"/>
        <v>-0.13634259671622354</v>
      </c>
      <c r="AN361" s="264">
        <f t="shared" si="217"/>
        <v>6.6739000000000021E-2</v>
      </c>
      <c r="AO361" s="266">
        <f t="shared" si="218"/>
        <v>16.591706000000002</v>
      </c>
      <c r="AP361" s="261">
        <f t="shared" si="188"/>
        <v>8.0534443257936142E-3</v>
      </c>
      <c r="AQ361" s="262">
        <f t="shared" si="219"/>
        <v>9.0858539388991618E-5</v>
      </c>
      <c r="AT361" s="192">
        <f t="shared" si="189"/>
        <v>2.3678895159852743E-5</v>
      </c>
      <c r="AU361" s="192">
        <f t="shared" si="190"/>
        <v>0</v>
      </c>
      <c r="AV361" s="192">
        <f t="shared" si="191"/>
        <v>1.4799309474907964E-6</v>
      </c>
      <c r="AW361" s="192">
        <f t="shared" si="192"/>
        <v>0</v>
      </c>
      <c r="AX361" s="192">
        <f t="shared" si="193"/>
        <v>0</v>
      </c>
      <c r="AY361" s="192">
        <f t="shared" si="194"/>
        <v>0</v>
      </c>
      <c r="AZ361" s="192">
        <f t="shared" si="195"/>
        <v>0</v>
      </c>
      <c r="BA361" s="192">
        <f t="shared" si="196"/>
        <v>0</v>
      </c>
      <c r="BB361" s="192">
        <f t="shared" si="197"/>
        <v>0</v>
      </c>
      <c r="BC361" s="192">
        <f t="shared" si="198"/>
        <v>2.5158826107343538E-5</v>
      </c>
      <c r="BE361" s="72">
        <f t="shared" si="199"/>
        <v>2.3678895159852743E-5</v>
      </c>
      <c r="BF361" s="72">
        <f t="shared" si="200"/>
        <v>0</v>
      </c>
      <c r="BG361" s="72">
        <f t="shared" si="201"/>
        <v>3.9464825266421244E-6</v>
      </c>
      <c r="BH361" s="99">
        <f t="shared" si="202"/>
        <v>0</v>
      </c>
      <c r="BI361" s="72">
        <f t="shared" si="203"/>
        <v>0</v>
      </c>
      <c r="BJ361" s="72">
        <f t="shared" si="204"/>
        <v>0</v>
      </c>
      <c r="BK361" s="72">
        <f t="shared" si="205"/>
        <v>0</v>
      </c>
      <c r="BL361" s="72">
        <f t="shared" si="206"/>
        <v>0</v>
      </c>
      <c r="BM361" s="99">
        <f t="shared" si="207"/>
        <v>0</v>
      </c>
      <c r="BN361" s="278">
        <f t="shared" si="186"/>
        <v>9.2906776148033343E-4</v>
      </c>
      <c r="BO361" s="277">
        <f t="shared" si="208"/>
        <v>2.5158826107343538E-5</v>
      </c>
      <c r="BP361" s="376">
        <f t="shared" si="209"/>
        <v>2.7625377686494866E-5</v>
      </c>
      <c r="BQ361" s="379"/>
      <c r="BR361" s="379"/>
      <c r="BS361" s="379"/>
      <c r="BT361" s="281"/>
      <c r="BU361" s="397"/>
      <c r="BV361" s="397"/>
      <c r="BW361" s="281"/>
      <c r="BX361" s="281"/>
    </row>
    <row r="362" spans="1:76" ht="15">
      <c r="A362" s="192">
        <v>107</v>
      </c>
      <c r="B362" s="192">
        <v>51014</v>
      </c>
      <c r="C362" s="200">
        <v>3</v>
      </c>
      <c r="D362" s="202">
        <v>0</v>
      </c>
      <c r="E362" s="202">
        <v>0</v>
      </c>
      <c r="F362" s="200">
        <v>1</v>
      </c>
      <c r="G362" s="192" t="s">
        <v>803</v>
      </c>
      <c r="H362" s="193">
        <v>7.7899999999999996E-4</v>
      </c>
      <c r="I362" s="201">
        <v>98</v>
      </c>
      <c r="J362" s="193">
        <v>1.2271400891300136E-4</v>
      </c>
      <c r="K362" s="200">
        <v>192</v>
      </c>
      <c r="L362" s="200">
        <v>0</v>
      </c>
      <c r="M362" s="200">
        <v>0</v>
      </c>
      <c r="N362" s="200">
        <v>18</v>
      </c>
      <c r="O362" s="200">
        <v>0</v>
      </c>
      <c r="P362" s="200">
        <v>0</v>
      </c>
      <c r="Q362" s="200">
        <v>96</v>
      </c>
      <c r="R362" s="200">
        <v>9</v>
      </c>
      <c r="S362" s="200">
        <v>90</v>
      </c>
      <c r="T362" s="200">
        <v>0</v>
      </c>
      <c r="U362" s="200">
        <v>0</v>
      </c>
      <c r="V362" s="200">
        <v>0</v>
      </c>
      <c r="W362" s="200">
        <v>5</v>
      </c>
      <c r="X362" s="200">
        <v>0</v>
      </c>
      <c r="Y362" s="200">
        <v>0</v>
      </c>
      <c r="Z362" s="200">
        <v>18</v>
      </c>
      <c r="AA362" s="200">
        <v>0</v>
      </c>
      <c r="AB362" s="200">
        <v>0</v>
      </c>
      <c r="AC362" s="200">
        <v>38</v>
      </c>
      <c r="AD362" s="200">
        <v>316</v>
      </c>
      <c r="AE362" s="200">
        <v>123</v>
      </c>
      <c r="AF362" s="200">
        <v>226</v>
      </c>
      <c r="AG362" s="200">
        <v>315</v>
      </c>
      <c r="AI362" s="259">
        <v>0.49129540656296478</v>
      </c>
      <c r="AJ362" s="260">
        <f t="shared" si="215"/>
        <v>5.302956326469582</v>
      </c>
      <c r="AK362" s="261">
        <f t="shared" si="187"/>
        <v>4.5298666368855153E-3</v>
      </c>
      <c r="AL362" s="262">
        <f t="shared" si="216"/>
        <v>5.2605693175247305E-2</v>
      </c>
      <c r="AN362" s="264">
        <f t="shared" si="217"/>
        <v>6.7518000000000022E-2</v>
      </c>
      <c r="AO362" s="266">
        <f t="shared" si="218"/>
        <v>16.767760000000003</v>
      </c>
      <c r="AP362" s="261">
        <f t="shared" si="188"/>
        <v>8.1388991360062148E-3</v>
      </c>
      <c r="AQ362" s="262">
        <f t="shared" si="219"/>
        <v>9.19723674432582E-5</v>
      </c>
      <c r="AT362" s="192">
        <f t="shared" si="189"/>
        <v>9.4715580639410972E-5</v>
      </c>
      <c r="AU362" s="192">
        <f t="shared" si="190"/>
        <v>0</v>
      </c>
      <c r="AV362" s="192">
        <f t="shared" si="191"/>
        <v>8.8795856849447795E-6</v>
      </c>
      <c r="AW362" s="192">
        <f t="shared" si="192"/>
        <v>0</v>
      </c>
      <c r="AX362" s="192">
        <f t="shared" si="193"/>
        <v>0</v>
      </c>
      <c r="AY362" s="192">
        <f t="shared" si="194"/>
        <v>0</v>
      </c>
      <c r="AZ362" s="192">
        <f t="shared" si="195"/>
        <v>0</v>
      </c>
      <c r="BA362" s="192">
        <f t="shared" si="196"/>
        <v>0</v>
      </c>
      <c r="BB362" s="192">
        <f t="shared" si="197"/>
        <v>0</v>
      </c>
      <c r="BC362" s="192">
        <f t="shared" si="198"/>
        <v>1.0359516632435575E-4</v>
      </c>
      <c r="BE362" s="72">
        <f t="shared" si="199"/>
        <v>9.4715580639410972E-5</v>
      </c>
      <c r="BF362" s="72">
        <f t="shared" si="200"/>
        <v>0</v>
      </c>
      <c r="BG362" s="72">
        <f t="shared" si="201"/>
        <v>2.3678895159852747E-5</v>
      </c>
      <c r="BH362" s="99">
        <f t="shared" si="202"/>
        <v>0</v>
      </c>
      <c r="BI362" s="72">
        <f t="shared" si="203"/>
        <v>0</v>
      </c>
      <c r="BJ362" s="72">
        <f t="shared" si="204"/>
        <v>0</v>
      </c>
      <c r="BK362" s="72">
        <f t="shared" si="205"/>
        <v>0</v>
      </c>
      <c r="BL362" s="72">
        <f t="shared" si="206"/>
        <v>0</v>
      </c>
      <c r="BM362" s="99">
        <f t="shared" si="207"/>
        <v>0</v>
      </c>
      <c r="BN362" s="278">
        <f t="shared" si="186"/>
        <v>1.8581355229606669E-3</v>
      </c>
      <c r="BO362" s="277">
        <f t="shared" si="208"/>
        <v>1.0359516632435575E-4</v>
      </c>
      <c r="BP362" s="375">
        <f t="shared" si="209"/>
        <v>1.1839447579926372E-4</v>
      </c>
      <c r="BQ362" s="375"/>
      <c r="BR362" s="375"/>
      <c r="BS362" s="375"/>
      <c r="BT362" s="281"/>
      <c r="BU362" s="397"/>
      <c r="BV362" s="397"/>
      <c r="BW362" s="281"/>
      <c r="BX362" s="281"/>
    </row>
    <row r="363" spans="1:76" ht="15">
      <c r="A363" s="192">
        <v>135</v>
      </c>
      <c r="B363" s="192">
        <v>51046</v>
      </c>
      <c r="C363" s="200">
        <v>3</v>
      </c>
      <c r="D363" s="202">
        <v>0</v>
      </c>
      <c r="E363" s="202">
        <v>0</v>
      </c>
      <c r="F363" s="200">
        <v>1</v>
      </c>
      <c r="G363" s="192" t="s">
        <v>803</v>
      </c>
      <c r="H363" s="193">
        <v>7.7899999999999996E-4</v>
      </c>
      <c r="I363" s="201">
        <v>98</v>
      </c>
      <c r="J363" s="193">
        <v>1.2271400891300136E-4</v>
      </c>
      <c r="K363" s="200">
        <v>0</v>
      </c>
      <c r="L363" s="200">
        <v>0</v>
      </c>
      <c r="M363" s="200">
        <v>0</v>
      </c>
      <c r="N363" s="200">
        <v>409</v>
      </c>
      <c r="O363" s="200">
        <v>0</v>
      </c>
      <c r="P363" s="200">
        <v>0</v>
      </c>
      <c r="Q363" s="200">
        <v>282</v>
      </c>
      <c r="R363" s="200">
        <v>22</v>
      </c>
      <c r="S363" s="200">
        <v>600</v>
      </c>
      <c r="T363" s="200">
        <v>345</v>
      </c>
      <c r="U363" s="200">
        <v>1</v>
      </c>
      <c r="V363" s="200">
        <v>0</v>
      </c>
      <c r="W363" s="200">
        <v>0</v>
      </c>
      <c r="X363" s="200">
        <v>0</v>
      </c>
      <c r="Y363" s="200">
        <v>323</v>
      </c>
      <c r="Z363" s="200">
        <v>87</v>
      </c>
      <c r="AA363" s="200">
        <v>0</v>
      </c>
      <c r="AB363" s="200">
        <v>0</v>
      </c>
      <c r="AC363" s="200">
        <v>124</v>
      </c>
      <c r="AD363" s="200">
        <v>714</v>
      </c>
      <c r="AE363" s="200">
        <v>1059</v>
      </c>
      <c r="AF363" s="200">
        <v>459</v>
      </c>
      <c r="AG363" s="200">
        <v>1059</v>
      </c>
      <c r="AI363" s="259">
        <v>0.54010249792651122</v>
      </c>
      <c r="AJ363" s="260">
        <f t="shared" si="215"/>
        <v>5.3592820565606498</v>
      </c>
      <c r="AK363" s="261">
        <f t="shared" si="187"/>
        <v>4.5779809395178383E-3</v>
      </c>
      <c r="AL363" s="262">
        <f t="shared" si="216"/>
        <v>4.9895004207801415E-2</v>
      </c>
      <c r="AN363" s="264">
        <f t="shared" si="217"/>
        <v>6.8297000000000024E-2</v>
      </c>
      <c r="AO363" s="266">
        <f t="shared" si="218"/>
        <v>17.125321000000003</v>
      </c>
      <c r="AP363" s="261">
        <f t="shared" si="188"/>
        <v>8.3124555868362322E-3</v>
      </c>
      <c r="AQ363" s="262">
        <f t="shared" si="219"/>
        <v>9.2984279670906011E-5</v>
      </c>
      <c r="AT363" s="192">
        <f t="shared" si="189"/>
        <v>0</v>
      </c>
      <c r="AU363" s="192">
        <f t="shared" si="190"/>
        <v>0</v>
      </c>
      <c r="AV363" s="192">
        <f t="shared" si="191"/>
        <v>2.0176391917457859E-4</v>
      </c>
      <c r="AW363" s="192">
        <f t="shared" si="192"/>
        <v>0</v>
      </c>
      <c r="AX363" s="192">
        <f t="shared" si="193"/>
        <v>0</v>
      </c>
      <c r="AY363" s="192">
        <f t="shared" si="194"/>
        <v>1.7019205896144158E-4</v>
      </c>
      <c r="AZ363" s="192">
        <f t="shared" si="195"/>
        <v>1.5933923201317575E-4</v>
      </c>
      <c r="BA363" s="192">
        <f t="shared" si="196"/>
        <v>0</v>
      </c>
      <c r="BB363" s="192">
        <f t="shared" si="197"/>
        <v>0</v>
      </c>
      <c r="BC363" s="192">
        <f t="shared" si="198"/>
        <v>5.3129521014919599E-4</v>
      </c>
      <c r="BE363" s="72">
        <f t="shared" si="199"/>
        <v>0</v>
      </c>
      <c r="BF363" s="72">
        <f t="shared" si="200"/>
        <v>0</v>
      </c>
      <c r="BG363" s="72">
        <f t="shared" si="201"/>
        <v>5.3803711779887634E-4</v>
      </c>
      <c r="BH363" s="99">
        <f t="shared" si="202"/>
        <v>0</v>
      </c>
      <c r="BI363" s="72">
        <f t="shared" si="203"/>
        <v>0</v>
      </c>
      <c r="BJ363" s="72">
        <f t="shared" si="204"/>
        <v>1.7019205896144158E-4</v>
      </c>
      <c r="BK363" s="72">
        <f t="shared" si="205"/>
        <v>4.2490461870180212E-4</v>
      </c>
      <c r="BL363" s="72">
        <f t="shared" si="206"/>
        <v>0</v>
      </c>
      <c r="BM363" s="99">
        <f t="shared" si="207"/>
        <v>0</v>
      </c>
      <c r="BN363" s="278">
        <f t="shared" si="186"/>
        <v>3.7738239161015314E-3</v>
      </c>
      <c r="BO363" s="277">
        <f t="shared" si="208"/>
        <v>5.3129521014919599E-4</v>
      </c>
      <c r="BP363" s="375">
        <f t="shared" si="209"/>
        <v>1.1331337954621199E-3</v>
      </c>
      <c r="BQ363" s="375"/>
      <c r="BR363" s="375"/>
      <c r="BS363" s="375"/>
      <c r="BT363" s="281"/>
      <c r="BU363" s="397"/>
      <c r="BV363" s="397"/>
      <c r="BW363" s="281"/>
      <c r="BX363" s="281"/>
    </row>
    <row r="364" spans="1:76" ht="15">
      <c r="A364" s="192">
        <v>31</v>
      </c>
      <c r="B364" s="192">
        <v>52019</v>
      </c>
      <c r="C364" s="200">
        <v>6</v>
      </c>
      <c r="D364" s="202">
        <v>0</v>
      </c>
      <c r="E364" s="202">
        <v>0</v>
      </c>
      <c r="F364" s="200">
        <v>1</v>
      </c>
      <c r="G364" s="192" t="s">
        <v>803</v>
      </c>
      <c r="H364" s="193">
        <v>2.8240000000000001E-3</v>
      </c>
      <c r="I364" s="201">
        <v>98</v>
      </c>
      <c r="J364" s="193">
        <v>4.4485797326099599E-4</v>
      </c>
      <c r="K364" s="200">
        <v>0</v>
      </c>
      <c r="L364" s="200">
        <v>0</v>
      </c>
      <c r="M364" s="200">
        <v>0</v>
      </c>
      <c r="N364" s="200">
        <v>0</v>
      </c>
      <c r="O364" s="200">
        <v>0</v>
      </c>
      <c r="P364" s="200">
        <v>0</v>
      </c>
      <c r="Q364" s="200">
        <v>45</v>
      </c>
      <c r="R364" s="200">
        <v>0</v>
      </c>
      <c r="S364" s="200">
        <v>4</v>
      </c>
      <c r="T364" s="200">
        <v>0</v>
      </c>
      <c r="U364" s="200">
        <v>0</v>
      </c>
      <c r="V364" s="200">
        <v>0</v>
      </c>
      <c r="W364" s="200">
        <v>0</v>
      </c>
      <c r="X364" s="200">
        <v>0</v>
      </c>
      <c r="Y364" s="200">
        <v>0</v>
      </c>
      <c r="Z364" s="200">
        <v>0</v>
      </c>
      <c r="AA364" s="200">
        <v>0</v>
      </c>
      <c r="AB364" s="200">
        <v>0</v>
      </c>
      <c r="AC364" s="200">
        <v>19</v>
      </c>
      <c r="AD364" s="200">
        <v>45</v>
      </c>
      <c r="AE364" s="200">
        <v>45</v>
      </c>
      <c r="AF364" s="200">
        <v>41</v>
      </c>
      <c r="AG364" s="200">
        <v>45</v>
      </c>
      <c r="AI364" s="259">
        <v>0.36677028051478899</v>
      </c>
      <c r="AJ364" s="260">
        <f t="shared" si="215"/>
        <v>5.3775212334643507</v>
      </c>
      <c r="AK364" s="261">
        <f t="shared" si="187"/>
        <v>4.5935611242023562E-3</v>
      </c>
      <c r="AL364" s="262">
        <f t="shared" si="216"/>
        <v>-0.15560054587457053</v>
      </c>
      <c r="AN364" s="264">
        <f t="shared" si="217"/>
        <v>7.1121000000000018E-2</v>
      </c>
      <c r="AO364" s="266">
        <f t="shared" si="218"/>
        <v>17.241105000000005</v>
      </c>
      <c r="AP364" s="261">
        <f t="shared" si="188"/>
        <v>8.3686559557324559E-3</v>
      </c>
      <c r="AQ364" s="262">
        <f t="shared" si="219"/>
        <v>3.4660897300378538E-4</v>
      </c>
      <c r="AT364" s="192">
        <f t="shared" si="189"/>
        <v>0</v>
      </c>
      <c r="AU364" s="192">
        <f t="shared" si="190"/>
        <v>0</v>
      </c>
      <c r="AV364" s="192">
        <f t="shared" si="191"/>
        <v>0</v>
      </c>
      <c r="AW364" s="192">
        <f t="shared" si="192"/>
        <v>0</v>
      </c>
      <c r="AX364" s="192">
        <f t="shared" si="193"/>
        <v>0</v>
      </c>
      <c r="AY364" s="192">
        <f t="shared" si="194"/>
        <v>0</v>
      </c>
      <c r="AZ364" s="192">
        <f t="shared" si="195"/>
        <v>0</v>
      </c>
      <c r="BA364" s="192">
        <f t="shared" si="196"/>
        <v>0</v>
      </c>
      <c r="BB364" s="192">
        <f t="shared" si="197"/>
        <v>0</v>
      </c>
      <c r="BC364" s="192">
        <f t="shared" si="198"/>
        <v>0</v>
      </c>
      <c r="BE364" s="72">
        <f t="shared" si="199"/>
        <v>0</v>
      </c>
      <c r="BF364" s="72">
        <f t="shared" si="200"/>
        <v>0</v>
      </c>
      <c r="BG364" s="72">
        <f t="shared" si="201"/>
        <v>0</v>
      </c>
      <c r="BH364" s="99">
        <f t="shared" si="202"/>
        <v>0</v>
      </c>
      <c r="BI364" s="72">
        <f t="shared" si="203"/>
        <v>0</v>
      </c>
      <c r="BJ364" s="72">
        <f t="shared" si="204"/>
        <v>0</v>
      </c>
      <c r="BK364" s="72">
        <f t="shared" si="205"/>
        <v>0</v>
      </c>
      <c r="BL364" s="72">
        <f t="shared" si="206"/>
        <v>0</v>
      </c>
      <c r="BM364" s="99">
        <f t="shared" si="207"/>
        <v>0</v>
      </c>
      <c r="BN364" s="278">
        <f t="shared" si="186"/>
        <v>1.222024852547956E-3</v>
      </c>
      <c r="BO364" s="277">
        <f t="shared" si="208"/>
        <v>0</v>
      </c>
      <c r="BP364" s="375">
        <f t="shared" si="209"/>
        <v>0</v>
      </c>
      <c r="BQ364" s="375"/>
      <c r="BR364" s="375"/>
      <c r="BS364" s="375"/>
      <c r="BT364" s="281"/>
      <c r="BU364" s="397"/>
      <c r="BV364" s="397"/>
      <c r="BW364" s="281"/>
      <c r="BX364" s="281"/>
    </row>
    <row r="365" spans="1:76" ht="15">
      <c r="A365" s="192">
        <v>12</v>
      </c>
      <c r="B365" s="192">
        <v>51031</v>
      </c>
      <c r="C365" s="200">
        <v>9</v>
      </c>
      <c r="D365" s="200">
        <v>0</v>
      </c>
      <c r="E365" s="200">
        <v>1</v>
      </c>
      <c r="F365" s="200">
        <v>1</v>
      </c>
      <c r="G365" s="192" t="s">
        <v>803</v>
      </c>
      <c r="H365" s="193">
        <v>7.7899999999999996E-4</v>
      </c>
      <c r="I365" s="201">
        <v>98</v>
      </c>
      <c r="J365" s="193">
        <v>7.8536318427832491E-5</v>
      </c>
      <c r="K365" s="200">
        <v>372</v>
      </c>
      <c r="L365" s="200">
        <v>0</v>
      </c>
      <c r="M365" s="200">
        <v>0</v>
      </c>
      <c r="N365" s="200">
        <v>11</v>
      </c>
      <c r="O365" s="200">
        <v>0</v>
      </c>
      <c r="P365" s="200">
        <v>0</v>
      </c>
      <c r="Q365" s="200">
        <v>309</v>
      </c>
      <c r="R365" s="200">
        <v>0</v>
      </c>
      <c r="S365" s="200">
        <v>909</v>
      </c>
      <c r="T365" s="200">
        <v>0</v>
      </c>
      <c r="U365" s="200">
        <v>0</v>
      </c>
      <c r="V365" s="200">
        <v>0</v>
      </c>
      <c r="W365" s="200">
        <v>4</v>
      </c>
      <c r="X365" s="200">
        <v>0</v>
      </c>
      <c r="Y365" s="200">
        <v>0</v>
      </c>
      <c r="Z365" s="200">
        <v>11</v>
      </c>
      <c r="AA365" s="200">
        <v>0</v>
      </c>
      <c r="AB365" s="200">
        <v>0</v>
      </c>
      <c r="AC365" s="200">
        <v>123</v>
      </c>
      <c r="AD365" s="200">
        <v>693</v>
      </c>
      <c r="AE365" s="200">
        <v>321</v>
      </c>
      <c r="AF365" s="200">
        <v>-216</v>
      </c>
      <c r="AG365" s="200">
        <v>693</v>
      </c>
      <c r="AI365" s="264">
        <v>2.3273216425108316E-2</v>
      </c>
      <c r="AJ365" s="260">
        <f t="shared" si="215"/>
        <v>5.3605573886839393</v>
      </c>
      <c r="AK365" s="261">
        <f t="shared" si="187"/>
        <v>4.5790703477800558E-3</v>
      </c>
      <c r="AL365" s="262">
        <f t="shared" si="216"/>
        <v>-0.13082802408552452</v>
      </c>
      <c r="AN365" s="264">
        <f t="shared" si="217"/>
        <v>7.1900000000000019E-2</v>
      </c>
      <c r="AO365" s="266">
        <f t="shared" si="218"/>
        <v>17.072841000000004</v>
      </c>
      <c r="AP365" s="261">
        <f t="shared" si="188"/>
        <v>8.2869823318124473E-3</v>
      </c>
      <c r="AQ365" s="262">
        <f t="shared" si="219"/>
        <v>9.8438616774002783E-5</v>
      </c>
      <c r="AT365" s="192">
        <f t="shared" si="189"/>
        <v>1.1744635202971781E-4</v>
      </c>
      <c r="AU365" s="192">
        <f t="shared" si="190"/>
        <v>0</v>
      </c>
      <c r="AV365" s="192">
        <f t="shared" si="191"/>
        <v>3.4728760008787531E-6</v>
      </c>
      <c r="AW365" s="192">
        <f t="shared" si="192"/>
        <v>0</v>
      </c>
      <c r="AX365" s="192">
        <f t="shared" si="193"/>
        <v>0</v>
      </c>
      <c r="AY365" s="192">
        <f t="shared" si="194"/>
        <v>0</v>
      </c>
      <c r="AZ365" s="192">
        <f t="shared" si="195"/>
        <v>0</v>
      </c>
      <c r="BA365" s="192">
        <f t="shared" si="196"/>
        <v>0</v>
      </c>
      <c r="BB365" s="192">
        <f t="shared" si="197"/>
        <v>0</v>
      </c>
      <c r="BC365" s="192">
        <f t="shared" si="198"/>
        <v>1.2091922803059656E-4</v>
      </c>
      <c r="BE365" s="72">
        <f t="shared" si="199"/>
        <v>1.1744635202971781E-4</v>
      </c>
      <c r="BF365" s="72">
        <f t="shared" si="200"/>
        <v>0</v>
      </c>
      <c r="BG365" s="72">
        <f t="shared" si="201"/>
        <v>9.261002669010007E-6</v>
      </c>
      <c r="BH365" s="99">
        <f t="shared" si="202"/>
        <v>0</v>
      </c>
      <c r="BI365" s="72">
        <f t="shared" si="203"/>
        <v>0</v>
      </c>
      <c r="BJ365" s="72">
        <f t="shared" si="204"/>
        <v>0</v>
      </c>
      <c r="BK365" s="72">
        <f t="shared" si="205"/>
        <v>0</v>
      </c>
      <c r="BL365" s="72">
        <f t="shared" si="206"/>
        <v>0</v>
      </c>
      <c r="BM365" s="99">
        <f t="shared" si="207"/>
        <v>0</v>
      </c>
      <c r="BN365" s="278">
        <f t="shared" si="186"/>
        <v>-1.1365776002875917E-3</v>
      </c>
      <c r="BO365" s="277">
        <f t="shared" si="208"/>
        <v>1.2091922803059656E-4</v>
      </c>
      <c r="BP365" s="375">
        <f t="shared" si="209"/>
        <v>1.2670735469872782E-4</v>
      </c>
      <c r="BQ365" s="375"/>
      <c r="BR365" s="375"/>
      <c r="BS365" s="375"/>
      <c r="BT365" s="281"/>
      <c r="BU365" s="397"/>
      <c r="BV365" s="397"/>
      <c r="BW365" s="281"/>
      <c r="BX365" s="281"/>
    </row>
    <row r="366" spans="1:76" ht="15">
      <c r="A366" s="192">
        <v>29</v>
      </c>
      <c r="B366" s="192">
        <v>55017</v>
      </c>
      <c r="C366" s="200">
        <v>9</v>
      </c>
      <c r="D366" s="200">
        <v>0</v>
      </c>
      <c r="E366" s="200">
        <v>1</v>
      </c>
      <c r="F366" s="200">
        <v>1</v>
      </c>
      <c r="G366" s="192" t="s">
        <v>803</v>
      </c>
      <c r="H366" s="193">
        <v>2.9150000000000001E-3</v>
      </c>
      <c r="I366" s="201">
        <v>98</v>
      </c>
      <c r="J366" s="193">
        <v>2.9388108885382763E-4</v>
      </c>
      <c r="K366" s="200">
        <v>0</v>
      </c>
      <c r="L366" s="200">
        <v>0</v>
      </c>
      <c r="M366" s="200">
        <v>0</v>
      </c>
      <c r="N366" s="200">
        <v>0</v>
      </c>
      <c r="O366" s="200">
        <v>0</v>
      </c>
      <c r="P366" s="200">
        <v>0</v>
      </c>
      <c r="Q366" s="200">
        <v>36</v>
      </c>
      <c r="R366" s="200">
        <v>0</v>
      </c>
      <c r="S366" s="200">
        <v>3</v>
      </c>
      <c r="T366" s="200">
        <v>0</v>
      </c>
      <c r="U366" s="200">
        <v>0</v>
      </c>
      <c r="V366" s="200">
        <v>0</v>
      </c>
      <c r="W366" s="200">
        <v>0</v>
      </c>
      <c r="X366" s="200">
        <v>0</v>
      </c>
      <c r="Y366" s="200">
        <v>0</v>
      </c>
      <c r="Z366" s="200">
        <v>0</v>
      </c>
      <c r="AA366" s="200">
        <v>0</v>
      </c>
      <c r="AB366" s="200">
        <v>0</v>
      </c>
      <c r="AC366" s="200">
        <v>9</v>
      </c>
      <c r="AD366" s="200">
        <v>36</v>
      </c>
      <c r="AE366" s="200">
        <v>36</v>
      </c>
      <c r="AF366" s="200">
        <v>33</v>
      </c>
      <c r="AG366" s="200">
        <v>36</v>
      </c>
      <c r="AI366" s="259">
        <v>0.36236991828999549</v>
      </c>
      <c r="AJ366" s="260">
        <f t="shared" si="215"/>
        <v>5.3702554646161156</v>
      </c>
      <c r="AK366" s="261">
        <f t="shared" si="187"/>
        <v>4.5873545930015126E-3</v>
      </c>
      <c r="AL366" s="262">
        <f t="shared" si="216"/>
        <v>0.127662010613417</v>
      </c>
      <c r="AN366" s="264">
        <f t="shared" si="217"/>
        <v>7.481500000000002E-2</v>
      </c>
      <c r="AO366" s="266">
        <f t="shared" si="218"/>
        <v>17.169036000000006</v>
      </c>
      <c r="AP366" s="261">
        <f t="shared" si="188"/>
        <v>8.3336744005436392E-3</v>
      </c>
      <c r="AQ366" s="262">
        <f t="shared" si="219"/>
        <v>3.7922501062518228E-4</v>
      </c>
      <c r="AT366" s="192">
        <f t="shared" si="189"/>
        <v>0</v>
      </c>
      <c r="AU366" s="192">
        <f t="shared" si="190"/>
        <v>0</v>
      </c>
      <c r="AV366" s="192">
        <f t="shared" si="191"/>
        <v>0</v>
      </c>
      <c r="AW366" s="192">
        <f t="shared" si="192"/>
        <v>0</v>
      </c>
      <c r="AX366" s="192">
        <f t="shared" si="193"/>
        <v>0</v>
      </c>
      <c r="AY366" s="192">
        <f t="shared" si="194"/>
        <v>0</v>
      </c>
      <c r="AZ366" s="192">
        <f t="shared" si="195"/>
        <v>0</v>
      </c>
      <c r="BA366" s="192">
        <f t="shared" si="196"/>
        <v>0</v>
      </c>
      <c r="BB366" s="192">
        <f t="shared" si="197"/>
        <v>0</v>
      </c>
      <c r="BC366" s="192">
        <f t="shared" si="198"/>
        <v>0</v>
      </c>
      <c r="BE366" s="72">
        <f t="shared" si="199"/>
        <v>0</v>
      </c>
      <c r="BF366" s="72">
        <f t="shared" si="200"/>
        <v>0</v>
      </c>
      <c r="BG366" s="72">
        <f t="shared" si="201"/>
        <v>0</v>
      </c>
      <c r="BH366" s="99">
        <f t="shared" si="202"/>
        <v>0</v>
      </c>
      <c r="BI366" s="72">
        <f t="shared" si="203"/>
        <v>0</v>
      </c>
      <c r="BJ366" s="72">
        <f t="shared" si="204"/>
        <v>0</v>
      </c>
      <c r="BK366" s="72">
        <f t="shared" si="205"/>
        <v>0</v>
      </c>
      <c r="BL366" s="72">
        <f t="shared" si="206"/>
        <v>0</v>
      </c>
      <c r="BM366" s="99">
        <f t="shared" si="207"/>
        <v>0</v>
      </c>
      <c r="BN366" s="278">
        <f t="shared" si="186"/>
        <v>6.4977108745581293E-4</v>
      </c>
      <c r="BO366" s="277">
        <f t="shared" si="208"/>
        <v>0</v>
      </c>
      <c r="BP366" s="375">
        <f t="shared" si="209"/>
        <v>0</v>
      </c>
      <c r="BQ366" s="375"/>
      <c r="BR366" s="375"/>
      <c r="BS366" s="375"/>
      <c r="BT366" s="281"/>
      <c r="BU366" s="397"/>
      <c r="BV366" s="397"/>
      <c r="BW366" s="281"/>
      <c r="BX366" s="281"/>
    </row>
    <row r="367" spans="1:76" ht="15">
      <c r="A367" s="192">
        <v>54</v>
      </c>
      <c r="B367" s="192">
        <v>42003</v>
      </c>
      <c r="C367" s="200">
        <v>9</v>
      </c>
      <c r="D367" s="200">
        <v>0</v>
      </c>
      <c r="E367" s="200">
        <v>1</v>
      </c>
      <c r="F367" s="200">
        <v>1</v>
      </c>
      <c r="G367" s="192" t="s">
        <v>803</v>
      </c>
      <c r="H367" s="193">
        <v>1.622E-3</v>
      </c>
      <c r="I367" s="201">
        <v>98</v>
      </c>
      <c r="J367" s="193">
        <v>1.6352491462123784E-4</v>
      </c>
      <c r="K367" s="200">
        <v>0</v>
      </c>
      <c r="L367" s="200">
        <v>0</v>
      </c>
      <c r="M367" s="200">
        <v>0</v>
      </c>
      <c r="N367" s="200">
        <v>20</v>
      </c>
      <c r="O367" s="200">
        <v>0</v>
      </c>
      <c r="P367" s="200">
        <v>0</v>
      </c>
      <c r="Q367" s="200">
        <v>153</v>
      </c>
      <c r="R367" s="200">
        <v>0</v>
      </c>
      <c r="S367" s="200">
        <v>119</v>
      </c>
      <c r="T367" s="200">
        <v>0</v>
      </c>
      <c r="U367" s="200">
        <v>0</v>
      </c>
      <c r="V367" s="200">
        <v>0</v>
      </c>
      <c r="W367" s="200">
        <v>0</v>
      </c>
      <c r="X367" s="200">
        <v>0</v>
      </c>
      <c r="Y367" s="200">
        <v>15</v>
      </c>
      <c r="Z367" s="200">
        <v>4</v>
      </c>
      <c r="AA367" s="200">
        <v>0</v>
      </c>
      <c r="AB367" s="200">
        <v>0</v>
      </c>
      <c r="AC367" s="200">
        <v>66</v>
      </c>
      <c r="AD367" s="200">
        <v>173</v>
      </c>
      <c r="AE367" s="200">
        <v>173</v>
      </c>
      <c r="AF367" s="200">
        <v>54</v>
      </c>
      <c r="AG367" s="200">
        <v>173</v>
      </c>
      <c r="AI367" s="264">
        <v>0.40692689607737675</v>
      </c>
      <c r="AJ367" s="260">
        <f t="shared" si="215"/>
        <v>5.3790858100056624</v>
      </c>
      <c r="AK367" s="261">
        <f t="shared" si="187"/>
        <v>4.5948976094832101E-3</v>
      </c>
      <c r="AL367" s="262">
        <f t="shared" si="216"/>
        <v>3.3868407662245928E-2</v>
      </c>
      <c r="AN367" s="264">
        <f t="shared" si="217"/>
        <v>7.6437000000000019E-2</v>
      </c>
      <c r="AO367" s="266">
        <f t="shared" si="218"/>
        <v>17.256624000000006</v>
      </c>
      <c r="AP367" s="261">
        <f t="shared" si="188"/>
        <v>8.3761887195417956E-3</v>
      </c>
      <c r="AQ367" s="262">
        <f t="shared" si="219"/>
        <v>2.1822734601922126E-4</v>
      </c>
      <c r="AT367" s="192">
        <f t="shared" si="189"/>
        <v>0</v>
      </c>
      <c r="AU367" s="192">
        <f t="shared" si="190"/>
        <v>0</v>
      </c>
      <c r="AV367" s="192">
        <f t="shared" si="191"/>
        <v>1.314740313554752E-5</v>
      </c>
      <c r="AW367" s="192">
        <f t="shared" si="192"/>
        <v>0</v>
      </c>
      <c r="AX367" s="192">
        <f t="shared" si="193"/>
        <v>0</v>
      </c>
      <c r="AY367" s="192">
        <f t="shared" si="194"/>
        <v>0</v>
      </c>
      <c r="AZ367" s="192">
        <f t="shared" si="195"/>
        <v>9.8605523516606397E-6</v>
      </c>
      <c r="BA367" s="192">
        <f t="shared" si="196"/>
        <v>0</v>
      </c>
      <c r="BB367" s="192">
        <f t="shared" si="197"/>
        <v>0</v>
      </c>
      <c r="BC367" s="192">
        <f t="shared" si="198"/>
        <v>2.3007955487208158E-5</v>
      </c>
      <c r="BE367" s="72">
        <f t="shared" si="199"/>
        <v>0</v>
      </c>
      <c r="BF367" s="72">
        <f t="shared" si="200"/>
        <v>0</v>
      </c>
      <c r="BG367" s="72">
        <f t="shared" si="201"/>
        <v>3.5059741694793396E-5</v>
      </c>
      <c r="BH367" s="99">
        <f t="shared" si="202"/>
        <v>0</v>
      </c>
      <c r="BI367" s="72">
        <f t="shared" si="203"/>
        <v>0</v>
      </c>
      <c r="BJ367" s="72">
        <f t="shared" si="204"/>
        <v>0</v>
      </c>
      <c r="BK367" s="72">
        <f t="shared" si="205"/>
        <v>2.6294806271095047E-5</v>
      </c>
      <c r="BL367" s="72">
        <f t="shared" si="206"/>
        <v>0</v>
      </c>
      <c r="BM367" s="99">
        <f t="shared" si="207"/>
        <v>0</v>
      </c>
      <c r="BN367" s="278">
        <f t="shared" si="186"/>
        <v>5.9163314109963853E-4</v>
      </c>
      <c r="BO367" s="277">
        <f t="shared" si="208"/>
        <v>2.3007955487208158E-5</v>
      </c>
      <c r="BP367" s="375">
        <f t="shared" si="209"/>
        <v>6.135454796588844E-5</v>
      </c>
      <c r="BQ367" s="375"/>
      <c r="BR367" s="375"/>
      <c r="BS367" s="375"/>
      <c r="BT367" s="281"/>
      <c r="BU367" s="397"/>
      <c r="BV367" s="397"/>
      <c r="BW367" s="281"/>
      <c r="BX367" s="281"/>
    </row>
    <row r="368" spans="1:76" ht="15">
      <c r="A368" s="192">
        <v>55</v>
      </c>
      <c r="B368" s="192">
        <v>42014</v>
      </c>
      <c r="C368" s="200">
        <v>9</v>
      </c>
      <c r="D368" s="200">
        <v>0</v>
      </c>
      <c r="E368" s="200">
        <v>1</v>
      </c>
      <c r="F368" s="200">
        <v>1</v>
      </c>
      <c r="G368" s="192" t="s">
        <v>803</v>
      </c>
      <c r="H368" s="193">
        <v>1.622E-3</v>
      </c>
      <c r="I368" s="201">
        <v>98</v>
      </c>
      <c r="J368" s="193">
        <v>1.6352491462123784E-4</v>
      </c>
      <c r="K368" s="200">
        <v>0</v>
      </c>
      <c r="L368" s="200">
        <v>0</v>
      </c>
      <c r="M368" s="200">
        <v>0</v>
      </c>
      <c r="N368" s="200">
        <v>0</v>
      </c>
      <c r="O368" s="200">
        <v>0</v>
      </c>
      <c r="P368" s="200">
        <v>0</v>
      </c>
      <c r="Q368" s="200">
        <v>189</v>
      </c>
      <c r="R368" s="200">
        <v>0</v>
      </c>
      <c r="S368" s="200">
        <v>134</v>
      </c>
      <c r="T368" s="200">
        <v>0</v>
      </c>
      <c r="U368" s="200">
        <v>0</v>
      </c>
      <c r="V368" s="200">
        <v>0</v>
      </c>
      <c r="W368" s="200">
        <v>0</v>
      </c>
      <c r="X368" s="200">
        <v>0</v>
      </c>
      <c r="Y368" s="200">
        <v>0</v>
      </c>
      <c r="Z368" s="200">
        <v>0</v>
      </c>
      <c r="AA368" s="200">
        <v>0</v>
      </c>
      <c r="AB368" s="200">
        <v>0</v>
      </c>
      <c r="AC368" s="200">
        <v>57</v>
      </c>
      <c r="AD368" s="200">
        <v>189</v>
      </c>
      <c r="AE368" s="200">
        <v>189</v>
      </c>
      <c r="AF368" s="200">
        <v>55</v>
      </c>
      <c r="AG368" s="200">
        <v>189</v>
      </c>
      <c r="AI368" s="264">
        <v>0.40709042099199799</v>
      </c>
      <c r="AJ368" s="260">
        <f t="shared" si="215"/>
        <v>5.3880796803098301</v>
      </c>
      <c r="AK368" s="261">
        <f t="shared" si="187"/>
        <v>4.6025803114553097E-3</v>
      </c>
      <c r="AL368" s="262">
        <f t="shared" si="216"/>
        <v>1.3160809548222661E-4</v>
      </c>
      <c r="AN368" s="264">
        <f t="shared" si="217"/>
        <v>7.8059000000000017E-2</v>
      </c>
      <c r="AO368" s="266">
        <f t="shared" si="218"/>
        <v>17.345834000000007</v>
      </c>
      <c r="AP368" s="261">
        <f t="shared" si="188"/>
        <v>8.4194903407436208E-3</v>
      </c>
      <c r="AQ368" s="262">
        <f t="shared" si="219"/>
        <v>2.2334992056421692E-4</v>
      </c>
      <c r="AT368" s="192">
        <f t="shared" si="189"/>
        <v>0</v>
      </c>
      <c r="AU368" s="192">
        <f t="shared" si="190"/>
        <v>0</v>
      </c>
      <c r="AV368" s="192">
        <f t="shared" si="191"/>
        <v>0</v>
      </c>
      <c r="AW368" s="192">
        <f t="shared" si="192"/>
        <v>0</v>
      </c>
      <c r="AX368" s="192">
        <f t="shared" si="193"/>
        <v>0</v>
      </c>
      <c r="AY368" s="192">
        <f t="shared" si="194"/>
        <v>0</v>
      </c>
      <c r="AZ368" s="192">
        <f t="shared" si="195"/>
        <v>0</v>
      </c>
      <c r="BA368" s="192">
        <f t="shared" si="196"/>
        <v>0</v>
      </c>
      <c r="BB368" s="192">
        <f t="shared" si="197"/>
        <v>0</v>
      </c>
      <c r="BC368" s="192">
        <f t="shared" si="198"/>
        <v>0</v>
      </c>
      <c r="BE368" s="72">
        <f t="shared" si="199"/>
        <v>0</v>
      </c>
      <c r="BF368" s="72">
        <f t="shared" si="200"/>
        <v>0</v>
      </c>
      <c r="BG368" s="72">
        <f t="shared" si="201"/>
        <v>0</v>
      </c>
      <c r="BH368" s="99">
        <f t="shared" si="202"/>
        <v>0</v>
      </c>
      <c r="BI368" s="72">
        <f t="shared" si="203"/>
        <v>0</v>
      </c>
      <c r="BJ368" s="72">
        <f t="shared" si="204"/>
        <v>0</v>
      </c>
      <c r="BK368" s="72">
        <f t="shared" si="205"/>
        <v>0</v>
      </c>
      <c r="BL368" s="72">
        <f t="shared" si="206"/>
        <v>0</v>
      </c>
      <c r="BM368" s="99">
        <f t="shared" si="207"/>
        <v>0</v>
      </c>
      <c r="BN368" s="278">
        <f t="shared" si="186"/>
        <v>6.0258931037926141E-4</v>
      </c>
      <c r="BO368" s="277">
        <f t="shared" si="208"/>
        <v>0</v>
      </c>
      <c r="BP368" s="375">
        <f t="shared" si="209"/>
        <v>0</v>
      </c>
      <c r="BQ368" s="375"/>
      <c r="BR368" s="375"/>
      <c r="BS368" s="375"/>
      <c r="BT368" s="281"/>
      <c r="BU368" s="397"/>
      <c r="BV368" s="397"/>
      <c r="BW368" s="281"/>
      <c r="BX368" s="281"/>
    </row>
    <row r="369" spans="1:76" ht="15">
      <c r="A369" s="192">
        <v>60</v>
      </c>
      <c r="B369" s="192">
        <v>54036</v>
      </c>
      <c r="C369" s="200">
        <v>9</v>
      </c>
      <c r="D369" s="200">
        <v>0</v>
      </c>
      <c r="E369" s="200">
        <v>1</v>
      </c>
      <c r="F369" s="200">
        <v>1</v>
      </c>
      <c r="G369" s="192" t="s">
        <v>803</v>
      </c>
      <c r="H369" s="193">
        <v>6.7599999999999995E-4</v>
      </c>
      <c r="I369" s="201">
        <v>98</v>
      </c>
      <c r="J369" s="193">
        <v>6.815218389886362E-5</v>
      </c>
      <c r="K369" s="200">
        <v>0</v>
      </c>
      <c r="L369" s="200">
        <v>0</v>
      </c>
      <c r="M369" s="200">
        <v>0</v>
      </c>
      <c r="N369" s="200">
        <v>6</v>
      </c>
      <c r="O369" s="200">
        <v>0</v>
      </c>
      <c r="P369" s="200">
        <v>0</v>
      </c>
      <c r="Q369" s="200">
        <v>219</v>
      </c>
      <c r="R369" s="200">
        <v>0</v>
      </c>
      <c r="S369" s="200">
        <v>165</v>
      </c>
      <c r="T369" s="200">
        <v>0</v>
      </c>
      <c r="U369" s="200">
        <v>0</v>
      </c>
      <c r="V369" s="200">
        <v>0</v>
      </c>
      <c r="W369" s="200">
        <v>0</v>
      </c>
      <c r="X369" s="200">
        <v>0</v>
      </c>
      <c r="Y369" s="200">
        <v>0</v>
      </c>
      <c r="Z369" s="200">
        <v>6</v>
      </c>
      <c r="AA369" s="200">
        <v>0</v>
      </c>
      <c r="AB369" s="200">
        <v>0</v>
      </c>
      <c r="AC369" s="200">
        <v>0</v>
      </c>
      <c r="AD369" s="200">
        <v>225</v>
      </c>
      <c r="AE369" s="200">
        <v>225</v>
      </c>
      <c r="AF369" s="200">
        <v>59</v>
      </c>
      <c r="AG369" s="200">
        <v>225</v>
      </c>
      <c r="AI369" s="259">
        <v>0.41055968406126886</v>
      </c>
      <c r="AJ369" s="260">
        <f t="shared" si="215"/>
        <v>5.3921006591598628</v>
      </c>
      <c r="AK369" s="261">
        <f t="shared" si="187"/>
        <v>4.6060150932673849E-3</v>
      </c>
      <c r="AL369" s="262">
        <f t="shared" si="216"/>
        <v>2.8046962730892814E-3</v>
      </c>
      <c r="AN369" s="264">
        <f t="shared" si="217"/>
        <v>7.8735000000000013E-2</v>
      </c>
      <c r="AO369" s="266">
        <f t="shared" si="218"/>
        <v>17.385718000000008</v>
      </c>
      <c r="AP369" s="261">
        <f t="shared" si="188"/>
        <v>8.4388496262498836E-3</v>
      </c>
      <c r="AQ369" s="262">
        <f t="shared" si="219"/>
        <v>9.4596506182311846E-5</v>
      </c>
      <c r="AT369" s="192">
        <f t="shared" si="189"/>
        <v>0</v>
      </c>
      <c r="AU369" s="192">
        <f t="shared" si="190"/>
        <v>0</v>
      </c>
      <c r="AV369" s="192">
        <f t="shared" si="191"/>
        <v>1.6438306756405905E-6</v>
      </c>
      <c r="AW369" s="192">
        <f t="shared" si="192"/>
        <v>0</v>
      </c>
      <c r="AX369" s="192">
        <f t="shared" si="193"/>
        <v>0</v>
      </c>
      <c r="AY369" s="192">
        <f t="shared" si="194"/>
        <v>0</v>
      </c>
      <c r="AZ369" s="192">
        <f t="shared" si="195"/>
        <v>0</v>
      </c>
      <c r="BA369" s="192">
        <f t="shared" si="196"/>
        <v>0</v>
      </c>
      <c r="BB369" s="192">
        <f t="shared" si="197"/>
        <v>0</v>
      </c>
      <c r="BC369" s="192">
        <f t="shared" si="198"/>
        <v>1.6438306756405905E-6</v>
      </c>
      <c r="BE369" s="72">
        <f t="shared" si="199"/>
        <v>0</v>
      </c>
      <c r="BF369" s="72">
        <f t="shared" si="200"/>
        <v>0</v>
      </c>
      <c r="BG369" s="72">
        <f t="shared" si="201"/>
        <v>4.3835484683749083E-6</v>
      </c>
      <c r="BH369" s="99">
        <f t="shared" si="202"/>
        <v>0</v>
      </c>
      <c r="BI369" s="72">
        <f t="shared" si="203"/>
        <v>0</v>
      </c>
      <c r="BJ369" s="72">
        <f t="shared" si="204"/>
        <v>0</v>
      </c>
      <c r="BK369" s="72">
        <f t="shared" si="205"/>
        <v>0</v>
      </c>
      <c r="BL369" s="72">
        <f t="shared" si="206"/>
        <v>0</v>
      </c>
      <c r="BM369" s="99">
        <f t="shared" si="207"/>
        <v>0</v>
      </c>
      <c r="BN369" s="278">
        <f t="shared" si="186"/>
        <v>2.694055829522079E-4</v>
      </c>
      <c r="BO369" s="277">
        <f t="shared" si="208"/>
        <v>1.6438306756405905E-6</v>
      </c>
      <c r="BP369" s="375">
        <f t="shared" si="209"/>
        <v>4.3835484683749083E-6</v>
      </c>
      <c r="BQ369" s="375"/>
      <c r="BR369" s="375"/>
      <c r="BS369" s="375"/>
      <c r="BT369" s="281"/>
      <c r="BU369" s="397"/>
      <c r="BV369" s="397"/>
      <c r="BW369" s="281"/>
      <c r="BX369" s="281"/>
    </row>
    <row r="370" spans="1:76" ht="15">
      <c r="A370" s="192">
        <v>75</v>
      </c>
      <c r="B370" s="192">
        <v>42037</v>
      </c>
      <c r="C370" s="200">
        <v>9</v>
      </c>
      <c r="D370" s="200">
        <v>0</v>
      </c>
      <c r="E370" s="200">
        <v>1</v>
      </c>
      <c r="F370" s="200">
        <v>1</v>
      </c>
      <c r="G370" s="192" t="s">
        <v>803</v>
      </c>
      <c r="H370" s="193">
        <v>1.622E-3</v>
      </c>
      <c r="I370" s="201">
        <v>98</v>
      </c>
      <c r="J370" s="193">
        <v>1.6352491462123784E-4</v>
      </c>
      <c r="K370" s="200">
        <v>0</v>
      </c>
      <c r="L370" s="200">
        <v>0</v>
      </c>
      <c r="M370" s="200">
        <v>0</v>
      </c>
      <c r="N370" s="200">
        <v>88</v>
      </c>
      <c r="O370" s="200">
        <v>11</v>
      </c>
      <c r="P370" s="200">
        <v>0</v>
      </c>
      <c r="Q370" s="200">
        <v>106</v>
      </c>
      <c r="R370" s="200">
        <v>0</v>
      </c>
      <c r="S370" s="200">
        <v>162</v>
      </c>
      <c r="T370" s="200">
        <v>60</v>
      </c>
      <c r="U370" s="200">
        <v>1</v>
      </c>
      <c r="V370" s="200">
        <v>1</v>
      </c>
      <c r="W370" s="200">
        <v>0</v>
      </c>
      <c r="X370" s="200">
        <v>0</v>
      </c>
      <c r="Y370" s="200">
        <v>77</v>
      </c>
      <c r="Z370" s="200">
        <v>11</v>
      </c>
      <c r="AA370" s="200">
        <v>0</v>
      </c>
      <c r="AB370" s="200">
        <v>11</v>
      </c>
      <c r="AC370" s="200">
        <v>31</v>
      </c>
      <c r="AD370" s="200">
        <v>206</v>
      </c>
      <c r="AE370" s="200">
        <v>267</v>
      </c>
      <c r="AF370" s="200">
        <v>104</v>
      </c>
      <c r="AG370" s="200">
        <v>267</v>
      </c>
      <c r="AI370" s="259">
        <v>0.42760084778141821</v>
      </c>
      <c r="AJ370" s="260">
        <f t="shared" si="215"/>
        <v>5.4091072502804716</v>
      </c>
      <c r="AK370" s="261">
        <f t="shared" si="187"/>
        <v>4.620542384269173E-3</v>
      </c>
      <c r="AL370" s="262">
        <f t="shared" si="216"/>
        <v>1.4125999570350618E-2</v>
      </c>
      <c r="AN370" s="264">
        <f t="shared" si="217"/>
        <v>8.0357000000000012E-2</v>
      </c>
      <c r="AO370" s="266">
        <f t="shared" si="218"/>
        <v>17.554406000000007</v>
      </c>
      <c r="AP370" s="261">
        <f t="shared" si="188"/>
        <v>8.5207290554315165E-3</v>
      </c>
      <c r="AQ370" s="262">
        <f t="shared" si="219"/>
        <v>2.3053878737831261E-4</v>
      </c>
      <c r="AT370" s="192">
        <f t="shared" si="189"/>
        <v>0</v>
      </c>
      <c r="AU370" s="192">
        <f t="shared" si="190"/>
        <v>0</v>
      </c>
      <c r="AV370" s="192">
        <f t="shared" si="191"/>
        <v>5.7848573796409101E-5</v>
      </c>
      <c r="AW370" s="192">
        <f t="shared" si="192"/>
        <v>7.2310717245511377E-6</v>
      </c>
      <c r="AX370" s="192">
        <f t="shared" si="193"/>
        <v>0</v>
      </c>
      <c r="AY370" s="192">
        <f t="shared" si="194"/>
        <v>3.9442209406642559E-5</v>
      </c>
      <c r="AZ370" s="192">
        <f t="shared" si="195"/>
        <v>5.0617502071857959E-5</v>
      </c>
      <c r="BA370" s="192">
        <f t="shared" si="196"/>
        <v>0</v>
      </c>
      <c r="BB370" s="192">
        <f t="shared" si="197"/>
        <v>7.2310717245511377E-6</v>
      </c>
      <c r="BC370" s="192">
        <f t="shared" si="198"/>
        <v>1.6237042872401189E-4</v>
      </c>
      <c r="BE370" s="72">
        <f t="shared" si="199"/>
        <v>0</v>
      </c>
      <c r="BF370" s="72">
        <f t="shared" si="200"/>
        <v>0</v>
      </c>
      <c r="BG370" s="72">
        <f t="shared" si="201"/>
        <v>1.5426286345709094E-4</v>
      </c>
      <c r="BH370" s="99">
        <f t="shared" si="202"/>
        <v>7.2310717245511377E-6</v>
      </c>
      <c r="BI370" s="72">
        <f t="shared" si="203"/>
        <v>0</v>
      </c>
      <c r="BJ370" s="72">
        <f t="shared" si="204"/>
        <v>3.9442209406642559E-5</v>
      </c>
      <c r="BK370" s="72">
        <f t="shared" si="205"/>
        <v>1.3498000552495458E-4</v>
      </c>
      <c r="BL370" s="72">
        <f t="shared" si="206"/>
        <v>0</v>
      </c>
      <c r="BM370" s="99">
        <f t="shared" si="207"/>
        <v>7.2310717245511377E-6</v>
      </c>
      <c r="BN370" s="278">
        <f t="shared" si="186"/>
        <v>1.1394416050807853E-3</v>
      </c>
      <c r="BO370" s="277">
        <f t="shared" si="208"/>
        <v>1.6237042872401189E-4</v>
      </c>
      <c r="BP370" s="375">
        <f t="shared" si="209"/>
        <v>3.4314722183779035E-4</v>
      </c>
      <c r="BQ370" s="375"/>
      <c r="BR370" s="375"/>
      <c r="BS370" s="375"/>
      <c r="BT370" s="281"/>
      <c r="BU370" s="397"/>
      <c r="BV370" s="397"/>
      <c r="BW370" s="281"/>
      <c r="BX370" s="281"/>
    </row>
    <row r="371" spans="1:76" ht="15">
      <c r="A371" s="192">
        <v>86</v>
      </c>
      <c r="B371" s="192">
        <v>51030</v>
      </c>
      <c r="C371" s="200">
        <v>9</v>
      </c>
      <c r="D371" s="200">
        <v>0</v>
      </c>
      <c r="E371" s="200">
        <v>1</v>
      </c>
      <c r="F371" s="200">
        <v>1</v>
      </c>
      <c r="G371" s="192" t="s">
        <v>803</v>
      </c>
      <c r="H371" s="193">
        <v>7.7899999999999996E-4</v>
      </c>
      <c r="I371" s="201">
        <v>98</v>
      </c>
      <c r="J371" s="193">
        <v>7.8536318427832491E-5</v>
      </c>
      <c r="K371" s="200">
        <v>96</v>
      </c>
      <c r="L371" s="200">
        <v>0</v>
      </c>
      <c r="M371" s="200">
        <v>0</v>
      </c>
      <c r="N371" s="200">
        <v>9</v>
      </c>
      <c r="O371" s="200">
        <v>0</v>
      </c>
      <c r="P371" s="200">
        <v>0</v>
      </c>
      <c r="Q371" s="200">
        <v>52</v>
      </c>
      <c r="R371" s="200">
        <v>6</v>
      </c>
      <c r="S371" s="200">
        <v>32</v>
      </c>
      <c r="T371" s="200">
        <v>0</v>
      </c>
      <c r="U371" s="200">
        <v>0</v>
      </c>
      <c r="V371" s="200">
        <v>0</v>
      </c>
      <c r="W371" s="200">
        <v>0</v>
      </c>
      <c r="X371" s="200">
        <v>0</v>
      </c>
      <c r="Y371" s="200">
        <v>0</v>
      </c>
      <c r="Z371" s="200">
        <v>9</v>
      </c>
      <c r="AA371" s="200">
        <v>0</v>
      </c>
      <c r="AB371" s="200">
        <v>0</v>
      </c>
      <c r="AC371" s="200">
        <v>14</v>
      </c>
      <c r="AD371" s="200">
        <v>164</v>
      </c>
      <c r="AE371" s="200">
        <v>68</v>
      </c>
      <c r="AF371" s="200">
        <v>132</v>
      </c>
      <c r="AG371" s="200">
        <v>164</v>
      </c>
      <c r="AI371" s="264">
        <v>0.44390051883936432</v>
      </c>
      <c r="AJ371" s="260">
        <f t="shared" si="215"/>
        <v>5.4194740443129454</v>
      </c>
      <c r="AK371" s="261">
        <f t="shared" si="187"/>
        <v>4.6293978587494677E-3</v>
      </c>
      <c r="AL371" s="262">
        <f t="shared" si="216"/>
        <v>1.4054414619202387E-2</v>
      </c>
      <c r="AN371" s="264">
        <f t="shared" si="217"/>
        <v>8.1136000000000014E-2</v>
      </c>
      <c r="AO371" s="266">
        <f t="shared" si="218"/>
        <v>17.657234000000006</v>
      </c>
      <c r="AP371" s="261">
        <f t="shared" si="188"/>
        <v>8.5706407144937428E-3</v>
      </c>
      <c r="AQ371" s="262">
        <f t="shared" si="219"/>
        <v>1.1248886994922852E-4</v>
      </c>
      <c r="AT371" s="192">
        <f t="shared" si="189"/>
        <v>3.0308736007669113E-5</v>
      </c>
      <c r="AU371" s="192">
        <f t="shared" si="190"/>
        <v>0</v>
      </c>
      <c r="AV371" s="192">
        <f t="shared" si="191"/>
        <v>2.8414440007189793E-6</v>
      </c>
      <c r="AW371" s="192">
        <f t="shared" si="192"/>
        <v>0</v>
      </c>
      <c r="AX371" s="192">
        <f t="shared" si="193"/>
        <v>0</v>
      </c>
      <c r="AY371" s="192">
        <f t="shared" si="194"/>
        <v>0</v>
      </c>
      <c r="AZ371" s="192">
        <f t="shared" si="195"/>
        <v>0</v>
      </c>
      <c r="BA371" s="192">
        <f t="shared" si="196"/>
        <v>0</v>
      </c>
      <c r="BB371" s="192">
        <f t="shared" si="197"/>
        <v>0</v>
      </c>
      <c r="BC371" s="192">
        <f t="shared" si="198"/>
        <v>3.3150180008388091E-5</v>
      </c>
      <c r="BE371" s="72">
        <f t="shared" si="199"/>
        <v>3.0308736007669113E-5</v>
      </c>
      <c r="BF371" s="72">
        <f t="shared" si="200"/>
        <v>0</v>
      </c>
      <c r="BG371" s="72">
        <f t="shared" si="201"/>
        <v>7.5771840019172799E-6</v>
      </c>
      <c r="BH371" s="99">
        <f t="shared" si="202"/>
        <v>0</v>
      </c>
      <c r="BI371" s="72">
        <f t="shared" si="203"/>
        <v>0</v>
      </c>
      <c r="BJ371" s="72">
        <f t="shared" si="204"/>
        <v>0</v>
      </c>
      <c r="BK371" s="72">
        <f t="shared" si="205"/>
        <v>0</v>
      </c>
      <c r="BL371" s="72">
        <f t="shared" si="206"/>
        <v>0</v>
      </c>
      <c r="BM371" s="99">
        <f t="shared" si="207"/>
        <v>0</v>
      </c>
      <c r="BN371" s="278">
        <f t="shared" si="186"/>
        <v>6.9457520017575055E-4</v>
      </c>
      <c r="BO371" s="277">
        <f t="shared" si="208"/>
        <v>3.3150180008388091E-5</v>
      </c>
      <c r="BP371" s="375">
        <f t="shared" si="209"/>
        <v>3.7885920009586391E-5</v>
      </c>
      <c r="BQ371" s="375"/>
      <c r="BR371" s="375"/>
      <c r="BS371" s="375"/>
      <c r="BT371" s="281"/>
      <c r="BU371" s="397"/>
      <c r="BV371" s="397"/>
      <c r="BW371" s="281"/>
      <c r="BX371" s="281"/>
    </row>
    <row r="372" spans="1:76" ht="15">
      <c r="A372" s="192">
        <v>88</v>
      </c>
      <c r="B372" s="192">
        <v>41028</v>
      </c>
      <c r="C372" s="200">
        <v>9</v>
      </c>
      <c r="D372" s="200">
        <v>0</v>
      </c>
      <c r="E372" s="200">
        <v>1</v>
      </c>
      <c r="F372" s="200">
        <v>1</v>
      </c>
      <c r="G372" s="192" t="s">
        <v>803</v>
      </c>
      <c r="H372" s="193">
        <v>4.6080000000000001E-3</v>
      </c>
      <c r="I372" s="201">
        <v>98</v>
      </c>
      <c r="J372" s="193">
        <v>4.645639991212479E-4</v>
      </c>
      <c r="K372" s="200">
        <v>66</v>
      </c>
      <c r="L372" s="200">
        <v>0</v>
      </c>
      <c r="M372" s="200">
        <v>0</v>
      </c>
      <c r="N372" s="200">
        <v>17</v>
      </c>
      <c r="O372" s="200">
        <v>3</v>
      </c>
      <c r="P372" s="200">
        <v>0</v>
      </c>
      <c r="Q372" s="200">
        <v>342</v>
      </c>
      <c r="R372" s="200">
        <v>0</v>
      </c>
      <c r="S372" s="200">
        <v>293</v>
      </c>
      <c r="T372" s="200">
        <v>0</v>
      </c>
      <c r="U372" s="200">
        <v>0</v>
      </c>
      <c r="V372" s="200">
        <v>0</v>
      </c>
      <c r="W372" s="200">
        <v>0</v>
      </c>
      <c r="X372" s="200">
        <v>0</v>
      </c>
      <c r="Y372" s="200">
        <v>0</v>
      </c>
      <c r="Z372" s="200">
        <v>17</v>
      </c>
      <c r="AA372" s="200">
        <v>0</v>
      </c>
      <c r="AB372" s="200">
        <v>0</v>
      </c>
      <c r="AC372" s="200">
        <v>173</v>
      </c>
      <c r="AD372" s="200">
        <v>429</v>
      </c>
      <c r="AE372" s="200">
        <v>363</v>
      </c>
      <c r="AF372" s="200">
        <v>136</v>
      </c>
      <c r="AG372" s="200">
        <v>429</v>
      </c>
      <c r="AI372" s="259">
        <v>0.44477208283848557</v>
      </c>
      <c r="AJ372" s="260">
        <f t="shared" si="215"/>
        <v>5.4826547481934353</v>
      </c>
      <c r="AK372" s="261">
        <f t="shared" si="187"/>
        <v>4.68336778514215E-3</v>
      </c>
      <c r="AL372" s="262">
        <f t="shared" si="216"/>
        <v>7.6641837536036317E-4</v>
      </c>
      <c r="AN372" s="264">
        <f t="shared" si="217"/>
        <v>8.5744000000000015E-2</v>
      </c>
      <c r="AO372" s="266">
        <f t="shared" si="218"/>
        <v>18.283922000000008</v>
      </c>
      <c r="AP372" s="261">
        <f t="shared" si="188"/>
        <v>8.8748286574119057E-3</v>
      </c>
      <c r="AQ372" s="262">
        <f t="shared" si="219"/>
        <v>6.8859431713425912E-4</v>
      </c>
      <c r="AT372" s="192">
        <f t="shared" si="189"/>
        <v>1.2325812024684951E-4</v>
      </c>
      <c r="AU372" s="192">
        <f t="shared" si="190"/>
        <v>0</v>
      </c>
      <c r="AV372" s="192">
        <f t="shared" si="191"/>
        <v>3.174830369994608E-5</v>
      </c>
      <c r="AW372" s="192">
        <f t="shared" si="192"/>
        <v>5.6026418294022504E-6</v>
      </c>
      <c r="AX372" s="192">
        <f t="shared" si="193"/>
        <v>0</v>
      </c>
      <c r="AY372" s="192">
        <f t="shared" si="194"/>
        <v>0</v>
      </c>
      <c r="AZ372" s="192">
        <f t="shared" si="195"/>
        <v>0</v>
      </c>
      <c r="BA372" s="192">
        <f t="shared" si="196"/>
        <v>0</v>
      </c>
      <c r="BB372" s="192">
        <f t="shared" si="197"/>
        <v>0</v>
      </c>
      <c r="BC372" s="192">
        <f t="shared" si="198"/>
        <v>1.6060906577619784E-4</v>
      </c>
      <c r="BE372" s="72">
        <f t="shared" si="199"/>
        <v>1.2325812024684951E-4</v>
      </c>
      <c r="BF372" s="72">
        <f t="shared" si="200"/>
        <v>0</v>
      </c>
      <c r="BG372" s="72">
        <f t="shared" si="201"/>
        <v>8.4662143199856239E-5</v>
      </c>
      <c r="BH372" s="99">
        <f t="shared" si="202"/>
        <v>5.6026418294022504E-6</v>
      </c>
      <c r="BI372" s="72">
        <f t="shared" si="203"/>
        <v>0</v>
      </c>
      <c r="BJ372" s="72">
        <f t="shared" si="204"/>
        <v>0</v>
      </c>
      <c r="BK372" s="72">
        <f t="shared" si="205"/>
        <v>0</v>
      </c>
      <c r="BL372" s="72">
        <f t="shared" si="206"/>
        <v>0</v>
      </c>
      <c r="BM372" s="99">
        <f t="shared" si="207"/>
        <v>0</v>
      </c>
      <c r="BN372" s="278">
        <f t="shared" si="186"/>
        <v>4.2331071599928114E-3</v>
      </c>
      <c r="BO372" s="277">
        <f t="shared" si="208"/>
        <v>1.6060906577619784E-4</v>
      </c>
      <c r="BP372" s="375">
        <f t="shared" si="209"/>
        <v>2.1352290527610799E-4</v>
      </c>
      <c r="BQ372" s="375"/>
      <c r="BR372" s="375"/>
      <c r="BS372" s="375"/>
      <c r="BT372" s="281"/>
      <c r="BU372" s="397"/>
      <c r="BV372" s="397"/>
      <c r="BW372" s="281"/>
      <c r="BX372" s="281"/>
    </row>
    <row r="373" spans="1:76" ht="15">
      <c r="A373" s="192">
        <v>91</v>
      </c>
      <c r="B373" s="192">
        <v>51011</v>
      </c>
      <c r="C373" s="200">
        <v>9</v>
      </c>
      <c r="D373" s="200">
        <v>0</v>
      </c>
      <c r="E373" s="200">
        <v>1</v>
      </c>
      <c r="F373" s="200">
        <v>1</v>
      </c>
      <c r="G373" s="192" t="s">
        <v>803</v>
      </c>
      <c r="H373" s="193">
        <v>7.7899999999999996E-4</v>
      </c>
      <c r="I373" s="201">
        <v>98</v>
      </c>
      <c r="J373" s="193">
        <v>7.8536318427832491E-5</v>
      </c>
      <c r="K373" s="200">
        <v>92</v>
      </c>
      <c r="L373" s="200">
        <v>0</v>
      </c>
      <c r="M373" s="200">
        <v>0</v>
      </c>
      <c r="N373" s="200">
        <v>42</v>
      </c>
      <c r="O373" s="200">
        <v>0</v>
      </c>
      <c r="P373" s="200">
        <v>0</v>
      </c>
      <c r="Q373" s="200">
        <v>231</v>
      </c>
      <c r="R373" s="200">
        <v>0</v>
      </c>
      <c r="S373" s="200">
        <v>216</v>
      </c>
      <c r="T373" s="200">
        <v>0</v>
      </c>
      <c r="U373" s="200">
        <v>0</v>
      </c>
      <c r="V373" s="200">
        <v>0</v>
      </c>
      <c r="W373" s="200">
        <v>0</v>
      </c>
      <c r="X373" s="200">
        <v>0</v>
      </c>
      <c r="Y373" s="200">
        <v>42</v>
      </c>
      <c r="Z373" s="200">
        <v>0</v>
      </c>
      <c r="AA373" s="200">
        <v>0</v>
      </c>
      <c r="AB373" s="200">
        <v>0</v>
      </c>
      <c r="AC373" s="200">
        <v>78</v>
      </c>
      <c r="AD373" s="200">
        <v>366</v>
      </c>
      <c r="AE373" s="200">
        <v>273</v>
      </c>
      <c r="AF373" s="200">
        <v>150</v>
      </c>
      <c r="AG373" s="200">
        <v>365</v>
      </c>
      <c r="AI373" s="259">
        <v>0.45020225501451211</v>
      </c>
      <c r="AJ373" s="260">
        <f t="shared" si="215"/>
        <v>5.4944351959576103</v>
      </c>
      <c r="AK373" s="261">
        <f t="shared" si="187"/>
        <v>4.6934308243243034E-3</v>
      </c>
      <c r="AL373" s="262">
        <f t="shared" si="216"/>
        <v>4.8089471167577927E-3</v>
      </c>
      <c r="AN373" s="264">
        <f t="shared" si="217"/>
        <v>8.6523000000000017E-2</v>
      </c>
      <c r="AO373" s="266">
        <f t="shared" si="218"/>
        <v>18.400772000000007</v>
      </c>
      <c r="AP373" s="261">
        <f t="shared" si="188"/>
        <v>8.9315464518008002E-3</v>
      </c>
      <c r="AQ373" s="262">
        <f t="shared" si="219"/>
        <v>1.2032482678992362E-4</v>
      </c>
      <c r="AT373" s="192">
        <f t="shared" si="189"/>
        <v>2.9045872007349569E-5</v>
      </c>
      <c r="AU373" s="192">
        <f t="shared" si="190"/>
        <v>0</v>
      </c>
      <c r="AV373" s="192">
        <f t="shared" si="191"/>
        <v>1.3260072003355237E-5</v>
      </c>
      <c r="AW373" s="192">
        <f t="shared" si="192"/>
        <v>0</v>
      </c>
      <c r="AX373" s="192">
        <f t="shared" si="193"/>
        <v>0</v>
      </c>
      <c r="AY373" s="192">
        <f t="shared" si="194"/>
        <v>0</v>
      </c>
      <c r="AZ373" s="192">
        <f t="shared" si="195"/>
        <v>1.3260072003355237E-5</v>
      </c>
      <c r="BA373" s="192">
        <f t="shared" si="196"/>
        <v>0</v>
      </c>
      <c r="BB373" s="192">
        <f t="shared" si="197"/>
        <v>0</v>
      </c>
      <c r="BC373" s="192">
        <f t="shared" si="198"/>
        <v>5.5566016014060042E-5</v>
      </c>
      <c r="BE373" s="72">
        <f t="shared" si="199"/>
        <v>2.9045872007349569E-5</v>
      </c>
      <c r="BF373" s="72">
        <f t="shared" si="200"/>
        <v>0</v>
      </c>
      <c r="BG373" s="72">
        <f t="shared" si="201"/>
        <v>3.5360192008947309E-5</v>
      </c>
      <c r="BH373" s="99">
        <f t="shared" si="202"/>
        <v>0</v>
      </c>
      <c r="BI373" s="72">
        <f t="shared" si="203"/>
        <v>0</v>
      </c>
      <c r="BJ373" s="72">
        <f t="shared" si="204"/>
        <v>0</v>
      </c>
      <c r="BK373" s="72">
        <f t="shared" si="205"/>
        <v>3.5360192008947309E-5</v>
      </c>
      <c r="BL373" s="72">
        <f t="shared" si="206"/>
        <v>0</v>
      </c>
      <c r="BM373" s="99">
        <f t="shared" si="207"/>
        <v>0</v>
      </c>
      <c r="BN373" s="278">
        <f t="shared" si="186"/>
        <v>7.8929000019971655E-4</v>
      </c>
      <c r="BO373" s="277">
        <f t="shared" si="208"/>
        <v>5.5566016014060042E-5</v>
      </c>
      <c r="BP373" s="375">
        <f t="shared" si="209"/>
        <v>9.9766256025244184E-5</v>
      </c>
      <c r="BQ373" s="375"/>
      <c r="BR373" s="375"/>
      <c r="BS373" s="375"/>
      <c r="BT373" s="281"/>
      <c r="BU373" s="397"/>
      <c r="BV373" s="397"/>
      <c r="BW373" s="281"/>
      <c r="BX373" s="281"/>
    </row>
    <row r="374" spans="1:76" ht="15">
      <c r="A374" s="192">
        <v>93</v>
      </c>
      <c r="B374" s="192">
        <v>54087</v>
      </c>
      <c r="C374" s="200">
        <v>9</v>
      </c>
      <c r="D374" s="200">
        <v>0</v>
      </c>
      <c r="E374" s="200">
        <v>1</v>
      </c>
      <c r="F374" s="200">
        <v>1</v>
      </c>
      <c r="G374" s="192" t="s">
        <v>803</v>
      </c>
      <c r="H374" s="193">
        <v>6.7599999999999995E-4</v>
      </c>
      <c r="I374" s="201">
        <v>98</v>
      </c>
      <c r="J374" s="193">
        <v>6.815218389886362E-5</v>
      </c>
      <c r="K374" s="200">
        <v>0</v>
      </c>
      <c r="L374" s="200">
        <v>0</v>
      </c>
      <c r="M374" s="200">
        <v>0</v>
      </c>
      <c r="N374" s="200">
        <v>62</v>
      </c>
      <c r="O374" s="200">
        <v>0</v>
      </c>
      <c r="P374" s="200">
        <v>0</v>
      </c>
      <c r="Q374" s="200">
        <v>244</v>
      </c>
      <c r="R374" s="200">
        <v>9</v>
      </c>
      <c r="S374" s="200">
        <v>271</v>
      </c>
      <c r="T374" s="200">
        <v>112</v>
      </c>
      <c r="U374" s="200">
        <v>1</v>
      </c>
      <c r="V374" s="200">
        <v>1</v>
      </c>
      <c r="W374" s="200">
        <v>0</v>
      </c>
      <c r="X374" s="200">
        <v>0</v>
      </c>
      <c r="Y374" s="200">
        <v>62</v>
      </c>
      <c r="Z374" s="200">
        <v>0</v>
      </c>
      <c r="AA374" s="200">
        <v>0</v>
      </c>
      <c r="AB374" s="200">
        <v>0</v>
      </c>
      <c r="AC374" s="200">
        <v>99</v>
      </c>
      <c r="AD374" s="200">
        <v>315</v>
      </c>
      <c r="AE374" s="200">
        <v>428</v>
      </c>
      <c r="AF374" s="200">
        <v>156</v>
      </c>
      <c r="AG374" s="200">
        <v>428</v>
      </c>
      <c r="AI374" s="259">
        <v>0.45531422152740031</v>
      </c>
      <c r="AJ374" s="260">
        <f t="shared" si="215"/>
        <v>5.5050669366458331</v>
      </c>
      <c r="AK374" s="261">
        <f t="shared" si="187"/>
        <v>4.7025126203019936E-3</v>
      </c>
      <c r="AL374" s="262">
        <f t="shared" si="216"/>
        <v>4.5809381567048484E-3</v>
      </c>
      <c r="AN374" s="264">
        <f t="shared" si="217"/>
        <v>8.7199000000000013E-2</v>
      </c>
      <c r="AO374" s="266">
        <f t="shared" si="218"/>
        <v>18.506228000000007</v>
      </c>
      <c r="AP374" s="261">
        <f t="shared" si="188"/>
        <v>8.9827337151732883E-3</v>
      </c>
      <c r="AQ374" s="262">
        <f t="shared" si="219"/>
        <v>1.0532601860712492E-4</v>
      </c>
      <c r="AT374" s="192">
        <f t="shared" si="189"/>
        <v>0</v>
      </c>
      <c r="AU374" s="192">
        <f t="shared" si="190"/>
        <v>0</v>
      </c>
      <c r="AV374" s="192">
        <f t="shared" si="191"/>
        <v>1.6986250314952773E-5</v>
      </c>
      <c r="AW374" s="192">
        <f t="shared" si="192"/>
        <v>0</v>
      </c>
      <c r="AX374" s="192">
        <f t="shared" si="193"/>
        <v>0</v>
      </c>
      <c r="AY374" s="192">
        <f t="shared" si="194"/>
        <v>3.0684839278624361E-5</v>
      </c>
      <c r="AZ374" s="192">
        <f t="shared" si="195"/>
        <v>1.6986250314952773E-5</v>
      </c>
      <c r="BA374" s="192">
        <f t="shared" si="196"/>
        <v>0</v>
      </c>
      <c r="BB374" s="192">
        <f t="shared" si="197"/>
        <v>0</v>
      </c>
      <c r="BC374" s="192">
        <f t="shared" si="198"/>
        <v>6.4657339908529899E-5</v>
      </c>
      <c r="BE374" s="72">
        <f t="shared" si="199"/>
        <v>0</v>
      </c>
      <c r="BF374" s="72">
        <f t="shared" si="200"/>
        <v>0</v>
      </c>
      <c r="BG374" s="72">
        <f t="shared" si="201"/>
        <v>4.5296667506540718E-5</v>
      </c>
      <c r="BH374" s="99">
        <f t="shared" si="202"/>
        <v>0</v>
      </c>
      <c r="BI374" s="72">
        <f t="shared" si="203"/>
        <v>0</v>
      </c>
      <c r="BJ374" s="72">
        <f t="shared" si="204"/>
        <v>3.0684839278624361E-5</v>
      </c>
      <c r="BK374" s="72">
        <f t="shared" si="205"/>
        <v>4.5296667506540718E-5</v>
      </c>
      <c r="BL374" s="72">
        <f t="shared" si="206"/>
        <v>0</v>
      </c>
      <c r="BM374" s="99">
        <f t="shared" si="207"/>
        <v>0</v>
      </c>
      <c r="BN374" s="278">
        <f t="shared" si="186"/>
        <v>7.1232662611092254E-4</v>
      </c>
      <c r="BO374" s="277">
        <f t="shared" si="208"/>
        <v>6.4657339908529899E-5</v>
      </c>
      <c r="BP374" s="375">
        <f t="shared" si="209"/>
        <v>1.212781742917058E-4</v>
      </c>
      <c r="BQ374" s="375"/>
      <c r="BR374" s="375"/>
      <c r="BS374" s="375"/>
      <c r="BT374" s="281"/>
      <c r="BU374" s="397"/>
      <c r="BV374" s="397"/>
      <c r="BW374" s="281"/>
      <c r="BX374" s="281"/>
    </row>
    <row r="375" spans="1:76" ht="15">
      <c r="A375" s="192">
        <v>116</v>
      </c>
      <c r="B375" s="192">
        <v>55045</v>
      </c>
      <c r="C375" s="200">
        <v>9</v>
      </c>
      <c r="D375" s="200">
        <v>0</v>
      </c>
      <c r="E375" s="200">
        <v>1</v>
      </c>
      <c r="F375" s="200">
        <v>1</v>
      </c>
      <c r="G375" s="192" t="s">
        <v>803</v>
      </c>
      <c r="H375" s="193">
        <v>1.5740000000000001E-3</v>
      </c>
      <c r="I375" s="201">
        <v>98</v>
      </c>
      <c r="J375" s="193">
        <v>1.5868570629705821E-4</v>
      </c>
      <c r="K375" s="200">
        <v>246</v>
      </c>
      <c r="L375" s="200">
        <v>0</v>
      </c>
      <c r="M375" s="200">
        <v>0</v>
      </c>
      <c r="N375" s="200">
        <v>37</v>
      </c>
      <c r="O375" s="200">
        <v>0</v>
      </c>
      <c r="P375" s="200">
        <v>0</v>
      </c>
      <c r="Q375" s="200">
        <v>168</v>
      </c>
      <c r="R375" s="200">
        <v>2</v>
      </c>
      <c r="S375" s="200">
        <v>168</v>
      </c>
      <c r="T375" s="200">
        <v>0</v>
      </c>
      <c r="U375" s="200">
        <v>0</v>
      </c>
      <c r="V375" s="200">
        <v>0</v>
      </c>
      <c r="W375" s="200">
        <v>6</v>
      </c>
      <c r="X375" s="200">
        <v>0</v>
      </c>
      <c r="Y375" s="200">
        <v>37</v>
      </c>
      <c r="Z375" s="200">
        <v>0</v>
      </c>
      <c r="AA375" s="200">
        <v>0</v>
      </c>
      <c r="AB375" s="200">
        <v>0</v>
      </c>
      <c r="AC375" s="200">
        <v>65</v>
      </c>
      <c r="AD375" s="200">
        <v>453</v>
      </c>
      <c r="AE375" s="200">
        <v>207</v>
      </c>
      <c r="AF375" s="200">
        <v>285</v>
      </c>
      <c r="AG375" s="200">
        <v>453</v>
      </c>
      <c r="AI375" s="259">
        <v>0.50879896371479461</v>
      </c>
      <c r="AJ375" s="260">
        <f t="shared" si="215"/>
        <v>5.5502923629404943</v>
      </c>
      <c r="AK375" s="261">
        <f t="shared" si="187"/>
        <v>4.7411448731622579E-3</v>
      </c>
      <c r="AL375" s="262">
        <f t="shared" si="216"/>
        <v>5.1060253565802328E-2</v>
      </c>
      <c r="AN375" s="264">
        <f t="shared" si="217"/>
        <v>8.8773000000000019E-2</v>
      </c>
      <c r="AO375" s="266">
        <f t="shared" si="218"/>
        <v>18.954818000000007</v>
      </c>
      <c r="AP375" s="261">
        <f t="shared" si="188"/>
        <v>9.2004747111930924E-3</v>
      </c>
      <c r="AQ375" s="262">
        <f t="shared" si="219"/>
        <v>2.4835955793690037E-4</v>
      </c>
      <c r="AT375" s="192">
        <f t="shared" si="189"/>
        <v>1.5692746867128682E-4</v>
      </c>
      <c r="AU375" s="192">
        <f t="shared" si="190"/>
        <v>0</v>
      </c>
      <c r="AV375" s="192">
        <f t="shared" si="191"/>
        <v>2.3602911954624438E-5</v>
      </c>
      <c r="AW375" s="192">
        <f t="shared" si="192"/>
        <v>0</v>
      </c>
      <c r="AX375" s="192">
        <f t="shared" si="193"/>
        <v>0</v>
      </c>
      <c r="AY375" s="192">
        <f t="shared" si="194"/>
        <v>0</v>
      </c>
      <c r="AZ375" s="192">
        <f t="shared" si="195"/>
        <v>2.3602911954624438E-5</v>
      </c>
      <c r="BA375" s="192">
        <f t="shared" si="196"/>
        <v>0</v>
      </c>
      <c r="BB375" s="192">
        <f t="shared" si="197"/>
        <v>0</v>
      </c>
      <c r="BC375" s="192">
        <f t="shared" si="198"/>
        <v>2.0413329258053568E-4</v>
      </c>
      <c r="BE375" s="72">
        <f t="shared" si="199"/>
        <v>1.5692746867128682E-4</v>
      </c>
      <c r="BF375" s="72">
        <f t="shared" si="200"/>
        <v>0</v>
      </c>
      <c r="BG375" s="72">
        <f t="shared" si="201"/>
        <v>6.2941098545665164E-5</v>
      </c>
      <c r="BH375" s="99">
        <f t="shared" si="202"/>
        <v>0</v>
      </c>
      <c r="BI375" s="72">
        <f t="shared" si="203"/>
        <v>0</v>
      </c>
      <c r="BJ375" s="72">
        <f t="shared" si="204"/>
        <v>0</v>
      </c>
      <c r="BK375" s="72">
        <f t="shared" si="205"/>
        <v>6.2941098545665164E-5</v>
      </c>
      <c r="BL375" s="72">
        <f t="shared" si="206"/>
        <v>0</v>
      </c>
      <c r="BM375" s="99">
        <f t="shared" si="207"/>
        <v>0</v>
      </c>
      <c r="BN375" s="278">
        <f t="shared" si="186"/>
        <v>3.0301035617423268E-3</v>
      </c>
      <c r="BO375" s="277">
        <f t="shared" si="208"/>
        <v>2.0413329258053568E-4</v>
      </c>
      <c r="BP375" s="375">
        <f t="shared" si="209"/>
        <v>2.8280966576261715E-4</v>
      </c>
      <c r="BQ375" s="375"/>
      <c r="BR375" s="375"/>
      <c r="BS375" s="375"/>
      <c r="BT375" s="281"/>
      <c r="BU375" s="397"/>
      <c r="BV375" s="397"/>
      <c r="BW375" s="281"/>
      <c r="BX375" s="281"/>
    </row>
    <row r="376" spans="1:76" ht="15">
      <c r="A376" s="192">
        <v>117</v>
      </c>
      <c r="B376" s="192">
        <v>42029</v>
      </c>
      <c r="C376" s="200">
        <v>9</v>
      </c>
      <c r="D376" s="200">
        <v>0</v>
      </c>
      <c r="E376" s="200">
        <v>1</v>
      </c>
      <c r="F376" s="200">
        <v>1</v>
      </c>
      <c r="G376" s="192" t="s">
        <v>803</v>
      </c>
      <c r="H376" s="193">
        <v>3.8609999999999998E-3</v>
      </c>
      <c r="I376" s="201">
        <v>98</v>
      </c>
      <c r="J376" s="193">
        <v>3.8925381957620188E-4</v>
      </c>
      <c r="K376" s="200">
        <v>180</v>
      </c>
      <c r="L376" s="200">
        <v>0</v>
      </c>
      <c r="M376" s="200">
        <v>0</v>
      </c>
      <c r="N376" s="200">
        <v>4</v>
      </c>
      <c r="O376" s="200">
        <v>0</v>
      </c>
      <c r="P376" s="200">
        <v>0</v>
      </c>
      <c r="Q376" s="200">
        <v>144</v>
      </c>
      <c r="R376" s="200">
        <v>0</v>
      </c>
      <c r="S376" s="200">
        <v>131</v>
      </c>
      <c r="T376" s="200">
        <v>89</v>
      </c>
      <c r="U376" s="200">
        <v>1</v>
      </c>
      <c r="V376" s="200">
        <v>1</v>
      </c>
      <c r="W376" s="200">
        <v>22</v>
      </c>
      <c r="X376" s="200">
        <v>0</v>
      </c>
      <c r="Y376" s="200">
        <v>0</v>
      </c>
      <c r="Z376" s="200">
        <v>4</v>
      </c>
      <c r="AA376" s="200">
        <v>0</v>
      </c>
      <c r="AB376" s="200">
        <v>0</v>
      </c>
      <c r="AC376" s="200">
        <v>47</v>
      </c>
      <c r="AD376" s="200">
        <v>329</v>
      </c>
      <c r="AE376" s="200">
        <v>238</v>
      </c>
      <c r="AF376" s="200">
        <v>287</v>
      </c>
      <c r="AG376" s="200">
        <v>418</v>
      </c>
      <c r="AI376" s="264">
        <v>0.50918821753437082</v>
      </c>
      <c r="AJ376" s="260">
        <f t="shared" si="215"/>
        <v>5.6620082091588646</v>
      </c>
      <c r="AK376" s="261">
        <f t="shared" si="187"/>
        <v>4.8365742626275366E-3</v>
      </c>
      <c r="AL376" s="262">
        <f t="shared" si="216"/>
        <v>3.9252723482443148E-4</v>
      </c>
      <c r="AN376" s="264">
        <f t="shared" si="217"/>
        <v>9.2634000000000022E-2</v>
      </c>
      <c r="AO376" s="266">
        <f t="shared" si="218"/>
        <v>20.062925000000007</v>
      </c>
      <c r="AP376" s="261">
        <f t="shared" si="188"/>
        <v>9.7383385108241963E-3</v>
      </c>
      <c r="AQ376" s="262">
        <f t="shared" si="219"/>
        <v>6.2728966914979195E-4</v>
      </c>
      <c r="AT376" s="192">
        <f t="shared" si="189"/>
        <v>2.8166406384533965E-4</v>
      </c>
      <c r="AU376" s="192">
        <f t="shared" si="190"/>
        <v>0</v>
      </c>
      <c r="AV376" s="192">
        <f t="shared" si="191"/>
        <v>6.2592014187853257E-6</v>
      </c>
      <c r="AW376" s="192">
        <f t="shared" si="192"/>
        <v>0</v>
      </c>
      <c r="AX376" s="192">
        <f t="shared" si="193"/>
        <v>0</v>
      </c>
      <c r="AY376" s="192">
        <f t="shared" si="194"/>
        <v>1.392672315679735E-4</v>
      </c>
      <c r="AZ376" s="192">
        <f t="shared" si="195"/>
        <v>0</v>
      </c>
      <c r="BA376" s="192">
        <f t="shared" si="196"/>
        <v>0</v>
      </c>
      <c r="BB376" s="192">
        <f t="shared" si="197"/>
        <v>0</v>
      </c>
      <c r="BC376" s="192">
        <f t="shared" si="198"/>
        <v>4.271904968320985E-4</v>
      </c>
      <c r="BE376" s="72">
        <f t="shared" si="199"/>
        <v>2.8166406384533965E-4</v>
      </c>
      <c r="BF376" s="72">
        <f t="shared" si="200"/>
        <v>0</v>
      </c>
      <c r="BG376" s="72">
        <f t="shared" si="201"/>
        <v>1.6691203783427538E-5</v>
      </c>
      <c r="BH376" s="99">
        <f t="shared" si="202"/>
        <v>0</v>
      </c>
      <c r="BI376" s="72">
        <f t="shared" si="203"/>
        <v>0</v>
      </c>
      <c r="BJ376" s="72">
        <f t="shared" si="204"/>
        <v>1.392672315679735E-4</v>
      </c>
      <c r="BK376" s="72">
        <f t="shared" si="205"/>
        <v>0</v>
      </c>
      <c r="BL376" s="72">
        <f t="shared" si="206"/>
        <v>0</v>
      </c>
      <c r="BM376" s="99">
        <f t="shared" si="207"/>
        <v>0</v>
      </c>
      <c r="BN376" s="278">
        <f t="shared" si="186"/>
        <v>7.4849616966307861E-3</v>
      </c>
      <c r="BO376" s="277">
        <f t="shared" si="208"/>
        <v>4.271904968320985E-4</v>
      </c>
      <c r="BP376" s="375">
        <f t="shared" si="209"/>
        <v>4.3762249919674067E-4</v>
      </c>
      <c r="BQ376" s="375"/>
      <c r="BR376" s="375"/>
      <c r="BS376" s="375"/>
      <c r="BT376" s="281"/>
      <c r="BU376" s="397"/>
      <c r="BV376" s="397"/>
      <c r="BW376" s="281"/>
      <c r="BX376" s="281"/>
    </row>
    <row r="377" spans="1:76" ht="15">
      <c r="A377" s="192">
        <v>140</v>
      </c>
      <c r="B377" s="192">
        <v>42027</v>
      </c>
      <c r="C377" s="200">
        <v>9</v>
      </c>
      <c r="D377" s="200">
        <v>0</v>
      </c>
      <c r="E377" s="200">
        <v>1</v>
      </c>
      <c r="F377" s="200">
        <v>1</v>
      </c>
      <c r="G377" s="192" t="s">
        <v>803</v>
      </c>
      <c r="H377" s="193">
        <v>1.622E-3</v>
      </c>
      <c r="I377" s="201">
        <v>98</v>
      </c>
      <c r="J377" s="193">
        <v>1.6352491462123784E-4</v>
      </c>
      <c r="K377" s="200">
        <v>325</v>
      </c>
      <c r="L377" s="200">
        <v>0</v>
      </c>
      <c r="M377" s="200">
        <v>0</v>
      </c>
      <c r="N377" s="200">
        <v>28</v>
      </c>
      <c r="O377" s="200">
        <v>2</v>
      </c>
      <c r="P377" s="200">
        <v>0</v>
      </c>
      <c r="Q377" s="200">
        <v>51</v>
      </c>
      <c r="R377" s="200">
        <v>0</v>
      </c>
      <c r="S377" s="200">
        <v>120</v>
      </c>
      <c r="T377" s="200">
        <v>260</v>
      </c>
      <c r="U377" s="200">
        <v>1</v>
      </c>
      <c r="V377" s="200">
        <v>1</v>
      </c>
      <c r="W377" s="200">
        <v>0</v>
      </c>
      <c r="X377" s="200">
        <v>0</v>
      </c>
      <c r="Y377" s="200">
        <v>0</v>
      </c>
      <c r="Z377" s="200">
        <v>28</v>
      </c>
      <c r="AA377" s="200">
        <v>0</v>
      </c>
      <c r="AB377" s="200">
        <v>0</v>
      </c>
      <c r="AC377" s="200">
        <v>14</v>
      </c>
      <c r="AD377" s="200">
        <v>408</v>
      </c>
      <c r="AE377" s="200">
        <v>342</v>
      </c>
      <c r="AF377" s="200">
        <v>548</v>
      </c>
      <c r="AG377" s="200">
        <v>667</v>
      </c>
      <c r="AI377" s="259">
        <v>0.54306515109631093</v>
      </c>
      <c r="AJ377" s="260">
        <f t="shared" si="215"/>
        <v>5.7516198623713031</v>
      </c>
      <c r="AK377" s="261">
        <f t="shared" si="187"/>
        <v>4.9131219113677299E-3</v>
      </c>
      <c r="AL377" s="262">
        <f t="shared" si="216"/>
        <v>3.5316827649893738E-2</v>
      </c>
      <c r="AN377" s="264">
        <f t="shared" si="217"/>
        <v>9.425600000000002E-2</v>
      </c>
      <c r="AO377" s="266">
        <f t="shared" si="218"/>
        <v>20.951781000000008</v>
      </c>
      <c r="AP377" s="261">
        <f t="shared" si="188"/>
        <v>1.0169780118435109E-2</v>
      </c>
      <c r="AQ377" s="262">
        <f t="shared" si="219"/>
        <v>2.7084461158334122E-4</v>
      </c>
      <c r="AT377" s="192">
        <f t="shared" si="189"/>
        <v>2.1364530095264721E-4</v>
      </c>
      <c r="AU377" s="192">
        <f t="shared" si="190"/>
        <v>0</v>
      </c>
      <c r="AV377" s="192">
        <f t="shared" si="191"/>
        <v>1.8406364389766529E-5</v>
      </c>
      <c r="AW377" s="192">
        <f t="shared" si="192"/>
        <v>1.3147403135547523E-6</v>
      </c>
      <c r="AX377" s="192">
        <f t="shared" si="193"/>
        <v>0</v>
      </c>
      <c r="AY377" s="192">
        <f t="shared" si="194"/>
        <v>1.7091624076211778E-4</v>
      </c>
      <c r="AZ377" s="192">
        <f t="shared" si="195"/>
        <v>0</v>
      </c>
      <c r="BA377" s="192">
        <f t="shared" si="196"/>
        <v>0</v>
      </c>
      <c r="BB377" s="192">
        <f t="shared" si="197"/>
        <v>0</v>
      </c>
      <c r="BC377" s="192">
        <f t="shared" si="198"/>
        <v>4.0428264641808627E-4</v>
      </c>
      <c r="BE377" s="72">
        <f t="shared" si="199"/>
        <v>2.1364530095264721E-4</v>
      </c>
      <c r="BF377" s="72">
        <f t="shared" si="200"/>
        <v>0</v>
      </c>
      <c r="BG377" s="72">
        <f t="shared" si="201"/>
        <v>4.9083638372710749E-5</v>
      </c>
      <c r="BH377" s="99">
        <f t="shared" si="202"/>
        <v>1.3147403135547523E-6</v>
      </c>
      <c r="BI377" s="72">
        <f t="shared" si="203"/>
        <v>0</v>
      </c>
      <c r="BJ377" s="72">
        <f t="shared" si="204"/>
        <v>1.7091624076211778E-4</v>
      </c>
      <c r="BK377" s="72">
        <f t="shared" si="205"/>
        <v>0</v>
      </c>
      <c r="BL377" s="72">
        <f t="shared" si="206"/>
        <v>0</v>
      </c>
      <c r="BM377" s="99">
        <f t="shared" si="207"/>
        <v>0</v>
      </c>
      <c r="BN377" s="278">
        <f t="shared" si="186"/>
        <v>6.0039807652333688E-3</v>
      </c>
      <c r="BO377" s="277">
        <f t="shared" si="208"/>
        <v>4.0428264641808627E-4</v>
      </c>
      <c r="BP377" s="375">
        <f t="shared" si="209"/>
        <v>4.3495992040103046E-4</v>
      </c>
      <c r="BQ377" s="375"/>
      <c r="BR377" s="375"/>
      <c r="BS377" s="375"/>
      <c r="BT377" s="281"/>
      <c r="BU377" s="397"/>
      <c r="BV377" s="397"/>
      <c r="BW377" s="281"/>
      <c r="BX377" s="281"/>
    </row>
    <row r="378" spans="1:76" ht="15">
      <c r="A378" s="192">
        <v>143</v>
      </c>
      <c r="B378" s="192">
        <v>55039</v>
      </c>
      <c r="C378" s="200">
        <v>9</v>
      </c>
      <c r="D378" s="200">
        <v>0</v>
      </c>
      <c r="E378" s="200">
        <v>1</v>
      </c>
      <c r="F378" s="200">
        <v>1</v>
      </c>
      <c r="G378" s="192" t="s">
        <v>803</v>
      </c>
      <c r="H378" s="193">
        <v>1.5740000000000001E-3</v>
      </c>
      <c r="I378" s="201">
        <v>98</v>
      </c>
      <c r="J378" s="193">
        <v>1.5868570629705821E-4</v>
      </c>
      <c r="K378" s="200">
        <v>0</v>
      </c>
      <c r="L378" s="200">
        <v>0</v>
      </c>
      <c r="M378" s="200">
        <v>0</v>
      </c>
      <c r="N378" s="200">
        <v>111</v>
      </c>
      <c r="O378" s="200">
        <v>0</v>
      </c>
      <c r="P378" s="200">
        <v>0</v>
      </c>
      <c r="Q378" s="200">
        <v>165</v>
      </c>
      <c r="R378" s="200">
        <v>0</v>
      </c>
      <c r="S378" s="200">
        <v>352</v>
      </c>
      <c r="T378" s="200">
        <v>666</v>
      </c>
      <c r="U378" s="200">
        <v>1</v>
      </c>
      <c r="V378" s="200">
        <v>1</v>
      </c>
      <c r="W378" s="200">
        <v>0</v>
      </c>
      <c r="X378" s="200">
        <v>0</v>
      </c>
      <c r="Y378" s="200">
        <v>75</v>
      </c>
      <c r="Z378" s="200">
        <v>36</v>
      </c>
      <c r="AA378" s="200">
        <v>0</v>
      </c>
      <c r="AB378" s="200">
        <v>0</v>
      </c>
      <c r="AC378" s="200">
        <v>66</v>
      </c>
      <c r="AD378" s="200">
        <v>277</v>
      </c>
      <c r="AE378" s="200">
        <v>942</v>
      </c>
      <c r="AF378" s="200">
        <v>591</v>
      </c>
      <c r="AG378" s="200">
        <v>942</v>
      </c>
      <c r="AI378" s="259">
        <v>0.54729050157628745</v>
      </c>
      <c r="AJ378" s="260">
        <f t="shared" si="215"/>
        <v>5.8454031147928642</v>
      </c>
      <c r="AK378" s="261">
        <f t="shared" si="187"/>
        <v>4.9932330041411203E-3</v>
      </c>
      <c r="AL378" s="262">
        <f t="shared" si="216"/>
        <v>4.5652769588682115E-3</v>
      </c>
      <c r="AN378" s="264">
        <f t="shared" si="217"/>
        <v>9.5830000000000026E-2</v>
      </c>
      <c r="AO378" s="266">
        <f t="shared" si="218"/>
        <v>21.882015000000006</v>
      </c>
      <c r="AP378" s="261">
        <f t="shared" si="188"/>
        <v>1.0621306183865649E-2</v>
      </c>
      <c r="AQ378" s="262">
        <f t="shared" si="219"/>
        <v>2.6647019416017968E-4</v>
      </c>
      <c r="AT378" s="192">
        <f t="shared" si="189"/>
        <v>0</v>
      </c>
      <c r="AU378" s="192">
        <f t="shared" si="190"/>
        <v>0</v>
      </c>
      <c r="AV378" s="192">
        <f t="shared" si="191"/>
        <v>7.0808735863873312E-5</v>
      </c>
      <c r="AW378" s="192">
        <f t="shared" si="192"/>
        <v>0</v>
      </c>
      <c r="AX378" s="192">
        <f t="shared" si="193"/>
        <v>0</v>
      </c>
      <c r="AY378" s="192">
        <f t="shared" si="194"/>
        <v>4.2485241518323992E-4</v>
      </c>
      <c r="AZ378" s="192">
        <f t="shared" si="195"/>
        <v>4.7843740448563048E-5</v>
      </c>
      <c r="BA378" s="192">
        <f t="shared" si="196"/>
        <v>0</v>
      </c>
      <c r="BB378" s="192">
        <f t="shared" si="197"/>
        <v>0</v>
      </c>
      <c r="BC378" s="192">
        <f t="shared" si="198"/>
        <v>5.4350489149567632E-4</v>
      </c>
      <c r="BE378" s="72">
        <f t="shared" si="199"/>
        <v>0</v>
      </c>
      <c r="BF378" s="72">
        <f t="shared" si="200"/>
        <v>0</v>
      </c>
      <c r="BG378" s="72">
        <f t="shared" si="201"/>
        <v>1.8882329563699551E-4</v>
      </c>
      <c r="BH378" s="99">
        <f t="shared" si="202"/>
        <v>0</v>
      </c>
      <c r="BI378" s="72">
        <f t="shared" si="203"/>
        <v>0</v>
      </c>
      <c r="BJ378" s="72">
        <f t="shared" si="204"/>
        <v>4.2485241518323992E-4</v>
      </c>
      <c r="BK378" s="72">
        <f t="shared" si="205"/>
        <v>1.275833078628348E-4</v>
      </c>
      <c r="BL378" s="72">
        <f t="shared" si="206"/>
        <v>0</v>
      </c>
      <c r="BM378" s="99">
        <f t="shared" si="207"/>
        <v>0</v>
      </c>
      <c r="BN378" s="278">
        <f t="shared" si="186"/>
        <v>6.283477912244614E-3</v>
      </c>
      <c r="BO378" s="277">
        <f t="shared" si="208"/>
        <v>5.4350489149567632E-4</v>
      </c>
      <c r="BP378" s="375">
        <f t="shared" si="209"/>
        <v>7.4125901868307025E-4</v>
      </c>
      <c r="BQ378" s="375"/>
      <c r="BR378" s="375"/>
      <c r="BS378" s="375"/>
      <c r="BT378" s="281"/>
      <c r="BU378" s="397"/>
      <c r="BV378" s="397"/>
      <c r="BW378" s="281"/>
      <c r="BX378" s="281"/>
    </row>
    <row r="379" spans="1:76" ht="15">
      <c r="A379" s="192">
        <v>153</v>
      </c>
      <c r="B379" s="192">
        <v>55042</v>
      </c>
      <c r="C379" s="200">
        <v>9</v>
      </c>
      <c r="D379" s="200">
        <v>0</v>
      </c>
      <c r="E379" s="200">
        <v>1</v>
      </c>
      <c r="F379" s="200">
        <v>1</v>
      </c>
      <c r="G379" s="192" t="s">
        <v>803</v>
      </c>
      <c r="H379" s="193">
        <v>1.5740000000000001E-3</v>
      </c>
      <c r="I379" s="201">
        <v>98</v>
      </c>
      <c r="J379" s="193">
        <v>1.5868570629705821E-4</v>
      </c>
      <c r="K379" s="200">
        <v>668</v>
      </c>
      <c r="L379" s="200">
        <v>0</v>
      </c>
      <c r="M379" s="200">
        <v>0</v>
      </c>
      <c r="N379" s="200">
        <v>0</v>
      </c>
      <c r="O379" s="200">
        <v>0</v>
      </c>
      <c r="P379" s="200">
        <v>0</v>
      </c>
      <c r="Q379" s="200">
        <v>141</v>
      </c>
      <c r="R379" s="200">
        <v>0</v>
      </c>
      <c r="S379" s="200">
        <v>142</v>
      </c>
      <c r="T379" s="200">
        <v>0</v>
      </c>
      <c r="U379" s="200">
        <v>0</v>
      </c>
      <c r="V379" s="200">
        <v>0</v>
      </c>
      <c r="W379" s="200">
        <v>0</v>
      </c>
      <c r="X379" s="200">
        <v>0</v>
      </c>
      <c r="Y379" s="200">
        <v>0</v>
      </c>
      <c r="Z379" s="200">
        <v>0</v>
      </c>
      <c r="AA379" s="200">
        <v>0</v>
      </c>
      <c r="AB379" s="200">
        <v>0</v>
      </c>
      <c r="AC379" s="200">
        <v>84</v>
      </c>
      <c r="AD379" s="200">
        <v>810</v>
      </c>
      <c r="AE379" s="200">
        <v>141</v>
      </c>
      <c r="AF379" s="200">
        <v>667</v>
      </c>
      <c r="AG379" s="200">
        <v>809</v>
      </c>
      <c r="AI379" s="259">
        <v>0.57017354588623059</v>
      </c>
      <c r="AJ379" s="260">
        <f t="shared" si="215"/>
        <v>5.9512464808930021</v>
      </c>
      <c r="AK379" s="261">
        <f t="shared" si="187"/>
        <v>5.0836460310105811E-3</v>
      </c>
      <c r="AL379" s="262">
        <f t="shared" si="216"/>
        <v>2.5340389643385898E-2</v>
      </c>
      <c r="AN379" s="264">
        <f t="shared" si="217"/>
        <v>9.7404000000000032E-2</v>
      </c>
      <c r="AO379" s="266">
        <f t="shared" si="218"/>
        <v>22.931873000000007</v>
      </c>
      <c r="AP379" s="261">
        <f t="shared" si="188"/>
        <v>1.113089651490147E-2</v>
      </c>
      <c r="AQ379" s="262">
        <f t="shared" si="219"/>
        <v>2.6991234895214168E-4</v>
      </c>
      <c r="AT379" s="192">
        <f t="shared" si="189"/>
        <v>4.2612824826186827E-4</v>
      </c>
      <c r="AU379" s="192">
        <f t="shared" si="190"/>
        <v>0</v>
      </c>
      <c r="AV379" s="192">
        <f t="shared" si="191"/>
        <v>0</v>
      </c>
      <c r="AW379" s="192">
        <f t="shared" si="192"/>
        <v>0</v>
      </c>
      <c r="AX379" s="192">
        <f t="shared" si="193"/>
        <v>0</v>
      </c>
      <c r="AY379" s="192">
        <f t="shared" si="194"/>
        <v>0</v>
      </c>
      <c r="AZ379" s="192">
        <f t="shared" si="195"/>
        <v>0</v>
      </c>
      <c r="BA379" s="192">
        <f t="shared" si="196"/>
        <v>0</v>
      </c>
      <c r="BB379" s="192">
        <f t="shared" si="197"/>
        <v>0</v>
      </c>
      <c r="BC379" s="192">
        <f t="shared" si="198"/>
        <v>4.2612824826186827E-4</v>
      </c>
      <c r="BE379" s="72">
        <f t="shared" si="199"/>
        <v>4.2612824826186827E-4</v>
      </c>
      <c r="BF379" s="72">
        <f t="shared" si="200"/>
        <v>0</v>
      </c>
      <c r="BG379" s="72">
        <f t="shared" si="201"/>
        <v>0</v>
      </c>
      <c r="BH379" s="99">
        <f t="shared" si="202"/>
        <v>0</v>
      </c>
      <c r="BI379" s="72">
        <f t="shared" si="203"/>
        <v>0</v>
      </c>
      <c r="BJ379" s="72">
        <f t="shared" si="204"/>
        <v>0</v>
      </c>
      <c r="BK379" s="72">
        <f t="shared" si="205"/>
        <v>0</v>
      </c>
      <c r="BL379" s="72">
        <f t="shared" si="206"/>
        <v>0</v>
      </c>
      <c r="BM379" s="99">
        <f t="shared" si="207"/>
        <v>0</v>
      </c>
      <c r="BN379" s="278">
        <f t="shared" si="186"/>
        <v>7.0915055287092341E-3</v>
      </c>
      <c r="BO379" s="277">
        <f t="shared" si="208"/>
        <v>4.2612824826186827E-4</v>
      </c>
      <c r="BP379" s="375">
        <f t="shared" si="209"/>
        <v>4.2612824826186827E-4</v>
      </c>
      <c r="BQ379" s="375"/>
      <c r="BR379" s="375"/>
      <c r="BS379" s="375"/>
      <c r="BT379" s="281"/>
      <c r="BU379" s="397"/>
      <c r="BV379" s="397"/>
      <c r="BW379" s="281"/>
      <c r="BX379" s="281"/>
    </row>
    <row r="380" spans="1:76" ht="15">
      <c r="A380" s="192">
        <v>170</v>
      </c>
      <c r="B380" s="192">
        <v>51024</v>
      </c>
      <c r="C380" s="200">
        <v>9</v>
      </c>
      <c r="D380" s="200">
        <v>0</v>
      </c>
      <c r="E380" s="200">
        <v>1</v>
      </c>
      <c r="F380" s="200">
        <v>1</v>
      </c>
      <c r="G380" s="192" t="s">
        <v>803</v>
      </c>
      <c r="H380" s="193">
        <v>7.7899999999999996E-4</v>
      </c>
      <c r="I380" s="201">
        <v>98</v>
      </c>
      <c r="J380" s="193">
        <v>7.8536318427832491E-5</v>
      </c>
      <c r="K380" s="200">
        <v>5</v>
      </c>
      <c r="L380" s="200">
        <v>0</v>
      </c>
      <c r="M380" s="200">
        <v>0</v>
      </c>
      <c r="N380" s="200">
        <v>9</v>
      </c>
      <c r="O380" s="200">
        <v>0</v>
      </c>
      <c r="P380" s="200">
        <v>0</v>
      </c>
      <c r="Q380" s="200">
        <v>283</v>
      </c>
      <c r="R380" s="200">
        <v>0</v>
      </c>
      <c r="S380" s="200">
        <v>150</v>
      </c>
      <c r="T380" s="200">
        <v>795</v>
      </c>
      <c r="U380" s="200">
        <v>1</v>
      </c>
      <c r="V380" s="200">
        <v>1</v>
      </c>
      <c r="W380" s="200">
        <v>5</v>
      </c>
      <c r="X380" s="200">
        <v>0</v>
      </c>
      <c r="Y380" s="200">
        <v>0</v>
      </c>
      <c r="Z380" s="200">
        <v>9</v>
      </c>
      <c r="AA380" s="200">
        <v>0</v>
      </c>
      <c r="AB380" s="200">
        <v>0</v>
      </c>
      <c r="AC380" s="200">
        <v>99</v>
      </c>
      <c r="AD380" s="200">
        <v>297</v>
      </c>
      <c r="AE380" s="200">
        <v>1087</v>
      </c>
      <c r="AF380" s="200">
        <v>942</v>
      </c>
      <c r="AG380" s="200">
        <v>1092</v>
      </c>
      <c r="AI380" s="259">
        <v>0.60353715232832184</v>
      </c>
      <c r="AJ380" s="260">
        <f t="shared" si="215"/>
        <v>6.0252276928520203</v>
      </c>
      <c r="AK380" s="261">
        <f t="shared" si="187"/>
        <v>5.1468419170745006E-3</v>
      </c>
      <c r="AL380" s="262">
        <f t="shared" si="216"/>
        <v>3.8817895838491989E-2</v>
      </c>
      <c r="AN380" s="264">
        <f t="shared" si="217"/>
        <v>9.8183000000000034E-2</v>
      </c>
      <c r="AO380" s="266">
        <f t="shared" si="218"/>
        <v>23.665691000000006</v>
      </c>
      <c r="AP380" s="261">
        <f t="shared" si="188"/>
        <v>1.1487084263663726E-2</v>
      </c>
      <c r="AQ380" s="262">
        <f t="shared" si="219"/>
        <v>1.347428659734981E-4</v>
      </c>
      <c r="AT380" s="192">
        <f t="shared" si="189"/>
        <v>1.5785800003994331E-6</v>
      </c>
      <c r="AU380" s="192">
        <f t="shared" si="190"/>
        <v>0</v>
      </c>
      <c r="AV380" s="192">
        <f t="shared" si="191"/>
        <v>2.8414440007189793E-6</v>
      </c>
      <c r="AW380" s="192">
        <f t="shared" si="192"/>
        <v>0</v>
      </c>
      <c r="AX380" s="192">
        <f t="shared" si="193"/>
        <v>0</v>
      </c>
      <c r="AY380" s="192">
        <f t="shared" si="194"/>
        <v>2.5099422006350988E-4</v>
      </c>
      <c r="AZ380" s="192">
        <f t="shared" si="195"/>
        <v>0</v>
      </c>
      <c r="BA380" s="192">
        <f t="shared" si="196"/>
        <v>0</v>
      </c>
      <c r="BB380" s="192">
        <f t="shared" si="197"/>
        <v>0</v>
      </c>
      <c r="BC380" s="192">
        <f t="shared" si="198"/>
        <v>2.5541424406462829E-4</v>
      </c>
      <c r="BE380" s="72">
        <f t="shared" si="199"/>
        <v>1.5785800003994331E-6</v>
      </c>
      <c r="BF380" s="72">
        <f t="shared" si="200"/>
        <v>0</v>
      </c>
      <c r="BG380" s="72">
        <f t="shared" si="201"/>
        <v>7.5771840019172799E-6</v>
      </c>
      <c r="BH380" s="99">
        <f t="shared" si="202"/>
        <v>0</v>
      </c>
      <c r="BI380" s="72">
        <f t="shared" si="203"/>
        <v>0</v>
      </c>
      <c r="BJ380" s="72">
        <f t="shared" si="204"/>
        <v>2.5099422006350988E-4</v>
      </c>
      <c r="BK380" s="72">
        <f t="shared" si="205"/>
        <v>0</v>
      </c>
      <c r="BL380" s="72">
        <f t="shared" si="206"/>
        <v>0</v>
      </c>
      <c r="BM380" s="99">
        <f t="shared" si="207"/>
        <v>0</v>
      </c>
      <c r="BN380" s="278">
        <f t="shared" si="186"/>
        <v>4.9567412012542205E-3</v>
      </c>
      <c r="BO380" s="277">
        <f t="shared" si="208"/>
        <v>2.5541424406462829E-4</v>
      </c>
      <c r="BP380" s="375">
        <f t="shared" si="209"/>
        <v>2.6014998406582659E-4</v>
      </c>
      <c r="BQ380" s="375"/>
      <c r="BR380" s="375"/>
      <c r="BS380" s="375"/>
      <c r="BT380" s="281"/>
      <c r="BU380" s="397"/>
      <c r="BV380" s="397"/>
      <c r="BW380" s="281"/>
      <c r="BX380" s="281"/>
    </row>
    <row r="381" spans="1:76" ht="15">
      <c r="A381" s="192">
        <v>188</v>
      </c>
      <c r="B381" s="192">
        <v>54071</v>
      </c>
      <c r="C381" s="200">
        <v>9</v>
      </c>
      <c r="D381" s="200">
        <v>0</v>
      </c>
      <c r="E381" s="200">
        <v>1</v>
      </c>
      <c r="F381" s="200">
        <v>1</v>
      </c>
      <c r="G381" s="192" t="s">
        <v>803</v>
      </c>
      <c r="H381" s="193">
        <v>6.7599999999999995E-4</v>
      </c>
      <c r="I381" s="201">
        <v>98</v>
      </c>
      <c r="J381" s="193">
        <v>6.815218389886362E-5</v>
      </c>
      <c r="K381" s="200">
        <v>3</v>
      </c>
      <c r="L381" s="200">
        <v>0</v>
      </c>
      <c r="M381" s="200">
        <v>0</v>
      </c>
      <c r="N381" s="200">
        <v>1</v>
      </c>
      <c r="O381" s="200">
        <v>0</v>
      </c>
      <c r="P381" s="200">
        <v>0</v>
      </c>
      <c r="Q381" s="200">
        <v>141</v>
      </c>
      <c r="R381" s="200">
        <v>0</v>
      </c>
      <c r="S381" s="200">
        <v>372</v>
      </c>
      <c r="T381" s="200">
        <v>1409</v>
      </c>
      <c r="U381" s="200">
        <v>1</v>
      </c>
      <c r="V381" s="200">
        <v>1</v>
      </c>
      <c r="W381" s="200">
        <v>0</v>
      </c>
      <c r="X381" s="200">
        <v>0</v>
      </c>
      <c r="Y381" s="200">
        <v>1</v>
      </c>
      <c r="Z381" s="200">
        <v>0</v>
      </c>
      <c r="AA381" s="200">
        <v>0</v>
      </c>
      <c r="AB381" s="200">
        <v>0</v>
      </c>
      <c r="AC381" s="200">
        <v>33</v>
      </c>
      <c r="AD381" s="200">
        <v>147</v>
      </c>
      <c r="AE381" s="200">
        <v>1552</v>
      </c>
      <c r="AF381" s="200">
        <v>1184</v>
      </c>
      <c r="AG381" s="200">
        <v>1555</v>
      </c>
      <c r="AI381" s="259">
        <v>0.63654617469736308</v>
      </c>
      <c r="AJ381" s="260">
        <f t="shared" si="215"/>
        <v>6.1059198785882751</v>
      </c>
      <c r="AK381" s="261">
        <f t="shared" si="187"/>
        <v>5.2157704198795346E-3</v>
      </c>
      <c r="AL381" s="262">
        <f t="shared" si="216"/>
        <v>4.0591878578833694E-2</v>
      </c>
      <c r="AN381" s="264">
        <f t="shared" si="217"/>
        <v>9.885900000000003E-2</v>
      </c>
      <c r="AO381" s="266">
        <f t="shared" si="218"/>
        <v>24.466075000000007</v>
      </c>
      <c r="AP381" s="261">
        <f t="shared" si="188"/>
        <v>1.1875582467721585E-2</v>
      </c>
      <c r="AQ381" s="262">
        <f t="shared" si="219"/>
        <v>1.1740722928958287E-4</v>
      </c>
      <c r="AT381" s="192">
        <f t="shared" si="189"/>
        <v>8.2191533782029526E-7</v>
      </c>
      <c r="AU381" s="192">
        <f t="shared" si="190"/>
        <v>0</v>
      </c>
      <c r="AV381" s="192">
        <f t="shared" si="191"/>
        <v>2.7397177927343177E-7</v>
      </c>
      <c r="AW381" s="192">
        <f t="shared" si="192"/>
        <v>0</v>
      </c>
      <c r="AX381" s="192">
        <f t="shared" si="193"/>
        <v>0</v>
      </c>
      <c r="AY381" s="192">
        <f t="shared" si="194"/>
        <v>3.8602623699626542E-4</v>
      </c>
      <c r="AZ381" s="192">
        <f t="shared" si="195"/>
        <v>2.7397177927343177E-7</v>
      </c>
      <c r="BA381" s="192">
        <f t="shared" si="196"/>
        <v>0</v>
      </c>
      <c r="BB381" s="192">
        <f t="shared" si="197"/>
        <v>0</v>
      </c>
      <c r="BC381" s="192">
        <f t="shared" si="198"/>
        <v>3.8739609589263257E-4</v>
      </c>
      <c r="BE381" s="72">
        <f t="shared" si="199"/>
        <v>8.2191533782029526E-7</v>
      </c>
      <c r="BF381" s="72">
        <f t="shared" si="200"/>
        <v>0</v>
      </c>
      <c r="BG381" s="72">
        <f t="shared" si="201"/>
        <v>7.3059141139581798E-7</v>
      </c>
      <c r="BH381" s="99">
        <f t="shared" si="202"/>
        <v>0</v>
      </c>
      <c r="BI381" s="72">
        <f t="shared" si="203"/>
        <v>0</v>
      </c>
      <c r="BJ381" s="72">
        <f t="shared" si="204"/>
        <v>3.8602623699626542E-4</v>
      </c>
      <c r="BK381" s="72">
        <f t="shared" si="205"/>
        <v>7.3059141139581798E-7</v>
      </c>
      <c r="BL381" s="72">
        <f t="shared" si="206"/>
        <v>0</v>
      </c>
      <c r="BM381" s="99">
        <f t="shared" si="207"/>
        <v>0</v>
      </c>
      <c r="BN381" s="278">
        <f t="shared" si="186"/>
        <v>5.4063764443290536E-3</v>
      </c>
      <c r="BO381" s="277">
        <f t="shared" si="208"/>
        <v>3.8739609589263257E-4</v>
      </c>
      <c r="BP381" s="375">
        <f t="shared" si="209"/>
        <v>3.8830933515687733E-4</v>
      </c>
      <c r="BQ381" s="375"/>
      <c r="BR381" s="375"/>
      <c r="BS381" s="375"/>
      <c r="BT381" s="281"/>
      <c r="BU381" s="397"/>
      <c r="BV381" s="397"/>
      <c r="BW381" s="281"/>
      <c r="BX381" s="281"/>
    </row>
    <row r="382" spans="1:76" ht="15">
      <c r="A382" s="192">
        <v>214</v>
      </c>
      <c r="B382" s="192">
        <v>55004</v>
      </c>
      <c r="C382" s="200">
        <v>9</v>
      </c>
      <c r="D382" s="200">
        <v>0</v>
      </c>
      <c r="E382" s="200">
        <v>1</v>
      </c>
      <c r="F382" s="200">
        <v>1</v>
      </c>
      <c r="G382" s="192" t="s">
        <v>803</v>
      </c>
      <c r="H382" s="193">
        <v>1.5740000000000001E-3</v>
      </c>
      <c r="I382" s="201">
        <v>98</v>
      </c>
      <c r="J382" s="193">
        <v>1.5868570629705821E-4</v>
      </c>
      <c r="K382" s="200">
        <v>230</v>
      </c>
      <c r="L382" s="200">
        <v>0</v>
      </c>
      <c r="M382" s="200">
        <v>0</v>
      </c>
      <c r="N382" s="200">
        <v>278</v>
      </c>
      <c r="O382" s="200">
        <v>90</v>
      </c>
      <c r="P382" s="200">
        <v>0</v>
      </c>
      <c r="Q382" s="200">
        <v>44</v>
      </c>
      <c r="R382" s="200">
        <v>11</v>
      </c>
      <c r="S382" s="200">
        <v>55</v>
      </c>
      <c r="T382" s="200">
        <v>1000</v>
      </c>
      <c r="U382" s="200">
        <v>1</v>
      </c>
      <c r="V382" s="200">
        <v>1</v>
      </c>
      <c r="W382" s="200">
        <v>132</v>
      </c>
      <c r="X382" s="200">
        <v>0</v>
      </c>
      <c r="Y382" s="200">
        <v>223</v>
      </c>
      <c r="Z382" s="200">
        <v>54</v>
      </c>
      <c r="AA382" s="200">
        <v>0</v>
      </c>
      <c r="AB382" s="200">
        <v>0</v>
      </c>
      <c r="AC382" s="200">
        <v>12</v>
      </c>
      <c r="AD382" s="200">
        <v>654</v>
      </c>
      <c r="AE382" s="200">
        <v>1424</v>
      </c>
      <c r="AF382" s="200">
        <v>1599</v>
      </c>
      <c r="AG382" s="200">
        <v>1654</v>
      </c>
      <c r="AI382" s="259">
        <v>0.78174092276143625</v>
      </c>
      <c r="AJ382" s="260">
        <f t="shared" si="215"/>
        <v>6.3596583229572712</v>
      </c>
      <c r="AK382" s="261">
        <f t="shared" si="187"/>
        <v>5.4325176911902816E-3</v>
      </c>
      <c r="AL382" s="262">
        <f t="shared" si="216"/>
        <v>0.2043817622884555</v>
      </c>
      <c r="AN382" s="264">
        <f t="shared" si="217"/>
        <v>0.10043300000000004</v>
      </c>
      <c r="AO382" s="266">
        <f t="shared" si="218"/>
        <v>26.982901000000005</v>
      </c>
      <c r="AP382" s="261">
        <f t="shared" si="188"/>
        <v>1.3097224055916906E-2</v>
      </c>
      <c r="AQ382" s="262">
        <f t="shared" si="219"/>
        <v>2.743784105317942E-4</v>
      </c>
      <c r="AT382" s="192">
        <f t="shared" si="189"/>
        <v>1.4672080404226005E-4</v>
      </c>
      <c r="AU382" s="192">
        <f t="shared" si="190"/>
        <v>0</v>
      </c>
      <c r="AV382" s="192">
        <f t="shared" si="191"/>
        <v>1.7734079792934039E-4</v>
      </c>
      <c r="AW382" s="192">
        <f t="shared" si="192"/>
        <v>5.7412488538275669E-5</v>
      </c>
      <c r="AX382" s="192">
        <f t="shared" si="193"/>
        <v>0</v>
      </c>
      <c r="AY382" s="192">
        <f t="shared" si="194"/>
        <v>6.3791653931417403E-4</v>
      </c>
      <c r="AZ382" s="192">
        <f t="shared" si="195"/>
        <v>1.4225538826706079E-4</v>
      </c>
      <c r="BA382" s="192">
        <f t="shared" si="196"/>
        <v>0</v>
      </c>
      <c r="BB382" s="192">
        <f t="shared" si="197"/>
        <v>0</v>
      </c>
      <c r="BC382" s="192">
        <f t="shared" si="198"/>
        <v>1.161646018091111E-3</v>
      </c>
      <c r="BE382" s="72">
        <f t="shared" si="199"/>
        <v>1.4672080404226005E-4</v>
      </c>
      <c r="BF382" s="72">
        <f t="shared" si="200"/>
        <v>0</v>
      </c>
      <c r="BG382" s="72">
        <f t="shared" si="201"/>
        <v>4.7290879447824103E-4</v>
      </c>
      <c r="BH382" s="99">
        <f t="shared" si="202"/>
        <v>5.7412488538275669E-5</v>
      </c>
      <c r="BI382" s="72">
        <f t="shared" si="203"/>
        <v>0</v>
      </c>
      <c r="BJ382" s="72">
        <f t="shared" si="204"/>
        <v>6.3791653931417403E-4</v>
      </c>
      <c r="BK382" s="72">
        <f t="shared" si="205"/>
        <v>3.7934770204549551E-4</v>
      </c>
      <c r="BL382" s="72">
        <f t="shared" si="206"/>
        <v>0</v>
      </c>
      <c r="BM382" s="99">
        <f t="shared" si="207"/>
        <v>0</v>
      </c>
      <c r="BN382" s="278">
        <f t="shared" si="186"/>
        <v>1.7000475772722737E-2</v>
      </c>
      <c r="BO382" s="277">
        <f t="shared" si="208"/>
        <v>1.161646018091111E-3</v>
      </c>
      <c r="BP382" s="375">
        <f t="shared" si="209"/>
        <v>1.6943063284184461E-3</v>
      </c>
      <c r="BQ382" s="375"/>
      <c r="BR382" s="375"/>
      <c r="BS382" s="375"/>
      <c r="BT382" s="281"/>
      <c r="BU382" s="397"/>
      <c r="BV382" s="397"/>
      <c r="BW382" s="281"/>
      <c r="BX382" s="281"/>
    </row>
    <row r="383" spans="1:76" ht="15">
      <c r="A383" s="192">
        <v>215</v>
      </c>
      <c r="B383" s="192">
        <v>42006</v>
      </c>
      <c r="C383" s="200">
        <v>9</v>
      </c>
      <c r="D383" s="200">
        <v>0</v>
      </c>
      <c r="E383" s="200">
        <v>1</v>
      </c>
      <c r="F383" s="200">
        <v>1</v>
      </c>
      <c r="G383" s="192" t="s">
        <v>803</v>
      </c>
      <c r="H383" s="193">
        <v>1.622E-3</v>
      </c>
      <c r="I383" s="201">
        <v>98</v>
      </c>
      <c r="J383" s="193">
        <v>1.6352491462123784E-4</v>
      </c>
      <c r="K383" s="200">
        <v>0</v>
      </c>
      <c r="L383" s="200">
        <v>0</v>
      </c>
      <c r="M383" s="200">
        <v>0</v>
      </c>
      <c r="N383" s="200">
        <v>0</v>
      </c>
      <c r="O383" s="200">
        <v>0</v>
      </c>
      <c r="P383" s="200">
        <v>0</v>
      </c>
      <c r="Q383" s="200">
        <v>0</v>
      </c>
      <c r="R383" s="200">
        <v>0</v>
      </c>
      <c r="S383" s="200">
        <v>331</v>
      </c>
      <c r="T383" s="200">
        <v>1956</v>
      </c>
      <c r="U383" s="200">
        <v>1</v>
      </c>
      <c r="V383" s="200">
        <v>1</v>
      </c>
      <c r="W383" s="200">
        <v>0</v>
      </c>
      <c r="X383" s="200">
        <v>0</v>
      </c>
      <c r="Y383" s="200">
        <v>0</v>
      </c>
      <c r="Z383" s="200">
        <v>0</v>
      </c>
      <c r="AA383" s="200">
        <v>0</v>
      </c>
      <c r="AB383" s="200">
        <v>0</v>
      </c>
      <c r="AC383" s="200">
        <v>0</v>
      </c>
      <c r="AD383" s="200">
        <v>0</v>
      </c>
      <c r="AE383" s="200">
        <v>1956</v>
      </c>
      <c r="AF383" s="200">
        <v>1625</v>
      </c>
      <c r="AG383" s="200">
        <v>1956</v>
      </c>
      <c r="AI383" s="259">
        <v>0.78190444767605749</v>
      </c>
      <c r="AJ383" s="260">
        <f t="shared" si="215"/>
        <v>6.6253863092167826</v>
      </c>
      <c r="AK383" s="261">
        <f t="shared" si="187"/>
        <v>5.6595066130932271E-3</v>
      </c>
      <c r="AL383" s="262">
        <f t="shared" si="216"/>
        <v>2.5388115337135069E-4</v>
      </c>
      <c r="AN383" s="264">
        <f t="shared" si="217"/>
        <v>0.10205500000000003</v>
      </c>
      <c r="AO383" s="266">
        <f t="shared" si="218"/>
        <v>29.618651000000007</v>
      </c>
      <c r="AP383" s="261">
        <f t="shared" si="188"/>
        <v>1.4376590136879919E-2</v>
      </c>
      <c r="AQ383" s="262">
        <f t="shared" si="219"/>
        <v>2.838730093792834E-4</v>
      </c>
      <c r="AT383" s="192">
        <f t="shared" si="189"/>
        <v>0</v>
      </c>
      <c r="AU383" s="192">
        <f t="shared" si="190"/>
        <v>0</v>
      </c>
      <c r="AV383" s="192">
        <f t="shared" si="191"/>
        <v>0</v>
      </c>
      <c r="AW383" s="192">
        <f t="shared" si="192"/>
        <v>0</v>
      </c>
      <c r="AX383" s="192">
        <f t="shared" si="193"/>
        <v>0</v>
      </c>
      <c r="AY383" s="192">
        <f t="shared" si="194"/>
        <v>1.2858160266565476E-3</v>
      </c>
      <c r="AZ383" s="192">
        <f t="shared" si="195"/>
        <v>0</v>
      </c>
      <c r="BA383" s="192">
        <f t="shared" si="196"/>
        <v>0</v>
      </c>
      <c r="BB383" s="192">
        <f t="shared" si="197"/>
        <v>0</v>
      </c>
      <c r="BC383" s="192">
        <f t="shared" si="198"/>
        <v>1.2858160266565476E-3</v>
      </c>
      <c r="BE383" s="72">
        <f t="shared" si="199"/>
        <v>0</v>
      </c>
      <c r="BF383" s="72">
        <f t="shared" si="200"/>
        <v>0</v>
      </c>
      <c r="BG383" s="72">
        <f t="shared" si="201"/>
        <v>0</v>
      </c>
      <c r="BH383" s="99">
        <f t="shared" si="202"/>
        <v>0</v>
      </c>
      <c r="BI383" s="72">
        <f t="shared" si="203"/>
        <v>0</v>
      </c>
      <c r="BJ383" s="72">
        <f t="shared" si="204"/>
        <v>1.2858160266565476E-3</v>
      </c>
      <c r="BK383" s="72">
        <f t="shared" si="205"/>
        <v>0</v>
      </c>
      <c r="BL383" s="72">
        <f t="shared" si="206"/>
        <v>0</v>
      </c>
      <c r="BM383" s="99">
        <f t="shared" si="207"/>
        <v>0</v>
      </c>
      <c r="BN383" s="278">
        <f t="shared" si="186"/>
        <v>1.7803775079387272E-2</v>
      </c>
      <c r="BO383" s="277">
        <f t="shared" si="208"/>
        <v>1.2858160266565476E-3</v>
      </c>
      <c r="BP383" s="375">
        <f t="shared" si="209"/>
        <v>1.2858160266565476E-3</v>
      </c>
      <c r="BQ383" s="375"/>
      <c r="BR383" s="375"/>
      <c r="BS383" s="375"/>
      <c r="BT383" s="281"/>
      <c r="BU383" s="397"/>
      <c r="BV383" s="397"/>
      <c r="BW383" s="281"/>
      <c r="BX383" s="281"/>
    </row>
    <row r="384" spans="1:76" ht="15">
      <c r="A384" s="192">
        <v>267</v>
      </c>
      <c r="B384" s="192">
        <v>42008</v>
      </c>
      <c r="C384" s="200">
        <v>9</v>
      </c>
      <c r="D384" s="200">
        <v>0</v>
      </c>
      <c r="E384" s="200">
        <v>1</v>
      </c>
      <c r="F384" s="200">
        <v>1</v>
      </c>
      <c r="G384" s="192" t="s">
        <v>803</v>
      </c>
      <c r="H384" s="193">
        <v>1.622E-3</v>
      </c>
      <c r="I384" s="201">
        <v>98</v>
      </c>
      <c r="J384" s="193">
        <v>1.6352491462123784E-4</v>
      </c>
      <c r="K384" s="200">
        <v>588</v>
      </c>
      <c r="L384" s="200">
        <v>0</v>
      </c>
      <c r="M384" s="200">
        <v>0</v>
      </c>
      <c r="N384" s="200">
        <v>145</v>
      </c>
      <c r="O384" s="200">
        <v>0</v>
      </c>
      <c r="P384" s="200">
        <v>0</v>
      </c>
      <c r="Q384" s="200">
        <v>647</v>
      </c>
      <c r="R384" s="200">
        <v>0</v>
      </c>
      <c r="S384" s="200">
        <v>1161</v>
      </c>
      <c r="T384" s="200">
        <v>2560</v>
      </c>
      <c r="U384" s="200">
        <v>1</v>
      </c>
      <c r="V384" s="200">
        <v>1</v>
      </c>
      <c r="W384" s="200">
        <v>9</v>
      </c>
      <c r="X384" s="200">
        <v>0</v>
      </c>
      <c r="Y384" s="200">
        <v>105</v>
      </c>
      <c r="Z384" s="200">
        <v>40</v>
      </c>
      <c r="AA384" s="200">
        <v>0</v>
      </c>
      <c r="AB384" s="200">
        <v>0</v>
      </c>
      <c r="AC384" s="200">
        <v>160</v>
      </c>
      <c r="AD384" s="200">
        <v>1381</v>
      </c>
      <c r="AE384" s="200">
        <v>3353</v>
      </c>
      <c r="AF384" s="200">
        <v>2780</v>
      </c>
      <c r="AG384" s="200">
        <v>3941</v>
      </c>
      <c r="AI384" s="259">
        <v>0.86269737271226932</v>
      </c>
      <c r="AJ384" s="260">
        <f t="shared" si="215"/>
        <v>7.0799855718638236</v>
      </c>
      <c r="AK384" s="261">
        <f t="shared" si="187"/>
        <v>6.0478322764102657E-3</v>
      </c>
      <c r="AL384" s="262">
        <f t="shared" si="216"/>
        <v>0.13192632143577843</v>
      </c>
      <c r="AN384" s="264">
        <f t="shared" si="217"/>
        <v>0.10367700000000003</v>
      </c>
      <c r="AO384" s="266">
        <f t="shared" si="218"/>
        <v>34.127811000000008</v>
      </c>
      <c r="AP384" s="261">
        <f t="shared" si="188"/>
        <v>1.6565290263081258E-2</v>
      </c>
      <c r="AQ384" s="262">
        <f t="shared" si="219"/>
        <v>2.8350957399126276E-4</v>
      </c>
      <c r="AT384" s="192">
        <f t="shared" si="189"/>
        <v>3.8653365218509715E-4</v>
      </c>
      <c r="AU384" s="192">
        <f t="shared" si="190"/>
        <v>0</v>
      </c>
      <c r="AV384" s="192">
        <f t="shared" si="191"/>
        <v>9.5318672732719545E-5</v>
      </c>
      <c r="AW384" s="192">
        <f t="shared" si="192"/>
        <v>0</v>
      </c>
      <c r="AX384" s="192">
        <f t="shared" si="193"/>
        <v>0</v>
      </c>
      <c r="AY384" s="192">
        <f t="shared" si="194"/>
        <v>1.6828676013500826E-3</v>
      </c>
      <c r="AZ384" s="192">
        <f t="shared" si="195"/>
        <v>6.9023866461624488E-5</v>
      </c>
      <c r="BA384" s="192">
        <f t="shared" si="196"/>
        <v>0</v>
      </c>
      <c r="BB384" s="192">
        <f t="shared" si="197"/>
        <v>0</v>
      </c>
      <c r="BC384" s="192">
        <f t="shared" si="198"/>
        <v>2.2337437927295234E-3</v>
      </c>
      <c r="BE384" s="72">
        <f t="shared" si="199"/>
        <v>3.8653365218509715E-4</v>
      </c>
      <c r="BF384" s="72">
        <f t="shared" si="200"/>
        <v>0</v>
      </c>
      <c r="BG384" s="72">
        <f t="shared" si="201"/>
        <v>2.5418312728725208E-4</v>
      </c>
      <c r="BH384" s="99">
        <f t="shared" si="202"/>
        <v>0</v>
      </c>
      <c r="BI384" s="72">
        <f t="shared" si="203"/>
        <v>0</v>
      </c>
      <c r="BJ384" s="72">
        <f t="shared" si="204"/>
        <v>1.6828676013500826E-3</v>
      </c>
      <c r="BK384" s="72">
        <f t="shared" si="205"/>
        <v>1.8406364389766532E-4</v>
      </c>
      <c r="BL384" s="72">
        <f t="shared" si="206"/>
        <v>0</v>
      </c>
      <c r="BM384" s="99">
        <f t="shared" si="207"/>
        <v>0</v>
      </c>
      <c r="BN384" s="278">
        <f t="shared" si="186"/>
        <v>3.0458150597351762E-2</v>
      </c>
      <c r="BO384" s="277">
        <f t="shared" si="208"/>
        <v>2.2337437927295234E-3</v>
      </c>
      <c r="BP384" s="376">
        <f t="shared" si="209"/>
        <v>2.507648024720097E-3</v>
      </c>
      <c r="BQ384" s="375" t="s">
        <v>99</v>
      </c>
      <c r="BR384" s="410">
        <f>SUM($J358:$J384)</f>
        <v>5.8610000000000016E-3</v>
      </c>
      <c r="BS384" s="397">
        <f>SUM(BN358:BN384)/SUM($J358:$J384)</f>
        <v>24.534251425934709</v>
      </c>
      <c r="BT384" s="397">
        <f t="shared" ref="BT384:BU384" si="221">SUM(BO358:BO384)/SUM($J358:$J384)</f>
        <v>1.6362658384764268</v>
      </c>
      <c r="BU384" s="397">
        <f t="shared" si="221"/>
        <v>2.0089233960371016</v>
      </c>
      <c r="BV384" s="397">
        <f>BU384*4.44</f>
        <v>8.9196198784047311</v>
      </c>
      <c r="BW384" s="281">
        <v>27</v>
      </c>
      <c r="BX384" s="281"/>
    </row>
    <row r="385" spans="1:76" ht="15">
      <c r="A385" s="192">
        <v>14</v>
      </c>
      <c r="B385" s="192">
        <v>41007</v>
      </c>
      <c r="C385" s="200">
        <v>9</v>
      </c>
      <c r="D385" s="200">
        <v>0</v>
      </c>
      <c r="E385" s="200">
        <v>1</v>
      </c>
      <c r="F385" s="200">
        <v>0</v>
      </c>
      <c r="G385" s="192" t="s">
        <v>727</v>
      </c>
      <c r="H385" s="193">
        <v>4.6080000000000001E-3</v>
      </c>
      <c r="I385" s="201">
        <v>99</v>
      </c>
      <c r="J385" s="193">
        <v>5.502595168505816E-2</v>
      </c>
      <c r="K385" s="200">
        <v>0</v>
      </c>
      <c r="L385" s="200">
        <v>0</v>
      </c>
      <c r="M385" s="200">
        <v>0</v>
      </c>
      <c r="N385" s="200">
        <v>7</v>
      </c>
      <c r="O385" s="200">
        <v>0</v>
      </c>
      <c r="P385" s="200">
        <v>0</v>
      </c>
      <c r="Q385" s="200">
        <v>59</v>
      </c>
      <c r="R385" s="200">
        <v>0</v>
      </c>
      <c r="S385" s="200">
        <v>615</v>
      </c>
      <c r="T385" s="200">
        <v>411</v>
      </c>
      <c r="U385" s="200">
        <v>1</v>
      </c>
      <c r="V385" s="200">
        <v>1</v>
      </c>
      <c r="W385" s="200">
        <v>0</v>
      </c>
      <c r="X385" s="200">
        <v>0</v>
      </c>
      <c r="Y385" s="200">
        <v>0</v>
      </c>
      <c r="Z385" s="200">
        <v>7</v>
      </c>
      <c r="AA385" s="200">
        <v>0</v>
      </c>
      <c r="AB385" s="200">
        <v>0</v>
      </c>
      <c r="AC385" s="200">
        <v>15</v>
      </c>
      <c r="AD385" s="200">
        <v>66</v>
      </c>
      <c r="AE385" s="200">
        <v>477</v>
      </c>
      <c r="AF385" s="200">
        <v>-138</v>
      </c>
      <c r="AG385" s="200">
        <v>477</v>
      </c>
      <c r="AI385" s="259">
        <v>8.0503056654970109E-2</v>
      </c>
      <c r="AJ385" s="260">
        <f t="shared" si="215"/>
        <v>-0.51359576067420232</v>
      </c>
      <c r="AK385" s="261">
        <f t="shared" si="187"/>
        <v>-4.3872137688766842E-4</v>
      </c>
      <c r="AL385" s="262">
        <f t="shared" si="216"/>
        <v>-0.73337860009011713</v>
      </c>
      <c r="AN385" s="264">
        <f t="shared" si="217"/>
        <v>0.10828500000000003</v>
      </c>
      <c r="AO385" s="266">
        <f t="shared" si="218"/>
        <v>33.491907000000012</v>
      </c>
      <c r="AP385" s="261">
        <f t="shared" si="188"/>
        <v>1.6256628968061359E-2</v>
      </c>
      <c r="AQ385" s="262">
        <f t="shared" si="219"/>
        <v>8.2547749218289516E-4</v>
      </c>
      <c r="AT385" s="192">
        <f t="shared" si="189"/>
        <v>0</v>
      </c>
      <c r="AU385" s="192">
        <f t="shared" si="190"/>
        <v>0</v>
      </c>
      <c r="AV385" s="192">
        <f t="shared" si="191"/>
        <v>1.5484302804175366E-3</v>
      </c>
      <c r="AW385" s="192">
        <f t="shared" si="192"/>
        <v>0</v>
      </c>
      <c r="AX385" s="192">
        <f t="shared" si="193"/>
        <v>0</v>
      </c>
      <c r="AY385" s="192">
        <f t="shared" si="194"/>
        <v>9.0914977893086793E-2</v>
      </c>
      <c r="AZ385" s="192">
        <f t="shared" si="195"/>
        <v>0</v>
      </c>
      <c r="BA385" s="192">
        <f t="shared" si="196"/>
        <v>0</v>
      </c>
      <c r="BB385" s="192">
        <f t="shared" si="197"/>
        <v>0</v>
      </c>
      <c r="BC385" s="192">
        <f t="shared" si="198"/>
        <v>9.2463408173504333E-2</v>
      </c>
      <c r="BE385" s="72">
        <f t="shared" si="199"/>
        <v>0</v>
      </c>
      <c r="BF385" s="72">
        <f t="shared" si="200"/>
        <v>0</v>
      </c>
      <c r="BG385" s="72">
        <f t="shared" si="201"/>
        <v>4.1291474144467648E-3</v>
      </c>
      <c r="BH385" s="99">
        <f t="shared" si="202"/>
        <v>0</v>
      </c>
      <c r="BI385" s="72">
        <f t="shared" si="203"/>
        <v>0</v>
      </c>
      <c r="BJ385" s="72">
        <f t="shared" si="204"/>
        <v>9.0914977893086793E-2</v>
      </c>
      <c r="BK385" s="72">
        <f t="shared" si="205"/>
        <v>0</v>
      </c>
      <c r="BL385" s="72">
        <f t="shared" si="206"/>
        <v>0</v>
      </c>
      <c r="BM385" s="99">
        <f t="shared" si="207"/>
        <v>0</v>
      </c>
      <c r="BN385" s="278">
        <f t="shared" si="186"/>
        <v>-0.50876994928004771</v>
      </c>
      <c r="BO385" s="277">
        <f t="shared" si="208"/>
        <v>9.2463408173504333E-2</v>
      </c>
      <c r="BP385" s="375">
        <f t="shared" si="209"/>
        <v>9.5044125307533561E-2</v>
      </c>
      <c r="BQ385" s="375"/>
      <c r="BR385" s="375"/>
      <c r="BS385" s="375"/>
      <c r="BT385" s="281"/>
      <c r="BU385" s="397"/>
      <c r="BV385" s="397"/>
      <c r="BW385" s="281"/>
      <c r="BX385" s="281"/>
    </row>
    <row r="386" spans="1:76" ht="15">
      <c r="A386" s="192">
        <v>41</v>
      </c>
      <c r="B386" s="192">
        <v>54065</v>
      </c>
      <c r="C386" s="200">
        <v>9</v>
      </c>
      <c r="D386" s="200">
        <v>0</v>
      </c>
      <c r="E386" s="200">
        <v>1</v>
      </c>
      <c r="F386" s="200">
        <v>0</v>
      </c>
      <c r="G386" s="192" t="s">
        <v>727</v>
      </c>
      <c r="H386" s="193">
        <v>6.7599999999999995E-4</v>
      </c>
      <c r="I386" s="201">
        <v>99</v>
      </c>
      <c r="J386" s="193">
        <v>8.0723835371309272E-3</v>
      </c>
      <c r="K386" s="200">
        <v>0</v>
      </c>
      <c r="L386" s="200">
        <v>0</v>
      </c>
      <c r="M386" s="200">
        <v>0</v>
      </c>
      <c r="N386" s="200">
        <v>15</v>
      </c>
      <c r="O386" s="200">
        <v>0</v>
      </c>
      <c r="P386" s="200">
        <v>0</v>
      </c>
      <c r="Q386" s="200">
        <v>95</v>
      </c>
      <c r="R386" s="200">
        <v>0</v>
      </c>
      <c r="S386" s="200">
        <v>63</v>
      </c>
      <c r="T386" s="200">
        <v>0</v>
      </c>
      <c r="U386" s="200">
        <v>0</v>
      </c>
      <c r="V386" s="200">
        <v>0</v>
      </c>
      <c r="W386" s="200">
        <v>0</v>
      </c>
      <c r="X386" s="200">
        <v>0</v>
      </c>
      <c r="Y386" s="200">
        <v>0</v>
      </c>
      <c r="Z386" s="200">
        <v>15</v>
      </c>
      <c r="AA386" s="200">
        <v>0</v>
      </c>
      <c r="AB386" s="200">
        <v>0</v>
      </c>
      <c r="AC386" s="200">
        <v>3</v>
      </c>
      <c r="AD386" s="200">
        <v>111</v>
      </c>
      <c r="AE386" s="200">
        <v>111</v>
      </c>
      <c r="AF386" s="200">
        <v>47</v>
      </c>
      <c r="AG386" s="200">
        <v>111</v>
      </c>
      <c r="AI386" s="259">
        <v>0.38525079423696457</v>
      </c>
      <c r="AJ386" s="260">
        <f t="shared" si="215"/>
        <v>-0.13419373442904875</v>
      </c>
      <c r="AK386" s="261">
        <f t="shared" si="187"/>
        <v>-1.1463034636642315E-4</v>
      </c>
      <c r="AL386" s="262">
        <f t="shared" si="216"/>
        <v>0.14210606501516748</v>
      </c>
      <c r="AN386" s="264">
        <f t="shared" si="217"/>
        <v>0.10896100000000003</v>
      </c>
      <c r="AO386" s="266">
        <f t="shared" si="218"/>
        <v>33.523679000000008</v>
      </c>
      <c r="AP386" s="261">
        <f t="shared" si="188"/>
        <v>1.6272050771769738E-2</v>
      </c>
      <c r="AQ386" s="262">
        <f t="shared" si="219"/>
        <v>1.2486890849587349E-4</v>
      </c>
      <c r="AT386" s="192">
        <f t="shared" si="189"/>
        <v>0</v>
      </c>
      <c r="AU386" s="192">
        <f t="shared" si="190"/>
        <v>0</v>
      </c>
      <c r="AV386" s="192">
        <f t="shared" si="191"/>
        <v>4.8676472728899486E-4</v>
      </c>
      <c r="AW386" s="192">
        <f t="shared" si="192"/>
        <v>0</v>
      </c>
      <c r="AX386" s="192">
        <f t="shared" si="193"/>
        <v>0</v>
      </c>
      <c r="AY386" s="192">
        <f t="shared" si="194"/>
        <v>0</v>
      </c>
      <c r="AZ386" s="192">
        <f t="shared" si="195"/>
        <v>0</v>
      </c>
      <c r="BA386" s="192">
        <f t="shared" si="196"/>
        <v>0</v>
      </c>
      <c r="BB386" s="192">
        <f t="shared" si="197"/>
        <v>0</v>
      </c>
      <c r="BC386" s="192">
        <f t="shared" si="198"/>
        <v>4.8676472728899486E-4</v>
      </c>
      <c r="BE386" s="72">
        <f t="shared" si="199"/>
        <v>0</v>
      </c>
      <c r="BF386" s="72">
        <f t="shared" si="200"/>
        <v>0</v>
      </c>
      <c r="BG386" s="72">
        <f t="shared" si="201"/>
        <v>1.2980392727706533E-3</v>
      </c>
      <c r="BH386" s="99">
        <f t="shared" si="202"/>
        <v>0</v>
      </c>
      <c r="BI386" s="72">
        <f t="shared" si="203"/>
        <v>0</v>
      </c>
      <c r="BJ386" s="72">
        <f t="shared" si="204"/>
        <v>0</v>
      </c>
      <c r="BK386" s="72">
        <f t="shared" si="205"/>
        <v>0</v>
      </c>
      <c r="BL386" s="72">
        <f t="shared" si="206"/>
        <v>0</v>
      </c>
      <c r="BM386" s="99">
        <f t="shared" si="207"/>
        <v>0</v>
      </c>
      <c r="BN386" s="278">
        <f t="shared" si="186"/>
        <v>2.5419935758425289E-2</v>
      </c>
      <c r="BO386" s="277">
        <f t="shared" si="208"/>
        <v>4.8676472728899486E-4</v>
      </c>
      <c r="BP386" s="375">
        <f t="shared" si="209"/>
        <v>1.2980392727706533E-3</v>
      </c>
      <c r="BQ386" s="375"/>
      <c r="BR386" s="375"/>
      <c r="BS386" s="375"/>
      <c r="BT386" s="281"/>
      <c r="BU386" s="397"/>
      <c r="BV386" s="397"/>
      <c r="BW386" s="281"/>
      <c r="BX386" s="281"/>
    </row>
    <row r="387" spans="1:76" ht="15">
      <c r="A387" s="192">
        <v>112</v>
      </c>
      <c r="B387" s="192">
        <v>54014</v>
      </c>
      <c r="C387" s="200">
        <v>9</v>
      </c>
      <c r="D387" s="200">
        <v>0</v>
      </c>
      <c r="E387" s="200">
        <v>1</v>
      </c>
      <c r="F387" s="200">
        <v>0</v>
      </c>
      <c r="G387" s="192" t="s">
        <v>727</v>
      </c>
      <c r="H387" s="193">
        <v>6.7599999999999995E-4</v>
      </c>
      <c r="I387" s="201">
        <v>99</v>
      </c>
      <c r="J387" s="193">
        <v>8.0723835371309272E-3</v>
      </c>
      <c r="K387" s="200">
        <v>0</v>
      </c>
      <c r="L387" s="200">
        <v>0</v>
      </c>
      <c r="M387" s="200">
        <v>0</v>
      </c>
      <c r="N387" s="200">
        <v>62</v>
      </c>
      <c r="O387" s="200">
        <v>5</v>
      </c>
      <c r="P387" s="200">
        <v>0</v>
      </c>
      <c r="Q387" s="200">
        <v>116</v>
      </c>
      <c r="R387" s="200">
        <v>0</v>
      </c>
      <c r="S387" s="200">
        <v>186</v>
      </c>
      <c r="T387" s="200">
        <v>260</v>
      </c>
      <c r="U387" s="200">
        <v>1</v>
      </c>
      <c r="V387" s="200">
        <v>1</v>
      </c>
      <c r="W387" s="200">
        <v>0</v>
      </c>
      <c r="X387" s="200">
        <v>0</v>
      </c>
      <c r="Y387" s="200">
        <v>33</v>
      </c>
      <c r="Z387" s="200">
        <v>28</v>
      </c>
      <c r="AA387" s="200">
        <v>0</v>
      </c>
      <c r="AB387" s="200">
        <v>0</v>
      </c>
      <c r="AC387" s="200">
        <v>14</v>
      </c>
      <c r="AD387" s="200">
        <v>183</v>
      </c>
      <c r="AE387" s="200">
        <v>444</v>
      </c>
      <c r="AF387" s="200">
        <v>258</v>
      </c>
      <c r="AG387" s="200">
        <v>444</v>
      </c>
      <c r="AI387" s="268">
        <v>0.50651923071675997</v>
      </c>
      <c r="AJ387" s="260">
        <f t="shared" si="215"/>
        <v>1.9484812181507307</v>
      </c>
      <c r="AK387" s="261">
        <f t="shared" si="187"/>
        <v>1.6644225445799873E-3</v>
      </c>
      <c r="AL387" s="262">
        <f t="shared" si="216"/>
        <v>0.10795561574894035</v>
      </c>
      <c r="AN387" s="264">
        <f t="shared" si="217"/>
        <v>0.10963700000000003</v>
      </c>
      <c r="AO387" s="266">
        <f t="shared" si="218"/>
        <v>33.698087000000008</v>
      </c>
      <c r="AP387" s="261">
        <f t="shared" si="188"/>
        <v>1.6356706630424236E-2</v>
      </c>
      <c r="AQ387" s="262">
        <f t="shared" si="219"/>
        <v>1.2571520799611616E-4</v>
      </c>
      <c r="AT387" s="192">
        <f t="shared" si="189"/>
        <v>0</v>
      </c>
      <c r="AU387" s="192">
        <f t="shared" si="190"/>
        <v>0</v>
      </c>
      <c r="AV387" s="192">
        <f t="shared" si="191"/>
        <v>2.0119608727945121E-3</v>
      </c>
      <c r="AW387" s="192">
        <f t="shared" si="192"/>
        <v>1.6225490909633166E-4</v>
      </c>
      <c r="AX387" s="192">
        <f t="shared" si="193"/>
        <v>0</v>
      </c>
      <c r="AY387" s="192">
        <f t="shared" si="194"/>
        <v>8.4372552730092448E-3</v>
      </c>
      <c r="AZ387" s="192">
        <f t="shared" si="195"/>
        <v>1.0708824000357888E-3</v>
      </c>
      <c r="BA387" s="192">
        <f t="shared" si="196"/>
        <v>0</v>
      </c>
      <c r="BB387" s="192">
        <f t="shared" si="197"/>
        <v>0</v>
      </c>
      <c r="BC387" s="192">
        <f t="shared" si="198"/>
        <v>1.1682353454935877E-2</v>
      </c>
      <c r="BE387" s="72">
        <f t="shared" si="199"/>
        <v>0</v>
      </c>
      <c r="BF387" s="72">
        <f t="shared" si="200"/>
        <v>0</v>
      </c>
      <c r="BG387" s="72">
        <f t="shared" si="201"/>
        <v>5.3652289941186994E-3</v>
      </c>
      <c r="BH387" s="99">
        <f t="shared" si="202"/>
        <v>1.6225490909633166E-4</v>
      </c>
      <c r="BI387" s="72">
        <f t="shared" si="203"/>
        <v>0</v>
      </c>
      <c r="BJ387" s="72">
        <f t="shared" si="204"/>
        <v>8.4372552730092448E-3</v>
      </c>
      <c r="BK387" s="72">
        <f t="shared" si="205"/>
        <v>2.8556864000954369E-3</v>
      </c>
      <c r="BL387" s="72">
        <f t="shared" si="206"/>
        <v>0</v>
      </c>
      <c r="BM387" s="99">
        <f t="shared" si="207"/>
        <v>0</v>
      </c>
      <c r="BN387" s="278">
        <f t="shared" si="186"/>
        <v>0.13953922182284523</v>
      </c>
      <c r="BO387" s="277">
        <f t="shared" si="208"/>
        <v>1.1682353454935877E-2</v>
      </c>
      <c r="BP387" s="375">
        <f t="shared" si="209"/>
        <v>1.6820425576319711E-2</v>
      </c>
      <c r="BQ387" s="375"/>
      <c r="BR387" s="375"/>
      <c r="BS387" s="375"/>
      <c r="BT387" s="281"/>
      <c r="BU387" s="397"/>
      <c r="BV387" s="397"/>
      <c r="BW387" s="281"/>
      <c r="BX387" s="281"/>
    </row>
    <row r="388" spans="1:76" ht="15">
      <c r="A388" s="192">
        <v>190</v>
      </c>
      <c r="B388" s="192">
        <v>42011</v>
      </c>
      <c r="C388" s="200">
        <v>9</v>
      </c>
      <c r="D388" s="200">
        <v>0</v>
      </c>
      <c r="E388" s="200">
        <v>1</v>
      </c>
      <c r="F388" s="200">
        <v>0</v>
      </c>
      <c r="G388" s="192" t="s">
        <v>727</v>
      </c>
      <c r="H388" s="193">
        <v>1.622E-3</v>
      </c>
      <c r="I388" s="201">
        <v>99</v>
      </c>
      <c r="J388" s="193">
        <v>1.9368943930808232E-2</v>
      </c>
      <c r="K388" s="200">
        <v>348</v>
      </c>
      <c r="L388" s="200">
        <v>0</v>
      </c>
      <c r="M388" s="200">
        <v>0</v>
      </c>
      <c r="N388" s="200">
        <v>90</v>
      </c>
      <c r="O388" s="200">
        <v>0</v>
      </c>
      <c r="P388" s="200">
        <v>0</v>
      </c>
      <c r="Q388" s="200">
        <v>224</v>
      </c>
      <c r="R388" s="200">
        <v>0</v>
      </c>
      <c r="S388" s="200">
        <v>157</v>
      </c>
      <c r="T388" s="200">
        <v>712</v>
      </c>
      <c r="U388" s="200">
        <v>1</v>
      </c>
      <c r="V388" s="200">
        <v>1</v>
      </c>
      <c r="W388" s="200">
        <v>0</v>
      </c>
      <c r="X388" s="200">
        <v>0</v>
      </c>
      <c r="Y388" s="200">
        <v>60</v>
      </c>
      <c r="Z388" s="200">
        <v>31</v>
      </c>
      <c r="AA388" s="200">
        <v>0</v>
      </c>
      <c r="AB388" s="200">
        <v>0</v>
      </c>
      <c r="AC388" s="200">
        <v>34</v>
      </c>
      <c r="AD388" s="200">
        <v>663</v>
      </c>
      <c r="AE388" s="200">
        <v>1027</v>
      </c>
      <c r="AF388" s="200">
        <v>1218</v>
      </c>
      <c r="AG388" s="200">
        <v>1375</v>
      </c>
      <c r="AI388" s="259">
        <v>0.66155985157596331</v>
      </c>
      <c r="AJ388" s="260">
        <f t="shared" si="215"/>
        <v>25.539854925875158</v>
      </c>
      <c r="AK388" s="261">
        <f t="shared" si="187"/>
        <v>2.1816535837216589E-2</v>
      </c>
      <c r="AL388" s="262">
        <f t="shared" si="216"/>
        <v>0.17745920376542945</v>
      </c>
      <c r="AN388" s="264">
        <f t="shared" si="217"/>
        <v>0.11125900000000002</v>
      </c>
      <c r="AO388" s="266">
        <f t="shared" si="218"/>
        <v>35.673683000000011</v>
      </c>
      <c r="AP388" s="261">
        <f t="shared" si="188"/>
        <v>1.7315640714493746E-2</v>
      </c>
      <c r="AQ388" s="262">
        <f t="shared" si="219"/>
        <v>3.036767646065428E-4</v>
      </c>
      <c r="AT388" s="192">
        <f t="shared" si="189"/>
        <v>2.7096377801443482E-2</v>
      </c>
      <c r="AU388" s="192">
        <f t="shared" si="190"/>
        <v>0</v>
      </c>
      <c r="AV388" s="192">
        <f t="shared" si="191"/>
        <v>7.0076839141664194E-3</v>
      </c>
      <c r="AW388" s="192">
        <f t="shared" si="192"/>
        <v>0</v>
      </c>
      <c r="AX388" s="192">
        <f t="shared" si="193"/>
        <v>0</v>
      </c>
      <c r="AY388" s="192">
        <f t="shared" si="194"/>
        <v>5.5438566076516559E-2</v>
      </c>
      <c r="AZ388" s="192">
        <f t="shared" si="195"/>
        <v>4.6717892761109457E-3</v>
      </c>
      <c r="BA388" s="192">
        <f t="shared" si="196"/>
        <v>0</v>
      </c>
      <c r="BB388" s="192">
        <f t="shared" si="197"/>
        <v>0</v>
      </c>
      <c r="BC388" s="192">
        <f t="shared" si="198"/>
        <v>9.421441706823741E-2</v>
      </c>
      <c r="BE388" s="72">
        <f t="shared" si="199"/>
        <v>2.7096377801443482E-2</v>
      </c>
      <c r="BF388" s="72">
        <f t="shared" si="200"/>
        <v>0</v>
      </c>
      <c r="BG388" s="72">
        <f t="shared" si="201"/>
        <v>1.8687157104443783E-2</v>
      </c>
      <c r="BH388" s="99">
        <f t="shared" si="202"/>
        <v>0</v>
      </c>
      <c r="BI388" s="72">
        <f t="shared" si="203"/>
        <v>0</v>
      </c>
      <c r="BJ388" s="72">
        <f t="shared" si="204"/>
        <v>5.5438566076516559E-2</v>
      </c>
      <c r="BK388" s="72">
        <f t="shared" si="205"/>
        <v>1.2458104736295855E-2</v>
      </c>
      <c r="BL388" s="72">
        <f t="shared" si="206"/>
        <v>0</v>
      </c>
      <c r="BM388" s="99">
        <f t="shared" si="207"/>
        <v>0</v>
      </c>
      <c r="BN388" s="278">
        <f t="shared" si="186"/>
        <v>1.5806220384175367</v>
      </c>
      <c r="BO388" s="277">
        <f t="shared" si="208"/>
        <v>9.421441706823741E-2</v>
      </c>
      <c r="BP388" s="375">
        <f t="shared" si="209"/>
        <v>0.11368020571869969</v>
      </c>
      <c r="BQ388" s="375"/>
      <c r="BR388" s="375"/>
      <c r="BS388" s="375"/>
      <c r="BT388" s="281"/>
      <c r="BU388" s="397"/>
      <c r="BV388" s="397"/>
      <c r="BW388" s="281"/>
      <c r="BX388" s="281"/>
    </row>
    <row r="389" spans="1:76" ht="15">
      <c r="A389" s="192">
        <v>199</v>
      </c>
      <c r="B389" s="192">
        <v>55015</v>
      </c>
      <c r="C389" s="200">
        <v>9</v>
      </c>
      <c r="D389" s="200">
        <v>0</v>
      </c>
      <c r="E389" s="200">
        <v>1</v>
      </c>
      <c r="F389" s="200">
        <v>0</v>
      </c>
      <c r="G389" s="192" t="s">
        <v>727</v>
      </c>
      <c r="H389" s="193">
        <v>2.9150000000000001E-3</v>
      </c>
      <c r="I389" s="201">
        <v>99</v>
      </c>
      <c r="J389" s="193">
        <v>3.4809168654935878E-2</v>
      </c>
      <c r="K389" s="200">
        <v>1317</v>
      </c>
      <c r="L389" s="200">
        <v>0</v>
      </c>
      <c r="M389" s="200">
        <v>0</v>
      </c>
      <c r="N389" s="200">
        <v>204</v>
      </c>
      <c r="O389" s="200">
        <v>0</v>
      </c>
      <c r="P389" s="200">
        <v>0</v>
      </c>
      <c r="Q389" s="200">
        <v>96</v>
      </c>
      <c r="R389" s="200">
        <v>0</v>
      </c>
      <c r="S389" s="200">
        <v>359</v>
      </c>
      <c r="T389" s="200">
        <v>115</v>
      </c>
      <c r="U389" s="200">
        <v>1</v>
      </c>
      <c r="V389" s="200">
        <v>1</v>
      </c>
      <c r="W389" s="200">
        <v>0</v>
      </c>
      <c r="X389" s="200">
        <v>0</v>
      </c>
      <c r="Y389" s="200">
        <v>33</v>
      </c>
      <c r="Z389" s="200">
        <v>170</v>
      </c>
      <c r="AA389" s="200">
        <v>0</v>
      </c>
      <c r="AB389" s="200">
        <v>0</v>
      </c>
      <c r="AC389" s="200">
        <v>0</v>
      </c>
      <c r="AD389" s="200">
        <v>1618</v>
      </c>
      <c r="AE389" s="200">
        <v>416</v>
      </c>
      <c r="AF389" s="200">
        <v>1374</v>
      </c>
      <c r="AG389" s="200">
        <v>1733</v>
      </c>
      <c r="AI389" s="259">
        <v>0.71691601172339614</v>
      </c>
      <c r="AJ389" s="260">
        <f t="shared" si="215"/>
        <v>73.367652657757048</v>
      </c>
      <c r="AK389" s="261">
        <f t="shared" si="187"/>
        <v>6.2671774297307123E-2</v>
      </c>
      <c r="AL389" s="262">
        <f t="shared" si="216"/>
        <v>7.1630182221777403E-2</v>
      </c>
      <c r="AN389" s="264">
        <f t="shared" si="217"/>
        <v>0.11417400000000003</v>
      </c>
      <c r="AO389" s="266">
        <f t="shared" si="218"/>
        <v>39.678893000000009</v>
      </c>
      <c r="AP389" s="261">
        <f t="shared" si="188"/>
        <v>1.9259728667119703E-2</v>
      </c>
      <c r="AQ389" s="262">
        <f t="shared" si="219"/>
        <v>5.5051999325259721E-4</v>
      </c>
      <c r="AT389" s="192">
        <f t="shared" si="189"/>
        <v>0.1842915739765732</v>
      </c>
      <c r="AU389" s="192">
        <f t="shared" si="190"/>
        <v>0</v>
      </c>
      <c r="AV389" s="192">
        <f t="shared" si="191"/>
        <v>2.8546303030539816E-2</v>
      </c>
      <c r="AW389" s="192">
        <f t="shared" si="192"/>
        <v>0</v>
      </c>
      <c r="AX389" s="192">
        <f t="shared" si="193"/>
        <v>0</v>
      </c>
      <c r="AY389" s="192">
        <f t="shared" si="194"/>
        <v>1.6092278669176858E-2</v>
      </c>
      <c r="AZ389" s="192">
        <f t="shared" si="195"/>
        <v>4.6177843137637942E-3</v>
      </c>
      <c r="BA389" s="192">
        <f t="shared" si="196"/>
        <v>0</v>
      </c>
      <c r="BB389" s="192">
        <f t="shared" si="197"/>
        <v>0</v>
      </c>
      <c r="BC389" s="192">
        <f t="shared" si="198"/>
        <v>0.23354793999005369</v>
      </c>
      <c r="BE389" s="72">
        <f t="shared" si="199"/>
        <v>0.1842915739765732</v>
      </c>
      <c r="BF389" s="72">
        <f t="shared" si="200"/>
        <v>0</v>
      </c>
      <c r="BG389" s="72">
        <f t="shared" si="201"/>
        <v>7.6123474748106185E-2</v>
      </c>
      <c r="BH389" s="99">
        <f t="shared" si="202"/>
        <v>0</v>
      </c>
      <c r="BI389" s="72">
        <f t="shared" si="203"/>
        <v>0</v>
      </c>
      <c r="BJ389" s="72">
        <f t="shared" si="204"/>
        <v>1.6092278669176858E-2</v>
      </c>
      <c r="BK389" s="72">
        <f t="shared" si="205"/>
        <v>1.2314091503370117E-2</v>
      </c>
      <c r="BL389" s="72">
        <f t="shared" si="206"/>
        <v>0</v>
      </c>
      <c r="BM389" s="99">
        <f t="shared" si="207"/>
        <v>0</v>
      </c>
      <c r="BN389" s="278">
        <f t="shared" si="186"/>
        <v>3.2044624480360873</v>
      </c>
      <c r="BO389" s="277">
        <f t="shared" si="208"/>
        <v>0.23354793999005369</v>
      </c>
      <c r="BP389" s="375">
        <f t="shared" si="209"/>
        <v>0.28882141889722629</v>
      </c>
      <c r="BQ389" s="375"/>
      <c r="BR389" s="375"/>
      <c r="BS389" s="375"/>
      <c r="BT389" s="281"/>
      <c r="BU389" s="397"/>
      <c r="BV389" s="397"/>
      <c r="BW389" s="281"/>
      <c r="BX389" s="281"/>
    </row>
    <row r="390" spans="1:76" ht="15">
      <c r="A390" s="192">
        <v>206</v>
      </c>
      <c r="B390" s="192">
        <v>55027</v>
      </c>
      <c r="C390" s="200">
        <v>9</v>
      </c>
      <c r="D390" s="200">
        <v>0</v>
      </c>
      <c r="E390" s="200">
        <v>1</v>
      </c>
      <c r="F390" s="200">
        <v>0</v>
      </c>
      <c r="G390" s="192" t="s">
        <v>727</v>
      </c>
      <c r="H390" s="193">
        <v>2.9150000000000001E-3</v>
      </c>
      <c r="I390" s="201">
        <v>99</v>
      </c>
      <c r="J390" s="193">
        <v>3.4809168654935878E-2</v>
      </c>
      <c r="K390" s="200">
        <v>351</v>
      </c>
      <c r="L390" s="200">
        <v>0</v>
      </c>
      <c r="M390" s="200">
        <v>0</v>
      </c>
      <c r="N390" s="200">
        <v>0</v>
      </c>
      <c r="O390" s="200">
        <v>0</v>
      </c>
      <c r="P390" s="200">
        <v>0</v>
      </c>
      <c r="Q390" s="200">
        <v>0</v>
      </c>
      <c r="R390" s="200">
        <v>0</v>
      </c>
      <c r="S390" s="200">
        <v>791</v>
      </c>
      <c r="T390" s="200">
        <v>1344</v>
      </c>
      <c r="U390" s="200">
        <v>1</v>
      </c>
      <c r="V390" s="200">
        <v>1</v>
      </c>
      <c r="W390" s="200">
        <v>0</v>
      </c>
      <c r="X390" s="200">
        <v>0</v>
      </c>
      <c r="Y390" s="200">
        <v>0</v>
      </c>
      <c r="Z390" s="200">
        <v>0</v>
      </c>
      <c r="AA390" s="200">
        <v>0</v>
      </c>
      <c r="AB390" s="200">
        <v>0</v>
      </c>
      <c r="AC390" s="200">
        <v>0</v>
      </c>
      <c r="AD390" s="200">
        <v>952</v>
      </c>
      <c r="AE390" s="200">
        <v>1950</v>
      </c>
      <c r="AF390" s="200">
        <v>1510</v>
      </c>
      <c r="AG390" s="200">
        <v>2301</v>
      </c>
      <c r="AI390" s="259">
        <v>0.76918194496641068</v>
      </c>
      <c r="AJ390" s="260">
        <f t="shared" si="215"/>
        <v>125.92949732671022</v>
      </c>
      <c r="AK390" s="261">
        <f t="shared" si="187"/>
        <v>0.10757090826727563</v>
      </c>
      <c r="AL390" s="262">
        <f t="shared" si="216"/>
        <v>6.8774403914897558E-2</v>
      </c>
      <c r="AN390" s="264">
        <f t="shared" si="217"/>
        <v>0.11708900000000003</v>
      </c>
      <c r="AO390" s="266">
        <f t="shared" si="218"/>
        <v>44.080543000000006</v>
      </c>
      <c r="AP390" s="261">
        <f t="shared" si="188"/>
        <v>2.1396244539365113E-2</v>
      </c>
      <c r="AQ390" s="262">
        <f t="shared" si="219"/>
        <v>5.5561948310309706E-4</v>
      </c>
      <c r="AT390" s="192">
        <f t="shared" si="189"/>
        <v>4.9116433155487624E-2</v>
      </c>
      <c r="AU390" s="192">
        <f t="shared" si="190"/>
        <v>0</v>
      </c>
      <c r="AV390" s="192">
        <f t="shared" si="191"/>
        <v>0</v>
      </c>
      <c r="AW390" s="192">
        <f t="shared" si="192"/>
        <v>0</v>
      </c>
      <c r="AX390" s="192">
        <f t="shared" si="193"/>
        <v>0</v>
      </c>
      <c r="AY390" s="192">
        <f t="shared" si="194"/>
        <v>0.18806976114237994</v>
      </c>
      <c r="AZ390" s="192">
        <f t="shared" si="195"/>
        <v>0</v>
      </c>
      <c r="BA390" s="192">
        <f t="shared" si="196"/>
        <v>0</v>
      </c>
      <c r="BB390" s="192">
        <f t="shared" si="197"/>
        <v>0</v>
      </c>
      <c r="BC390" s="192">
        <f t="shared" si="198"/>
        <v>0.23718619429786758</v>
      </c>
      <c r="BE390" s="72">
        <f t="shared" si="199"/>
        <v>4.9116433155487624E-2</v>
      </c>
      <c r="BF390" s="72">
        <f t="shared" si="200"/>
        <v>0</v>
      </c>
      <c r="BG390" s="72">
        <f t="shared" si="201"/>
        <v>0</v>
      </c>
      <c r="BH390" s="99">
        <f t="shared" si="202"/>
        <v>0</v>
      </c>
      <c r="BI390" s="72">
        <f t="shared" si="203"/>
        <v>0</v>
      </c>
      <c r="BJ390" s="72">
        <f t="shared" si="204"/>
        <v>0.18806976114237994</v>
      </c>
      <c r="BK390" s="72">
        <f t="shared" si="205"/>
        <v>0</v>
      </c>
      <c r="BL390" s="72">
        <f t="shared" si="206"/>
        <v>0</v>
      </c>
      <c r="BM390" s="99">
        <f t="shared" si="207"/>
        <v>0</v>
      </c>
      <c r="BN390" s="278">
        <f t="shared" si="186"/>
        <v>3.5216435928198626</v>
      </c>
      <c r="BO390" s="277">
        <f t="shared" si="208"/>
        <v>0.23718619429786758</v>
      </c>
      <c r="BP390" s="375">
        <f t="shared" si="209"/>
        <v>0.23718619429786758</v>
      </c>
      <c r="BQ390" s="375" t="s">
        <v>98</v>
      </c>
      <c r="BR390" s="410">
        <f>SUM($J385:$J390)</f>
        <v>0.16015800000000002</v>
      </c>
      <c r="BS390" s="397">
        <f>SUM(BN385:BN390)/SUM($J385:$J390)</f>
        <v>49.719135401133308</v>
      </c>
      <c r="BT390" s="397">
        <f t="shared" ref="BT390:BU390" si="222">SUM(BO385:BO390)/SUM($J385:$J390)</f>
        <v>4.1807532418729494</v>
      </c>
      <c r="BU390" s="397">
        <f t="shared" si="222"/>
        <v>4.7006731419624206</v>
      </c>
      <c r="BV390" s="397">
        <f>BU390*4.44</f>
        <v>20.870988750313149</v>
      </c>
      <c r="BW390" s="281">
        <v>6</v>
      </c>
      <c r="BX390" s="281"/>
    </row>
    <row r="391" spans="1:76" ht="15">
      <c r="A391" s="192">
        <v>22</v>
      </c>
      <c r="B391" s="192">
        <v>55992</v>
      </c>
      <c r="C391" s="200">
        <v>9</v>
      </c>
      <c r="D391" s="200">
        <v>0</v>
      </c>
      <c r="E391" s="200">
        <v>1</v>
      </c>
      <c r="F391" s="200">
        <v>0</v>
      </c>
      <c r="G391" s="192" t="s">
        <v>597</v>
      </c>
      <c r="H391" s="193">
        <v>0</v>
      </c>
      <c r="I391" s="207">
        <v>99.5</v>
      </c>
      <c r="J391" s="193">
        <v>0.25532458483806714</v>
      </c>
      <c r="K391" s="200">
        <v>0</v>
      </c>
      <c r="L391" s="200">
        <v>0</v>
      </c>
      <c r="M391" s="200">
        <v>0</v>
      </c>
      <c r="N391" s="200">
        <v>0</v>
      </c>
      <c r="O391" s="200">
        <v>0</v>
      </c>
      <c r="P391" s="200">
        <v>0</v>
      </c>
      <c r="Q391" s="200">
        <v>0</v>
      </c>
      <c r="R391" s="200">
        <v>0</v>
      </c>
      <c r="S391" s="200">
        <v>0</v>
      </c>
      <c r="T391" s="200">
        <v>0</v>
      </c>
      <c r="U391" s="200">
        <v>0</v>
      </c>
      <c r="V391" s="200">
        <v>0</v>
      </c>
      <c r="W391" s="200">
        <v>0</v>
      </c>
      <c r="X391" s="200">
        <v>0</v>
      </c>
      <c r="Y391" s="200">
        <v>0</v>
      </c>
      <c r="Z391" s="200">
        <v>0</v>
      </c>
      <c r="AA391" s="200">
        <v>0</v>
      </c>
      <c r="AB391" s="200">
        <v>0</v>
      </c>
      <c r="AC391" s="200">
        <v>0</v>
      </c>
      <c r="AD391" s="200">
        <v>0</v>
      </c>
      <c r="AE391" s="200">
        <v>0</v>
      </c>
      <c r="AF391" s="200">
        <v>0</v>
      </c>
      <c r="AG391" s="200">
        <v>0</v>
      </c>
      <c r="AI391" s="259">
        <v>0.35429207740237939</v>
      </c>
      <c r="AJ391" s="260">
        <f t="shared" si="215"/>
        <v>125.92949732671022</v>
      </c>
      <c r="AK391" s="261">
        <f t="shared" si="187"/>
        <v>0.10757090826727563</v>
      </c>
      <c r="AL391" s="262">
        <f t="shared" si="216"/>
        <v>-0.37685782858271172</v>
      </c>
      <c r="AN391" s="264">
        <f t="shared" si="217"/>
        <v>0.11708900000000003</v>
      </c>
      <c r="AO391" s="266">
        <f t="shared" si="218"/>
        <v>44.080543000000006</v>
      </c>
      <c r="AP391" s="261">
        <f t="shared" si="188"/>
        <v>2.1396244539365113E-2</v>
      </c>
      <c r="AQ391" s="262">
        <f t="shared" si="219"/>
        <v>0</v>
      </c>
      <c r="AT391" s="192">
        <f t="shared" si="189"/>
        <v>0</v>
      </c>
      <c r="AU391" s="192">
        <f t="shared" si="190"/>
        <v>0</v>
      </c>
      <c r="AV391" s="192">
        <f t="shared" si="191"/>
        <v>0</v>
      </c>
      <c r="AW391" s="192">
        <f t="shared" si="192"/>
        <v>0</v>
      </c>
      <c r="AX391" s="192">
        <f t="shared" si="193"/>
        <v>0</v>
      </c>
      <c r="AY391" s="192">
        <f t="shared" si="194"/>
        <v>0</v>
      </c>
      <c r="AZ391" s="192">
        <f t="shared" si="195"/>
        <v>0</v>
      </c>
      <c r="BA391" s="192">
        <f t="shared" si="196"/>
        <v>0</v>
      </c>
      <c r="BB391" s="192">
        <f t="shared" si="197"/>
        <v>0</v>
      </c>
      <c r="BC391" s="192">
        <f t="shared" si="198"/>
        <v>0</v>
      </c>
      <c r="BE391" s="72">
        <f t="shared" si="199"/>
        <v>0</v>
      </c>
      <c r="BF391" s="72">
        <f t="shared" si="200"/>
        <v>0</v>
      </c>
      <c r="BG391" s="72">
        <f t="shared" si="201"/>
        <v>0</v>
      </c>
      <c r="BH391" s="99">
        <f t="shared" si="202"/>
        <v>0</v>
      </c>
      <c r="BI391" s="72">
        <f t="shared" si="203"/>
        <v>0</v>
      </c>
      <c r="BJ391" s="72">
        <f t="shared" si="204"/>
        <v>0</v>
      </c>
      <c r="BK391" s="72">
        <f t="shared" si="205"/>
        <v>0</v>
      </c>
      <c r="BL391" s="72">
        <f t="shared" si="206"/>
        <v>0</v>
      </c>
      <c r="BM391" s="99">
        <f t="shared" si="207"/>
        <v>0</v>
      </c>
      <c r="BN391" s="278">
        <f t="shared" si="186"/>
        <v>0</v>
      </c>
      <c r="BO391" s="277">
        <f t="shared" si="208"/>
        <v>0</v>
      </c>
      <c r="BP391" s="375">
        <f t="shared" si="209"/>
        <v>0</v>
      </c>
      <c r="BQ391" s="192" t="s">
        <v>597</v>
      </c>
      <c r="BR391" s="425">
        <v>0.25532458483806714</v>
      </c>
      <c r="BS391" s="426">
        <v>0</v>
      </c>
      <c r="BT391" s="427">
        <v>0</v>
      </c>
      <c r="BU391" s="427">
        <v>0</v>
      </c>
      <c r="BV391" s="427">
        <v>0</v>
      </c>
      <c r="BW391" s="281">
        <v>1</v>
      </c>
      <c r="BX391" s="281"/>
    </row>
    <row r="392" spans="1:76">
      <c r="D392" s="200">
        <v>72</v>
      </c>
      <c r="E392" s="200">
        <v>269</v>
      </c>
      <c r="F392" s="200">
        <v>31</v>
      </c>
      <c r="H392" s="193"/>
      <c r="I392" s="193"/>
      <c r="J392" s="223">
        <v>1.0000269604681697</v>
      </c>
      <c r="W392" s="200"/>
      <c r="AL392" s="265">
        <v>0.77190527944786325</v>
      </c>
      <c r="AQ392" s="265">
        <v>0.69812594455788091</v>
      </c>
      <c r="BO392" s="277"/>
      <c r="BT392" s="281"/>
      <c r="BU392" s="397"/>
      <c r="BV392" s="397"/>
      <c r="BW392" s="281"/>
      <c r="BX392" s="281"/>
    </row>
    <row r="393" spans="1:76">
      <c r="B393" s="192" t="s">
        <v>628</v>
      </c>
      <c r="C393" s="203" t="s">
        <v>472</v>
      </c>
      <c r="D393" s="204" t="s">
        <v>354</v>
      </c>
      <c r="G393" s="228"/>
      <c r="H393" s="229" t="s">
        <v>478</v>
      </c>
      <c r="I393" s="229"/>
      <c r="J393" s="229"/>
      <c r="K393" s="228">
        <v>168</v>
      </c>
      <c r="L393" s="228">
        <v>360</v>
      </c>
      <c r="M393" s="228">
        <v>360</v>
      </c>
      <c r="N393" s="228">
        <v>39</v>
      </c>
      <c r="O393" s="228">
        <v>217</v>
      </c>
      <c r="P393" s="228">
        <v>348</v>
      </c>
      <c r="Q393" s="228">
        <v>9</v>
      </c>
      <c r="R393" s="228">
        <v>240</v>
      </c>
      <c r="S393" s="228">
        <v>7</v>
      </c>
      <c r="T393" s="228">
        <v>82</v>
      </c>
      <c r="U393" s="230" t="s">
        <v>493</v>
      </c>
      <c r="V393" s="230" t="s">
        <v>569</v>
      </c>
      <c r="W393" s="228">
        <v>292</v>
      </c>
      <c r="X393" s="228">
        <v>375</v>
      </c>
      <c r="Y393" s="228">
        <v>119</v>
      </c>
      <c r="Z393" s="228">
        <v>56</v>
      </c>
      <c r="AA393" s="228">
        <v>331</v>
      </c>
      <c r="AB393" s="228">
        <v>296</v>
      </c>
      <c r="AC393" s="228">
        <v>45</v>
      </c>
      <c r="AD393" s="228">
        <v>4</v>
      </c>
      <c r="AE393" s="228">
        <v>2</v>
      </c>
      <c r="AF393" s="228">
        <v>3</v>
      </c>
      <c r="AG393" s="228">
        <v>2</v>
      </c>
      <c r="BO393" s="277"/>
      <c r="BT393" s="281"/>
      <c r="BU393" s="397"/>
      <c r="BV393" s="397"/>
      <c r="BW393" s="281"/>
      <c r="BX393" s="281"/>
    </row>
    <row r="394" spans="1:76">
      <c r="C394" s="192">
        <v>1</v>
      </c>
      <c r="D394" s="192" t="s">
        <v>355</v>
      </c>
      <c r="G394" s="228"/>
      <c r="H394" s="229" t="s">
        <v>759</v>
      </c>
      <c r="I394" s="229"/>
      <c r="J394" s="229"/>
      <c r="K394" s="231">
        <f>100*K393/381</f>
        <v>44.094488188976378</v>
      </c>
      <c r="L394" s="231">
        <f t="shared" ref="L394:T394" si="223">100*L393/381</f>
        <v>94.488188976377955</v>
      </c>
      <c r="M394" s="231">
        <f t="shared" si="223"/>
        <v>94.488188976377955</v>
      </c>
      <c r="N394" s="231">
        <f t="shared" si="223"/>
        <v>10.236220472440944</v>
      </c>
      <c r="O394" s="231">
        <f t="shared" si="223"/>
        <v>56.955380577427825</v>
      </c>
      <c r="P394" s="231">
        <f t="shared" si="223"/>
        <v>91.338582677165348</v>
      </c>
      <c r="Q394" s="231">
        <f t="shared" si="223"/>
        <v>2.3622047244094486</v>
      </c>
      <c r="R394" s="231">
        <f t="shared" si="223"/>
        <v>62.99212598425197</v>
      </c>
      <c r="S394" s="231">
        <f t="shared" si="223"/>
        <v>1.837270341207349</v>
      </c>
      <c r="T394" s="231">
        <f t="shared" si="223"/>
        <v>21.522309711286088</v>
      </c>
      <c r="U394" s="232" t="s">
        <v>492</v>
      </c>
      <c r="V394" s="232" t="s">
        <v>546</v>
      </c>
      <c r="W394" s="231">
        <f t="shared" ref="W394:AG394" si="224">100*W393/381</f>
        <v>76.640419947506558</v>
      </c>
      <c r="X394" s="231">
        <f t="shared" si="224"/>
        <v>98.425196850393704</v>
      </c>
      <c r="Y394" s="231">
        <f t="shared" si="224"/>
        <v>31.233595800524935</v>
      </c>
      <c r="Z394" s="231">
        <f t="shared" si="224"/>
        <v>14.698162729658792</v>
      </c>
      <c r="AA394" s="231">
        <f t="shared" si="224"/>
        <v>86.876640419947506</v>
      </c>
      <c r="AB394" s="231">
        <f t="shared" si="224"/>
        <v>77.690288713910761</v>
      </c>
      <c r="AC394" s="231">
        <f t="shared" si="224"/>
        <v>11.811023622047244</v>
      </c>
      <c r="AD394" s="231">
        <f t="shared" si="224"/>
        <v>1.0498687664041995</v>
      </c>
      <c r="AE394" s="231">
        <f t="shared" si="224"/>
        <v>0.52493438320209973</v>
      </c>
      <c r="AF394" s="231">
        <f t="shared" si="224"/>
        <v>0.78740157480314965</v>
      </c>
      <c r="AG394" s="231">
        <f t="shared" si="224"/>
        <v>0.52493438320209973</v>
      </c>
      <c r="BN394" s="278"/>
      <c r="BT394" s="285"/>
      <c r="BU394" s="397"/>
      <c r="BV394" s="397"/>
      <c r="BW394" s="281"/>
      <c r="BX394" s="281"/>
    </row>
    <row r="395" spans="1:76" ht="15">
      <c r="C395" s="192">
        <v>2</v>
      </c>
      <c r="D395" s="192" t="s">
        <v>618</v>
      </c>
      <c r="G395" s="228"/>
      <c r="H395" s="229" t="s">
        <v>490</v>
      </c>
      <c r="I395" s="229"/>
      <c r="J395" s="229"/>
      <c r="K395" s="228"/>
      <c r="L395" s="228"/>
      <c r="M395" s="228"/>
      <c r="N395" s="232" t="s">
        <v>366</v>
      </c>
      <c r="O395" s="228"/>
      <c r="P395" s="228"/>
      <c r="Q395" s="232" t="s">
        <v>366</v>
      </c>
      <c r="R395" s="228"/>
      <c r="S395" s="232" t="s">
        <v>611</v>
      </c>
      <c r="T395" s="228"/>
      <c r="U395" s="232" t="s">
        <v>244</v>
      </c>
      <c r="V395" s="232" t="s">
        <v>267</v>
      </c>
      <c r="W395" s="228"/>
      <c r="X395" s="228"/>
      <c r="Y395" s="228"/>
      <c r="Z395" s="228"/>
      <c r="AA395" s="228"/>
      <c r="AB395" s="228"/>
      <c r="AC395" s="228"/>
      <c r="AD395" s="232" t="s">
        <v>402</v>
      </c>
      <c r="AE395" s="232" t="s">
        <v>404</v>
      </c>
      <c r="AF395" s="232" t="s">
        <v>402</v>
      </c>
      <c r="AG395" s="232" t="s">
        <v>404</v>
      </c>
      <c r="AS395" s="258" t="s">
        <v>632</v>
      </c>
      <c r="AT395" s="355">
        <f>SUM(AT8:AT391)</f>
        <v>0.90311708928635981</v>
      </c>
      <c r="AU395" s="372">
        <f t="shared" ref="AU395:BP395" si="225">SUM(AU8:AU391)</f>
        <v>1.3616376495570955E-2</v>
      </c>
      <c r="AV395" s="381">
        <f t="shared" si="225"/>
        <v>0.73456233998679799</v>
      </c>
      <c r="AW395" s="355">
        <f t="shared" si="225"/>
        <v>9.2546765404175321E-2</v>
      </c>
      <c r="AX395" s="355">
        <f t="shared" si="225"/>
        <v>6.135892164575886E-2</v>
      </c>
      <c r="AY395" s="355">
        <f t="shared" si="225"/>
        <v>4.1431763651351741</v>
      </c>
      <c r="AZ395" s="355">
        <f t="shared" si="225"/>
        <v>0.48004165918583708</v>
      </c>
      <c r="BA395" s="382">
        <f t="shared" si="225"/>
        <v>3.2684908268894995E-2</v>
      </c>
      <c r="BB395" s="382">
        <f t="shared" si="225"/>
        <v>3.5556862101505216E-2</v>
      </c>
      <c r="BC395" s="355">
        <f t="shared" si="225"/>
        <v>6.4966612875100767</v>
      </c>
      <c r="BD395" s="192" t="s">
        <v>689</v>
      </c>
      <c r="BE395" s="355">
        <f t="shared" si="225"/>
        <v>0.90311708928635981</v>
      </c>
      <c r="BF395" s="372">
        <f t="shared" si="225"/>
        <v>2.4963356908546751E-2</v>
      </c>
      <c r="BG395" s="355">
        <f t="shared" si="225"/>
        <v>1.9588329066314591</v>
      </c>
      <c r="BH395" s="355">
        <f t="shared" si="225"/>
        <v>9.2546765404175321E-2</v>
      </c>
      <c r="BI395" s="355">
        <f t="shared" si="225"/>
        <v>6.135892164575886E-2</v>
      </c>
      <c r="BJ395" s="355">
        <f t="shared" si="225"/>
        <v>4.1431763651351741</v>
      </c>
      <c r="BK395" s="355">
        <f t="shared" si="225"/>
        <v>1.2801110911622329</v>
      </c>
      <c r="BL395" s="355">
        <f t="shared" si="225"/>
        <v>8.7159755383719992E-2</v>
      </c>
      <c r="BM395" s="355">
        <f t="shared" si="225"/>
        <v>3.5556862101505216E-2</v>
      </c>
      <c r="BN395" s="355">
        <f t="shared" si="225"/>
        <v>78.434557253318914</v>
      </c>
      <c r="BO395" s="355">
        <f t="shared" si="225"/>
        <v>6.486329162715422</v>
      </c>
      <c r="BP395" s="355">
        <f t="shared" si="225"/>
        <v>8.5868231136589319</v>
      </c>
      <c r="BQ395" s="381"/>
      <c r="BR395" s="381"/>
      <c r="BS395" s="381"/>
      <c r="BT395" s="352" t="s">
        <v>194</v>
      </c>
      <c r="BU395" s="397"/>
      <c r="BV395" s="397"/>
      <c r="BW395" s="281"/>
      <c r="BX395" s="281"/>
    </row>
    <row r="396" spans="1:76" ht="15">
      <c r="C396" s="192">
        <v>3</v>
      </c>
      <c r="D396" s="192" t="s">
        <v>710</v>
      </c>
      <c r="G396" s="228"/>
      <c r="H396" s="233" t="s">
        <v>491</v>
      </c>
      <c r="I396" s="233"/>
      <c r="J396" s="233"/>
      <c r="K396" s="228"/>
      <c r="L396" s="228"/>
      <c r="M396" s="228"/>
      <c r="N396" s="232" t="s">
        <v>609</v>
      </c>
      <c r="O396" s="228"/>
      <c r="P396" s="228"/>
      <c r="Q396" s="232" t="s">
        <v>610</v>
      </c>
      <c r="R396" s="228"/>
      <c r="S396" s="232" t="s">
        <v>612</v>
      </c>
      <c r="T396" s="228"/>
      <c r="U396" s="228"/>
      <c r="V396" s="232" t="s">
        <v>268</v>
      </c>
      <c r="W396" s="228"/>
      <c r="X396" s="228"/>
      <c r="Y396" s="228"/>
      <c r="Z396" s="228"/>
      <c r="AA396" s="228"/>
      <c r="AB396" s="228"/>
      <c r="AC396" s="228"/>
      <c r="AD396" s="232" t="s">
        <v>403</v>
      </c>
      <c r="AE396" s="232" t="s">
        <v>64</v>
      </c>
      <c r="AF396" s="232" t="s">
        <v>66</v>
      </c>
      <c r="AG396" s="232" t="s">
        <v>65</v>
      </c>
      <c r="AI396" s="72"/>
      <c r="AJ396" s="72"/>
      <c r="AK396" s="72"/>
      <c r="AL396" s="242"/>
      <c r="AM396" s="72"/>
      <c r="AN396" s="162" t="s">
        <v>276</v>
      </c>
      <c r="AO396" s="72"/>
      <c r="AP396" s="72"/>
      <c r="AQ396" s="243"/>
      <c r="AS396" s="258" t="s">
        <v>227</v>
      </c>
      <c r="AT396" s="280">
        <f>AT395*137934/1000</f>
        <v>124.57055259362475</v>
      </c>
      <c r="AU396" s="280">
        <f t="shared" ref="AU396:BE396" si="226">AU395*137934/1000</f>
        <v>1.8781612755400841</v>
      </c>
      <c r="AV396" s="280">
        <f t="shared" si="226"/>
        <v>101.32112180373899</v>
      </c>
      <c r="AW396" s="280">
        <f t="shared" si="226"/>
        <v>12.765345539259519</v>
      </c>
      <c r="AX396" s="280">
        <f t="shared" si="226"/>
        <v>8.463481498286102</v>
      </c>
      <c r="AY396" s="280">
        <f t="shared" si="226"/>
        <v>571.48488874855514</v>
      </c>
      <c r="AZ396" s="280">
        <f t="shared" si="226"/>
        <v>66.214066218139251</v>
      </c>
      <c r="BA396" s="280">
        <f t="shared" si="226"/>
        <v>4.5083601371617625</v>
      </c>
      <c r="BB396" s="280">
        <f t="shared" si="226"/>
        <v>4.9045002171090202</v>
      </c>
      <c r="BC396" s="280">
        <f t="shared" si="226"/>
        <v>896.11047803141491</v>
      </c>
      <c r="BD396" s="192" t="s">
        <v>687</v>
      </c>
      <c r="BE396" s="280">
        <f t="shared" si="226"/>
        <v>124.57055259362475</v>
      </c>
      <c r="BF396" s="280">
        <f t="shared" ref="BF396:BN396" si="227">BF395*137934/1000</f>
        <v>3.4432956718234879</v>
      </c>
      <c r="BG396" s="280">
        <f t="shared" si="227"/>
        <v>270.18965814330369</v>
      </c>
      <c r="BH396" s="280">
        <f t="shared" si="227"/>
        <v>12.765345539259519</v>
      </c>
      <c r="BI396" s="280">
        <f t="shared" si="227"/>
        <v>8.463481498286102</v>
      </c>
      <c r="BJ396" s="280">
        <f t="shared" si="227"/>
        <v>571.48488874855514</v>
      </c>
      <c r="BK396" s="280">
        <f t="shared" si="227"/>
        <v>176.57084324837143</v>
      </c>
      <c r="BL396" s="280">
        <f t="shared" si="227"/>
        <v>12.022293699098032</v>
      </c>
      <c r="BM396" s="280">
        <f t="shared" si="227"/>
        <v>4.9045002171090202</v>
      </c>
      <c r="BN396" s="280">
        <f t="shared" si="227"/>
        <v>10818.792220179292</v>
      </c>
      <c r="BO396" s="280">
        <f>BO395*137934/1000</f>
        <v>894.68532672998901</v>
      </c>
      <c r="BP396" s="309">
        <f>BP395*137934/1000</f>
        <v>1184.4148593594311</v>
      </c>
      <c r="BQ396" s="318"/>
      <c r="BR396" s="318"/>
      <c r="BS396" s="318"/>
      <c r="BT396" s="352" t="s">
        <v>97</v>
      </c>
    </row>
    <row r="397" spans="1:76" ht="15">
      <c r="C397" s="192">
        <v>4</v>
      </c>
      <c r="D397" s="192" t="s">
        <v>486</v>
      </c>
      <c r="G397" s="228"/>
      <c r="H397" s="234"/>
      <c r="I397" s="234"/>
      <c r="J397" s="234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8"/>
      <c r="AA397" s="228"/>
      <c r="AB397" s="228"/>
      <c r="AC397" s="228"/>
      <c r="AD397" s="228"/>
      <c r="AE397" s="228"/>
      <c r="AF397" s="232" t="s">
        <v>136</v>
      </c>
      <c r="AG397" s="228"/>
      <c r="AI397" s="72"/>
      <c r="AJ397" s="162" t="s">
        <v>190</v>
      </c>
      <c r="AK397" s="162"/>
      <c r="AL397" s="162"/>
      <c r="AM397" s="72"/>
      <c r="AN397" s="162" t="s">
        <v>191</v>
      </c>
      <c r="AO397" s="72"/>
      <c r="AP397" s="72"/>
      <c r="AQ397" s="72"/>
      <c r="AS397" s="79" t="s">
        <v>124</v>
      </c>
    </row>
    <row r="398" spans="1:76" ht="15">
      <c r="C398" s="192">
        <v>5</v>
      </c>
      <c r="D398" s="192" t="s">
        <v>362</v>
      </c>
      <c r="G398" s="228"/>
      <c r="H398" s="234"/>
      <c r="I398" s="234"/>
      <c r="J398" s="234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  <c r="Z398" s="228"/>
      <c r="AA398" s="228"/>
      <c r="AB398" s="228"/>
      <c r="AC398" s="228"/>
      <c r="AD398" s="228"/>
      <c r="AE398" s="228"/>
      <c r="AF398" s="232" t="s">
        <v>601</v>
      </c>
      <c r="AG398" s="228"/>
      <c r="AI398" s="72"/>
      <c r="AJ398" s="72" t="s">
        <v>385</v>
      </c>
      <c r="AK398" s="72"/>
      <c r="AL398" s="183"/>
      <c r="AM398" s="72"/>
      <c r="AN398" s="72" t="s">
        <v>385</v>
      </c>
      <c r="AO398" s="72" t="s">
        <v>386</v>
      </c>
      <c r="AP398" s="72"/>
      <c r="AQ398" s="72"/>
      <c r="AS398" s="79" t="s">
        <v>398</v>
      </c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05"/>
      <c r="BO398" s="205"/>
      <c r="BP398" s="205"/>
      <c r="BQ398" s="205"/>
      <c r="BR398" s="205"/>
      <c r="BS398" s="205"/>
      <c r="BT398" s="205"/>
      <c r="BU398" s="400"/>
      <c r="BV398" s="400"/>
      <c r="BW398" s="205"/>
    </row>
    <row r="399" spans="1:76" ht="15">
      <c r="C399" s="192">
        <v>6</v>
      </c>
      <c r="D399" s="192" t="s">
        <v>684</v>
      </c>
      <c r="H399" s="193"/>
      <c r="I399" s="193"/>
      <c r="J399" s="193"/>
      <c r="AF399" s="79"/>
      <c r="AI399" s="72"/>
      <c r="AJ399" s="72" t="s">
        <v>378</v>
      </c>
      <c r="AK399" s="72" t="s">
        <v>379</v>
      </c>
      <c r="AL399" s="183"/>
      <c r="AM399" s="72"/>
      <c r="AN399" s="72" t="s">
        <v>380</v>
      </c>
      <c r="AO399" s="72" t="s">
        <v>381</v>
      </c>
      <c r="AP399" s="72"/>
      <c r="AQ399" s="72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05"/>
      <c r="BO399" s="205"/>
      <c r="BP399" s="205"/>
      <c r="BQ399" s="205"/>
      <c r="BR399" s="205"/>
      <c r="BS399" s="205"/>
      <c r="BT399" s="205"/>
      <c r="BU399" s="400"/>
      <c r="BV399" s="400"/>
      <c r="BW399" s="205"/>
    </row>
    <row r="400" spans="1:76" ht="16" thickBot="1">
      <c r="C400" s="192">
        <v>8</v>
      </c>
      <c r="D400" s="192" t="s">
        <v>501</v>
      </c>
      <c r="H400" s="193"/>
      <c r="I400" s="193"/>
      <c r="J400" s="193"/>
      <c r="U400" s="205"/>
      <c r="AH400" s="72"/>
      <c r="AI400" s="72"/>
      <c r="AJ400" s="72" t="s">
        <v>390</v>
      </c>
      <c r="AK400" s="228" t="s">
        <v>219</v>
      </c>
      <c r="AL400" s="183"/>
      <c r="AM400" s="72"/>
      <c r="AN400" s="72" t="s">
        <v>602</v>
      </c>
      <c r="AO400" s="72" t="s">
        <v>131</v>
      </c>
      <c r="AP400" s="72"/>
      <c r="AQ400" s="72"/>
      <c r="BD400" s="205"/>
      <c r="BF400" s="283"/>
      <c r="BG400" s="283"/>
      <c r="BH400" s="283"/>
      <c r="BI400" s="283"/>
      <c r="BJ400" s="283"/>
      <c r="BK400" s="283"/>
      <c r="BL400" s="283"/>
      <c r="BM400" s="284"/>
      <c r="BN400" s="283"/>
      <c r="BO400" s="283"/>
      <c r="BP400" s="345" t="s">
        <v>578</v>
      </c>
      <c r="BQ400" s="345"/>
      <c r="BR400" s="345"/>
      <c r="BS400" s="345"/>
      <c r="BT400" s="345" t="s">
        <v>579</v>
      </c>
    </row>
    <row r="401" spans="3:73" ht="16" thickBot="1">
      <c r="C401" s="192">
        <v>9</v>
      </c>
      <c r="D401" s="192" t="s">
        <v>474</v>
      </c>
      <c r="H401" s="193"/>
      <c r="I401" s="193"/>
      <c r="J401" s="193"/>
      <c r="U401" s="205"/>
      <c r="AH401" s="72"/>
      <c r="AI401" s="72" t="s">
        <v>125</v>
      </c>
      <c r="AJ401" s="166">
        <v>14.531370959008999</v>
      </c>
      <c r="AK401" s="166">
        <v>20.9</v>
      </c>
      <c r="AL401" s="183"/>
      <c r="AM401" s="72"/>
      <c r="AN401" s="269">
        <v>18.4658443355017</v>
      </c>
      <c r="AO401" s="244">
        <v>19</v>
      </c>
      <c r="AP401" s="72"/>
      <c r="AQ401" s="72"/>
      <c r="AS401" s="258" t="s">
        <v>228</v>
      </c>
      <c r="AT401" s="316">
        <f>AT395*95376.56/1000</f>
        <v>86.136201253345845</v>
      </c>
      <c r="AU401" s="346">
        <f t="shared" ref="AU401:BC401" si="228">AU395*95376.56/1000</f>
        <v>1.298683149812413</v>
      </c>
      <c r="AV401" s="346">
        <f t="shared" si="228"/>
        <v>70.060029093491238</v>
      </c>
      <c r="AW401" s="346">
        <f t="shared" si="228"/>
        <v>8.8267921233772526</v>
      </c>
      <c r="AX401" s="346">
        <f t="shared" si="228"/>
        <v>5.8522028718820183</v>
      </c>
      <c r="AY401" s="346">
        <f t="shared" si="228"/>
        <v>395.16190917989684</v>
      </c>
      <c r="AZ401" s="346">
        <f t="shared" si="228"/>
        <v>45.784722109837539</v>
      </c>
      <c r="BA401" s="346">
        <f t="shared" si="228"/>
        <v>3.1173741146027596</v>
      </c>
      <c r="BB401" s="346">
        <f t="shared" si="228"/>
        <v>3.3912911916359381</v>
      </c>
      <c r="BC401" s="346">
        <f t="shared" si="228"/>
        <v>619.62920508788216</v>
      </c>
      <c r="BD401" s="381" t="s">
        <v>688</v>
      </c>
      <c r="BE401" s="316">
        <f>BE395*95376.5586/1000</f>
        <v>86.136199988981929</v>
      </c>
      <c r="BF401" s="346">
        <f t="shared" ref="BF401:BM401" si="229">BF395*95376.5586/1000</f>
        <v>2.3809190730407241</v>
      </c>
      <c r="BG401" s="346">
        <f t="shared" si="229"/>
        <v>186.8267415069437</v>
      </c>
      <c r="BH401" s="346">
        <f t="shared" si="229"/>
        <v>8.8267919938117814</v>
      </c>
      <c r="BI401" s="346">
        <f t="shared" si="229"/>
        <v>5.8522027859795287</v>
      </c>
      <c r="BJ401" s="346">
        <f t="shared" si="229"/>
        <v>395.16190337945</v>
      </c>
      <c r="BK401" s="346">
        <f t="shared" si="229"/>
        <v>122.09259050074466</v>
      </c>
      <c r="BL401" s="346">
        <f t="shared" si="229"/>
        <v>8.3129975169170365</v>
      </c>
      <c r="BM401" s="346">
        <f t="shared" si="229"/>
        <v>3.3912911418563314</v>
      </c>
      <c r="BP401" s="318">
        <f>SUM(BE401:BM401)</f>
        <v>818.9816378877257</v>
      </c>
      <c r="BQ401" s="318"/>
      <c r="BR401" s="318"/>
      <c r="BS401" s="318"/>
      <c r="BT401" s="380">
        <f>BP401*4.44</f>
        <v>3636.2784722215024</v>
      </c>
      <c r="BU401" s="401" t="s">
        <v>151</v>
      </c>
    </row>
    <row r="402" spans="3:73" ht="15">
      <c r="AH402" s="72"/>
      <c r="AI402" s="72" t="s">
        <v>10</v>
      </c>
      <c r="AJ402" s="166">
        <v>35.853264248887697</v>
      </c>
      <c r="AK402" s="166"/>
      <c r="AL402" s="183"/>
      <c r="AM402" s="72"/>
      <c r="AN402" s="270">
        <v>36.282816813901697</v>
      </c>
      <c r="AO402" s="72"/>
      <c r="AP402" s="72"/>
      <c r="AQ402" s="72"/>
      <c r="AS402" s="205" t="s">
        <v>756</v>
      </c>
      <c r="BN402" s="279"/>
      <c r="BO402" s="279"/>
      <c r="BP402" s="131" t="s">
        <v>152</v>
      </c>
      <c r="BQ402" s="131"/>
      <c r="BR402" s="131"/>
      <c r="BS402" s="131"/>
    </row>
    <row r="403" spans="3:73" ht="15">
      <c r="AH403" s="72"/>
      <c r="AI403" s="72" t="s">
        <v>11</v>
      </c>
      <c r="AJ403" s="166">
        <v>52.643473091674402</v>
      </c>
      <c r="AK403" s="166">
        <v>56.8</v>
      </c>
      <c r="AL403" s="183"/>
      <c r="AM403" s="72"/>
      <c r="AN403" s="271">
        <v>49.775459518493498</v>
      </c>
      <c r="AO403" s="72">
        <v>49.4</v>
      </c>
      <c r="AP403" s="72"/>
      <c r="AQ403" s="72"/>
      <c r="AR403" s="131" t="s">
        <v>152</v>
      </c>
      <c r="AS403" s="79"/>
      <c r="BP403" s="72" t="s">
        <v>233</v>
      </c>
      <c r="BQ403" s="72"/>
      <c r="BR403" s="72"/>
      <c r="BS403" s="72"/>
    </row>
    <row r="404" spans="3:73" ht="15">
      <c r="AH404" s="72"/>
      <c r="AI404" s="72" t="s">
        <v>37</v>
      </c>
      <c r="AJ404" s="166">
        <v>73.883497731551799</v>
      </c>
      <c r="AK404" s="166">
        <v>76.699999999999989</v>
      </c>
      <c r="AL404" s="183"/>
      <c r="AM404" s="72"/>
      <c r="AN404" s="272">
        <v>67.871604698573094</v>
      </c>
      <c r="AO404" s="72">
        <v>67.8</v>
      </c>
      <c r="AP404" s="72"/>
      <c r="AQ404" s="72"/>
      <c r="AR404" s="72" t="s">
        <v>233</v>
      </c>
      <c r="AS404" s="79"/>
      <c r="BP404" s="116" t="s">
        <v>239</v>
      </c>
      <c r="BQ404" s="116"/>
      <c r="BR404" s="116"/>
      <c r="BS404" s="116"/>
    </row>
    <row r="405" spans="3:73" ht="15">
      <c r="AH405" s="72"/>
      <c r="AI405" s="72" t="s">
        <v>38</v>
      </c>
      <c r="AJ405" s="166">
        <v>29.21476672140146</v>
      </c>
      <c r="AK405" s="166">
        <v>27.20000000000001</v>
      </c>
      <c r="AL405" s="183"/>
      <c r="AM405" s="72"/>
      <c r="AN405" s="273">
        <v>31.278823026890457</v>
      </c>
      <c r="AO405" s="244">
        <v>31.200000000000003</v>
      </c>
      <c r="AP405" s="72"/>
      <c r="AQ405" s="72"/>
      <c r="AR405" s="72" t="s">
        <v>155</v>
      </c>
      <c r="AS405" s="79"/>
      <c r="BP405" s="72" t="s">
        <v>135</v>
      </c>
      <c r="BQ405" s="72"/>
      <c r="BR405" s="72"/>
      <c r="BS405" s="72"/>
      <c r="BU405" s="402"/>
    </row>
    <row r="406" spans="3:73" ht="15">
      <c r="AH406" s="72"/>
      <c r="AI406" s="72" t="s">
        <v>157</v>
      </c>
      <c r="AJ406" s="166">
        <v>-3.0982644529532601</v>
      </c>
      <c r="AK406" s="166">
        <v>-3.8999999999999995</v>
      </c>
      <c r="AL406" s="183"/>
      <c r="AM406" s="72"/>
      <c r="AN406" s="273">
        <v>0.84957227453644801</v>
      </c>
      <c r="AO406" s="244">
        <v>1</v>
      </c>
      <c r="AP406" s="72"/>
      <c r="AQ406" s="72"/>
      <c r="AR406" s="72" t="s">
        <v>135</v>
      </c>
      <c r="AS406" s="79"/>
      <c r="BP406" s="72" t="s">
        <v>146</v>
      </c>
      <c r="BQ406" s="72"/>
      <c r="BR406" s="72"/>
      <c r="BS406" s="72"/>
      <c r="BU406" s="403"/>
    </row>
    <row r="407" spans="3:73" ht="15">
      <c r="AH407" s="72"/>
      <c r="AI407" s="78" t="s">
        <v>774</v>
      </c>
      <c r="AJ407" s="166"/>
      <c r="AK407" s="166"/>
      <c r="AL407" s="183"/>
      <c r="AM407" s="72"/>
      <c r="AN407" s="72"/>
      <c r="AO407" s="72"/>
      <c r="AP407" s="72"/>
      <c r="AQ407" s="72"/>
      <c r="AR407" s="72" t="s">
        <v>154</v>
      </c>
      <c r="AS407" s="79"/>
      <c r="BP407" s="72" t="s">
        <v>235</v>
      </c>
      <c r="BQ407" s="72"/>
      <c r="BR407" s="72"/>
      <c r="BS407" s="72"/>
    </row>
    <row r="408" spans="3:73" ht="15">
      <c r="AH408" s="232" t="s">
        <v>775</v>
      </c>
      <c r="AI408" s="72" t="s">
        <v>158</v>
      </c>
      <c r="AJ408" s="166">
        <v>78.434557253318545</v>
      </c>
      <c r="AK408" s="166">
        <v>138</v>
      </c>
      <c r="AL408" s="183"/>
      <c r="AM408" s="299" t="s">
        <v>776</v>
      </c>
      <c r="AN408" s="274">
        <v>138.03570352700004</v>
      </c>
      <c r="AO408" s="353" t="s">
        <v>236</v>
      </c>
      <c r="AP408" s="72"/>
      <c r="AQ408" s="72"/>
      <c r="AR408" s="72" t="s">
        <v>235</v>
      </c>
      <c r="AS408" s="79"/>
    </row>
    <row r="409" spans="3:73" ht="15">
      <c r="AH409" s="232" t="s">
        <v>617</v>
      </c>
      <c r="AI409" s="72" t="s">
        <v>159</v>
      </c>
      <c r="AJ409" s="166">
        <v>16.366147285000004</v>
      </c>
      <c r="AK409" s="166">
        <v>45</v>
      </c>
      <c r="AL409" s="183"/>
      <c r="AM409" s="299" t="s">
        <v>515</v>
      </c>
      <c r="AN409" s="274">
        <v>66.928402795425583</v>
      </c>
      <c r="AO409" s="276" t="s">
        <v>237</v>
      </c>
      <c r="AP409" s="72"/>
      <c r="AQ409" s="72"/>
    </row>
    <row r="410" spans="3:73" ht="15">
      <c r="AH410" s="72"/>
      <c r="AI410" s="72" t="s">
        <v>160</v>
      </c>
      <c r="AJ410" s="263">
        <v>0.77190527944786325</v>
      </c>
      <c r="AK410" s="245">
        <v>0.80200000000000005</v>
      </c>
      <c r="AL410" s="183"/>
      <c r="AM410" s="72"/>
      <c r="AN410" s="267">
        <v>0.69812594455788091</v>
      </c>
      <c r="AO410" s="72">
        <v>0.69299999999999995</v>
      </c>
      <c r="AP410" s="72"/>
      <c r="AQ410" s="72"/>
    </row>
    <row r="411" spans="3:73" ht="15">
      <c r="AH411" s="72"/>
      <c r="AI411" s="72"/>
      <c r="AJ411" s="166"/>
      <c r="AK411" s="166"/>
      <c r="AL411" s="183"/>
      <c r="AM411" s="72"/>
      <c r="AN411" s="72"/>
      <c r="AO411" s="72"/>
      <c r="AP411" s="72"/>
      <c r="AQ411" s="72"/>
    </row>
    <row r="412" spans="3:73" ht="15">
      <c r="AH412" s="72"/>
      <c r="AI412" s="72"/>
      <c r="AJ412" s="166"/>
      <c r="AK412" s="275" t="s">
        <v>482</v>
      </c>
      <c r="AL412" s="183"/>
      <c r="AM412" s="72"/>
      <c r="AN412" s="72" t="s">
        <v>161</v>
      </c>
      <c r="AO412" s="72"/>
      <c r="AP412" s="72"/>
      <c r="AQ412" s="72"/>
    </row>
    <row r="413" spans="3:73" ht="15">
      <c r="AH413" s="72"/>
      <c r="AI413" s="72"/>
      <c r="AJ413" s="166"/>
      <c r="AK413" s="13" t="s">
        <v>223</v>
      </c>
      <c r="AL413" s="183"/>
      <c r="AM413" s="72"/>
      <c r="AO413" s="13" t="s">
        <v>238</v>
      </c>
      <c r="AP413" s="72"/>
      <c r="AQ413" s="72"/>
    </row>
    <row r="414" spans="3:73" ht="15">
      <c r="AK414" s="13" t="s">
        <v>532</v>
      </c>
      <c r="AO414" s="13" t="s">
        <v>534</v>
      </c>
      <c r="AQ414" s="72"/>
    </row>
    <row r="415" spans="3:73" ht="15">
      <c r="AK415" s="13" t="s">
        <v>533</v>
      </c>
      <c r="AO415" s="13" t="s">
        <v>633</v>
      </c>
      <c r="AQ415" s="72"/>
    </row>
    <row r="416" spans="3:73">
      <c r="AK416" s="13" t="s">
        <v>634</v>
      </c>
      <c r="AO416" s="13" t="s">
        <v>353</v>
      </c>
    </row>
    <row r="417" spans="37:41">
      <c r="AK417" s="13" t="s">
        <v>481</v>
      </c>
      <c r="AO417" s="13" t="s">
        <v>785</v>
      </c>
    </row>
    <row r="418" spans="37:41">
      <c r="AK418" s="13" t="s">
        <v>635</v>
      </c>
      <c r="AO418" s="13" t="s">
        <v>811</v>
      </c>
    </row>
    <row r="419" spans="37:41">
      <c r="AO419" s="13" t="s">
        <v>574</v>
      </c>
    </row>
  </sheetData>
  <sheetCalcPr fullCalcOnLoad="1"/>
  <sortState ref="A76:XFD391">
    <sortCondition ref="I76:I391"/>
  </sortState>
  <phoneticPr fontId="29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R350"/>
  <sheetViews>
    <sheetView workbookViewId="0">
      <pane ySplit="5220" topLeftCell="A171"/>
      <selection activeCell="F4" sqref="F4"/>
      <selection pane="bottomLeft" activeCell="F187" sqref="F187"/>
    </sheetView>
  </sheetViews>
  <sheetFormatPr baseColWidth="10" defaultRowHeight="15"/>
  <cols>
    <col min="34" max="34" width="4.83203125" customWidth="1"/>
    <col min="52" max="52" width="13" bestFit="1" customWidth="1"/>
    <col min="56" max="58" width="10.83203125" style="72"/>
    <col min="59" max="59" width="11.83203125" style="72" bestFit="1" customWidth="1"/>
    <col min="60" max="60" width="12.1640625" style="72" customWidth="1"/>
    <col min="61" max="63" width="10.83203125" style="72"/>
    <col min="64" max="64" width="11" style="72" bestFit="1" customWidth="1"/>
    <col min="67" max="67" width="12.33203125" customWidth="1"/>
    <col min="68" max="68" width="7.33203125" style="332" customWidth="1"/>
    <col min="69" max="69" width="10.83203125" style="332"/>
    <col min="70" max="70" width="8" style="333" customWidth="1"/>
  </cols>
  <sheetData>
    <row r="1" spans="1:70" ht="18">
      <c r="A1" s="72"/>
      <c r="B1" s="72"/>
      <c r="C1" s="428" t="s">
        <v>6</v>
      </c>
      <c r="BD1"/>
      <c r="BE1"/>
      <c r="BF1"/>
      <c r="BG1"/>
      <c r="BH1">
        <v>0.4392519999999992</v>
      </c>
      <c r="BI1"/>
      <c r="BJ1"/>
      <c r="BK1"/>
      <c r="BL1"/>
      <c r="BO1" s="332"/>
      <c r="BQ1" s="333"/>
    </row>
    <row r="2" spans="1:70">
      <c r="A2" s="72"/>
      <c r="B2" s="192"/>
      <c r="C2" s="72" t="s">
        <v>101</v>
      </c>
      <c r="D2" s="192"/>
      <c r="E2" s="192"/>
      <c r="F2" s="192"/>
      <c r="G2" s="192"/>
      <c r="H2" s="264"/>
      <c r="I2" s="264"/>
      <c r="J2" s="264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371" t="s">
        <v>85</v>
      </c>
      <c r="AJ2" s="247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O2" s="332"/>
      <c r="BQ2" s="333"/>
    </row>
    <row r="3" spans="1:70">
      <c r="A3" s="192"/>
      <c r="B3" s="192"/>
      <c r="C3" s="192"/>
      <c r="D3" s="192"/>
      <c r="E3" s="192"/>
      <c r="F3" s="192"/>
      <c r="G3" s="192"/>
      <c r="H3" s="264"/>
      <c r="I3" s="264"/>
      <c r="J3" s="264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248" t="s">
        <v>39</v>
      </c>
      <c r="AJ3" s="249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I3" s="192"/>
      <c r="BJ3" s="192"/>
      <c r="BK3" s="192"/>
      <c r="BL3" s="192"/>
      <c r="BM3" s="192"/>
      <c r="BO3" s="332"/>
      <c r="BQ3" s="333"/>
    </row>
    <row r="4" spans="1:70">
      <c r="A4" s="192"/>
      <c r="B4" s="192"/>
      <c r="C4" s="192"/>
      <c r="D4" s="192"/>
      <c r="E4" s="192"/>
      <c r="F4" s="192"/>
      <c r="G4" s="192"/>
      <c r="H4" s="264"/>
      <c r="I4" s="264"/>
      <c r="J4" s="264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250" t="s">
        <v>12</v>
      </c>
      <c r="AJ4" s="251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72" t="s">
        <v>102</v>
      </c>
      <c r="BI4" s="192"/>
      <c r="BJ4" s="192"/>
      <c r="BK4" s="192"/>
      <c r="BL4" s="192"/>
      <c r="BM4" s="192"/>
      <c r="BO4" s="332"/>
      <c r="BQ4" s="333"/>
    </row>
    <row r="5" spans="1:70" ht="17">
      <c r="A5" s="192" t="s">
        <v>74</v>
      </c>
      <c r="B5" s="192"/>
      <c r="C5" s="192"/>
      <c r="D5" s="192"/>
      <c r="E5" s="192"/>
      <c r="F5" s="192"/>
      <c r="G5" s="192"/>
      <c r="H5" s="107"/>
      <c r="I5" s="107"/>
      <c r="J5" s="107"/>
      <c r="K5" s="224" t="s">
        <v>821</v>
      </c>
      <c r="L5" s="225"/>
      <c r="M5" s="225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5" t="s">
        <v>627</v>
      </c>
      <c r="AD5" s="225"/>
      <c r="AE5" s="225"/>
      <c r="AF5" s="226"/>
      <c r="AG5" s="227"/>
      <c r="AH5" s="192"/>
      <c r="AI5" s="252" t="s">
        <v>676</v>
      </c>
      <c r="AJ5" s="253"/>
      <c r="AK5" s="253"/>
      <c r="AL5" s="253"/>
      <c r="AM5" s="253"/>
      <c r="AN5" s="253"/>
      <c r="AO5" s="253"/>
      <c r="AP5" s="253"/>
      <c r="AQ5" s="253"/>
      <c r="AR5" s="254"/>
      <c r="AS5" s="72"/>
      <c r="AT5" s="255" t="s">
        <v>444</v>
      </c>
      <c r="AU5" s="256"/>
      <c r="AV5" s="256"/>
      <c r="AW5" s="256"/>
      <c r="AX5" s="256"/>
      <c r="AY5" s="256"/>
      <c r="AZ5" s="256"/>
      <c r="BA5" s="256"/>
      <c r="BB5" s="257"/>
      <c r="BC5" s="192"/>
      <c r="BE5" s="228"/>
      <c r="BF5" s="228"/>
      <c r="BG5" s="228"/>
      <c r="BH5" s="72" t="s">
        <v>103</v>
      </c>
      <c r="BI5" s="228"/>
      <c r="BJ5" s="228"/>
      <c r="BK5" s="228"/>
      <c r="BL5" s="192"/>
      <c r="BM5" s="396"/>
      <c r="BN5" s="396"/>
      <c r="BO5" s="332"/>
      <c r="BQ5" s="333"/>
    </row>
    <row r="6" spans="1:70" ht="68" customHeight="1">
      <c r="A6" s="319" t="s">
        <v>768</v>
      </c>
      <c r="B6" s="196" t="s">
        <v>144</v>
      </c>
      <c r="C6" s="197" t="s">
        <v>477</v>
      </c>
      <c r="D6" s="197" t="s">
        <v>344</v>
      </c>
      <c r="E6" s="197" t="s">
        <v>343</v>
      </c>
      <c r="F6" s="197" t="s">
        <v>375</v>
      </c>
      <c r="G6" s="198" t="s">
        <v>149</v>
      </c>
      <c r="H6" s="199" t="s">
        <v>150</v>
      </c>
      <c r="I6" s="324" t="s">
        <v>681</v>
      </c>
      <c r="J6" s="206" t="s">
        <v>596</v>
      </c>
      <c r="K6" s="197" t="s">
        <v>817</v>
      </c>
      <c r="L6" s="197" t="s">
        <v>818</v>
      </c>
      <c r="M6" s="197"/>
      <c r="N6" s="197" t="s">
        <v>758</v>
      </c>
      <c r="O6" s="197" t="s">
        <v>459</v>
      </c>
      <c r="P6" s="197" t="s">
        <v>460</v>
      </c>
      <c r="Q6" s="197" t="s">
        <v>567</v>
      </c>
      <c r="R6" s="197" t="s">
        <v>461</v>
      </c>
      <c r="S6" s="197" t="s">
        <v>773</v>
      </c>
      <c r="T6" s="197" t="s">
        <v>659</v>
      </c>
      <c r="U6" s="197"/>
      <c r="V6" s="197"/>
      <c r="W6" s="197" t="s">
        <v>462</v>
      </c>
      <c r="X6" s="197" t="s">
        <v>463</v>
      </c>
      <c r="Y6" s="197" t="s">
        <v>464</v>
      </c>
      <c r="Z6" s="197" t="s">
        <v>360</v>
      </c>
      <c r="AA6" s="197" t="s">
        <v>359</v>
      </c>
      <c r="AB6" s="197" t="s">
        <v>465</v>
      </c>
      <c r="AC6" s="197" t="s">
        <v>466</v>
      </c>
      <c r="AD6" s="197" t="s">
        <v>232</v>
      </c>
      <c r="AE6" s="197" t="s">
        <v>231</v>
      </c>
      <c r="AF6" s="197" t="s">
        <v>342</v>
      </c>
      <c r="AG6" s="197" t="s">
        <v>760</v>
      </c>
      <c r="AH6" s="192"/>
      <c r="AI6" s="76"/>
      <c r="AJ6" s="282"/>
      <c r="AK6" s="282"/>
      <c r="AL6" s="282"/>
      <c r="AM6" s="282"/>
      <c r="AN6" s="282"/>
      <c r="AO6" s="282"/>
      <c r="AP6" s="282"/>
      <c r="AQ6" s="282"/>
      <c r="AR6" s="282"/>
      <c r="AS6" s="70"/>
      <c r="AT6" s="76"/>
      <c r="AU6" s="282"/>
      <c r="AV6" s="282"/>
      <c r="AW6" s="282"/>
      <c r="AX6" s="282"/>
      <c r="AY6" s="282"/>
      <c r="AZ6" s="282"/>
      <c r="BA6" s="282"/>
      <c r="BB6" s="282"/>
      <c r="BC6" s="70"/>
      <c r="BD6" s="70"/>
      <c r="BE6" s="306"/>
      <c r="BF6" s="306"/>
      <c r="BG6" s="306"/>
      <c r="BH6" s="325" t="s">
        <v>109</v>
      </c>
      <c r="BI6" s="306"/>
      <c r="BJ6" s="306"/>
      <c r="BK6" s="306"/>
      <c r="BL6" s="398" t="s">
        <v>132</v>
      </c>
      <c r="BM6" s="398" t="s">
        <v>132</v>
      </c>
      <c r="BN6" s="398" t="s">
        <v>692</v>
      </c>
      <c r="BO6" s="398" t="s">
        <v>692</v>
      </c>
      <c r="BQ6" s="333"/>
    </row>
    <row r="7" spans="1:70" ht="57" customHeight="1">
      <c r="A7" s="192"/>
      <c r="B7" s="20" t="s">
        <v>471</v>
      </c>
      <c r="C7" s="20" t="s">
        <v>472</v>
      </c>
      <c r="D7" s="20" t="s">
        <v>473</v>
      </c>
      <c r="E7" s="20" t="s">
        <v>474</v>
      </c>
      <c r="F7" s="20" t="s">
        <v>375</v>
      </c>
      <c r="G7" s="62"/>
      <c r="H7" s="92" t="s">
        <v>729</v>
      </c>
      <c r="I7" s="20" t="s">
        <v>682</v>
      </c>
      <c r="J7" s="92"/>
      <c r="K7" s="25" t="s">
        <v>730</v>
      </c>
      <c r="L7" s="25" t="s">
        <v>181</v>
      </c>
      <c r="M7" s="25" t="s">
        <v>182</v>
      </c>
      <c r="N7" s="25" t="s">
        <v>183</v>
      </c>
      <c r="O7" s="25" t="s">
        <v>184</v>
      </c>
      <c r="P7" s="25" t="s">
        <v>185</v>
      </c>
      <c r="Q7" s="25" t="s">
        <v>271</v>
      </c>
      <c r="R7" s="25" t="s">
        <v>58</v>
      </c>
      <c r="S7" s="25" t="s">
        <v>59</v>
      </c>
      <c r="T7" s="25" t="s">
        <v>60</v>
      </c>
      <c r="U7" s="25" t="s">
        <v>61</v>
      </c>
      <c r="V7" s="25" t="s">
        <v>272</v>
      </c>
      <c r="W7" s="25" t="s">
        <v>462</v>
      </c>
      <c r="X7" s="25" t="s">
        <v>273</v>
      </c>
      <c r="Y7" s="25" t="s">
        <v>660</v>
      </c>
      <c r="Z7" s="25" t="s">
        <v>557</v>
      </c>
      <c r="AA7" s="25" t="s">
        <v>347</v>
      </c>
      <c r="AB7" s="25" t="s">
        <v>465</v>
      </c>
      <c r="AC7" s="25" t="s">
        <v>466</v>
      </c>
      <c r="AD7" s="20" t="s">
        <v>349</v>
      </c>
      <c r="AE7" s="20" t="s">
        <v>350</v>
      </c>
      <c r="AF7" s="20" t="s">
        <v>351</v>
      </c>
      <c r="AG7" s="20" t="s">
        <v>352</v>
      </c>
      <c r="AH7" s="192"/>
      <c r="AI7" s="366" t="s">
        <v>817</v>
      </c>
      <c r="AJ7" s="366" t="s">
        <v>818</v>
      </c>
      <c r="AK7" s="366" t="s">
        <v>758</v>
      </c>
      <c r="AL7" s="366" t="s">
        <v>459</v>
      </c>
      <c r="AM7" s="366" t="s">
        <v>460</v>
      </c>
      <c r="AN7" s="366" t="s">
        <v>445</v>
      </c>
      <c r="AO7" s="366" t="s">
        <v>464</v>
      </c>
      <c r="AP7" s="366" t="s">
        <v>359</v>
      </c>
      <c r="AQ7" s="366" t="s">
        <v>465</v>
      </c>
      <c r="AR7" s="325" t="s">
        <v>446</v>
      </c>
      <c r="AS7" s="365"/>
      <c r="AT7" s="366" t="s">
        <v>817</v>
      </c>
      <c r="AU7" s="366" t="s">
        <v>818</v>
      </c>
      <c r="AV7" s="366" t="s">
        <v>758</v>
      </c>
      <c r="AW7" s="368" t="s">
        <v>174</v>
      </c>
      <c r="AX7" s="366" t="s">
        <v>460</v>
      </c>
      <c r="AY7" s="366" t="s">
        <v>445</v>
      </c>
      <c r="AZ7" s="366" t="s">
        <v>464</v>
      </c>
      <c r="BA7" s="366" t="s">
        <v>359</v>
      </c>
      <c r="BB7" s="368" t="s">
        <v>33</v>
      </c>
      <c r="BC7" s="366" t="s">
        <v>116</v>
      </c>
      <c r="BD7" s="366" t="s">
        <v>105</v>
      </c>
      <c r="BE7" s="367" t="s">
        <v>104</v>
      </c>
      <c r="BF7" s="367" t="s">
        <v>106</v>
      </c>
      <c r="BG7" s="367" t="s">
        <v>107</v>
      </c>
      <c r="BH7" s="366" t="s">
        <v>108</v>
      </c>
      <c r="BI7" s="367"/>
      <c r="BJ7" s="367"/>
      <c r="BK7" s="367" t="s">
        <v>67</v>
      </c>
      <c r="BL7" s="399" t="s">
        <v>133</v>
      </c>
      <c r="BM7" s="399" t="s">
        <v>691</v>
      </c>
      <c r="BN7" s="399" t="s">
        <v>691</v>
      </c>
      <c r="BO7" s="399" t="s">
        <v>693</v>
      </c>
      <c r="BP7" s="367" t="s">
        <v>117</v>
      </c>
      <c r="BQ7" s="367"/>
      <c r="BR7" s="367"/>
    </row>
    <row r="8" spans="1:70">
      <c r="A8" s="192">
        <v>32</v>
      </c>
      <c r="B8" s="192">
        <v>51051</v>
      </c>
      <c r="C8" s="200">
        <v>3</v>
      </c>
      <c r="D8" s="200">
        <v>0</v>
      </c>
      <c r="E8" s="200">
        <v>1</v>
      </c>
      <c r="F8" s="200">
        <v>0</v>
      </c>
      <c r="G8" s="192" t="s">
        <v>530</v>
      </c>
      <c r="H8" s="264">
        <v>2.3479999999999998E-3</v>
      </c>
      <c r="I8" s="201">
        <v>85</v>
      </c>
      <c r="J8" s="264">
        <v>1.8324115804528773E-3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56</v>
      </c>
      <c r="R8" s="200">
        <v>0</v>
      </c>
      <c r="S8" s="200">
        <v>14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200">
        <v>0</v>
      </c>
      <c r="AB8" s="200">
        <v>0</v>
      </c>
      <c r="AC8" s="200">
        <v>0</v>
      </c>
      <c r="AD8" s="200">
        <v>56</v>
      </c>
      <c r="AE8" s="200">
        <v>56</v>
      </c>
      <c r="AF8" s="200">
        <v>42</v>
      </c>
      <c r="AG8" s="200">
        <v>56</v>
      </c>
      <c r="AH8" s="192"/>
      <c r="AI8" s="192">
        <v>0</v>
      </c>
      <c r="AJ8" s="192">
        <v>0</v>
      </c>
      <c r="AK8" s="192"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/>
      <c r="AT8" s="19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5.1564061873943965E-3</v>
      </c>
      <c r="BD8" s="72">
        <v>0</v>
      </c>
      <c r="BE8" s="326">
        <v>0</v>
      </c>
      <c r="BF8" s="334">
        <f t="shared" ref="BF8:BF39" si="0">BE8*4.44</f>
        <v>0</v>
      </c>
      <c r="BG8" s="429">
        <v>0</v>
      </c>
      <c r="BH8" s="432">
        <v>4.1716636018797352E-3</v>
      </c>
      <c r="BI8" s="431" t="s">
        <v>115</v>
      </c>
      <c r="BJ8" s="367"/>
      <c r="BK8" s="367"/>
      <c r="BL8" s="367"/>
      <c r="BM8" s="367"/>
      <c r="BN8" s="367"/>
      <c r="BO8" s="367"/>
      <c r="BP8" s="367"/>
      <c r="BQ8" s="367"/>
      <c r="BR8" s="367"/>
    </row>
    <row r="9" spans="1:70">
      <c r="A9" s="192">
        <v>45</v>
      </c>
      <c r="B9" s="192">
        <v>51001</v>
      </c>
      <c r="C9" s="200">
        <v>3</v>
      </c>
      <c r="D9" s="200">
        <v>0</v>
      </c>
      <c r="E9" s="200">
        <v>1</v>
      </c>
      <c r="F9" s="200">
        <v>0</v>
      </c>
      <c r="G9" s="192" t="s">
        <v>530</v>
      </c>
      <c r="H9" s="264">
        <v>2.3479999999999998E-3</v>
      </c>
      <c r="I9" s="201">
        <v>85</v>
      </c>
      <c r="J9" s="264">
        <v>1.8324115804528773E-3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131</v>
      </c>
      <c r="R9" s="200">
        <v>0</v>
      </c>
      <c r="S9" s="200">
        <v>81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200">
        <v>0</v>
      </c>
      <c r="AB9" s="200">
        <v>0</v>
      </c>
      <c r="AC9" s="200">
        <v>0</v>
      </c>
      <c r="AD9" s="200">
        <v>131</v>
      </c>
      <c r="AE9" s="200">
        <v>131</v>
      </c>
      <c r="AF9" s="200">
        <v>49</v>
      </c>
      <c r="AG9" s="200">
        <v>131</v>
      </c>
      <c r="AH9" s="192"/>
      <c r="AI9" s="192">
        <v>0</v>
      </c>
      <c r="AJ9" s="192">
        <v>0</v>
      </c>
      <c r="AK9" s="192"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/>
      <c r="AT9" s="19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6.015807218626797E-3</v>
      </c>
      <c r="BD9" s="72">
        <v>0</v>
      </c>
      <c r="BE9" s="326">
        <v>0</v>
      </c>
      <c r="BF9" s="334">
        <f t="shared" si="0"/>
        <v>0</v>
      </c>
      <c r="BG9" s="429">
        <v>0</v>
      </c>
      <c r="BH9" s="432">
        <v>8.3433272037594704E-3</v>
      </c>
      <c r="BI9" s="431" t="s">
        <v>115</v>
      </c>
      <c r="BJ9" s="367"/>
      <c r="BK9" s="367"/>
      <c r="BL9" s="367"/>
      <c r="BM9" s="367"/>
      <c r="BN9" s="367"/>
      <c r="BO9" s="367"/>
      <c r="BP9" s="367"/>
      <c r="BQ9" s="367"/>
      <c r="BR9" s="367"/>
    </row>
    <row r="10" spans="1:70">
      <c r="A10" s="192">
        <v>52</v>
      </c>
      <c r="B10" s="192">
        <v>51092</v>
      </c>
      <c r="C10" s="200">
        <v>3</v>
      </c>
      <c r="D10" s="200">
        <v>0</v>
      </c>
      <c r="E10" s="200">
        <v>1</v>
      </c>
      <c r="F10" s="200">
        <v>0</v>
      </c>
      <c r="G10" s="192" t="s">
        <v>530</v>
      </c>
      <c r="H10" s="264">
        <v>2.3479999999999998E-3</v>
      </c>
      <c r="I10" s="201">
        <v>85</v>
      </c>
      <c r="J10" s="264">
        <v>1.8324115804528773E-3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169</v>
      </c>
      <c r="R10" s="200">
        <v>0</v>
      </c>
      <c r="S10" s="200">
        <v>116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200">
        <v>0</v>
      </c>
      <c r="AB10" s="200">
        <v>0</v>
      </c>
      <c r="AC10" s="200">
        <v>0</v>
      </c>
      <c r="AD10" s="200">
        <v>169</v>
      </c>
      <c r="AE10" s="200">
        <v>169</v>
      </c>
      <c r="AF10" s="200">
        <v>53</v>
      </c>
      <c r="AG10" s="200">
        <v>169</v>
      </c>
      <c r="AH10" s="192"/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/>
      <c r="AT10" s="19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6.5068935221881674E-3</v>
      </c>
      <c r="BD10" s="72">
        <v>0</v>
      </c>
      <c r="BE10" s="326">
        <v>0</v>
      </c>
      <c r="BF10" s="334">
        <f t="shared" si="0"/>
        <v>0</v>
      </c>
      <c r="BG10" s="429">
        <v>0</v>
      </c>
      <c r="BH10" s="432">
        <v>1.2514990805639205E-2</v>
      </c>
      <c r="BI10" s="431" t="s">
        <v>115</v>
      </c>
      <c r="BJ10" s="367"/>
      <c r="BK10" s="367"/>
      <c r="BL10" s="367"/>
      <c r="BM10" s="367"/>
      <c r="BN10" s="367"/>
      <c r="BO10" s="367"/>
      <c r="BP10" s="367"/>
      <c r="BQ10" s="367"/>
      <c r="BR10" s="367"/>
    </row>
    <row r="11" spans="1:70">
      <c r="A11" s="192">
        <v>46</v>
      </c>
      <c r="B11" s="192">
        <v>51071</v>
      </c>
      <c r="C11" s="200">
        <v>3</v>
      </c>
      <c r="D11" s="200">
        <v>0</v>
      </c>
      <c r="E11" s="200">
        <v>1</v>
      </c>
      <c r="F11" s="200">
        <v>0</v>
      </c>
      <c r="G11" s="192" t="s">
        <v>530</v>
      </c>
      <c r="H11" s="264">
        <v>2.3479999999999998E-3</v>
      </c>
      <c r="I11" s="201">
        <v>85</v>
      </c>
      <c r="J11" s="264">
        <v>1.8324115804528773E-3</v>
      </c>
      <c r="K11" s="200">
        <v>0</v>
      </c>
      <c r="L11" s="200">
        <v>0</v>
      </c>
      <c r="M11" s="200">
        <v>0</v>
      </c>
      <c r="N11" s="200">
        <v>3</v>
      </c>
      <c r="O11" s="200">
        <v>0</v>
      </c>
      <c r="P11" s="200">
        <v>0</v>
      </c>
      <c r="Q11" s="200">
        <v>132</v>
      </c>
      <c r="R11" s="200">
        <v>0</v>
      </c>
      <c r="S11" s="200">
        <v>85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3</v>
      </c>
      <c r="AA11" s="200">
        <v>0</v>
      </c>
      <c r="AB11" s="200">
        <v>0</v>
      </c>
      <c r="AC11" s="200">
        <v>15</v>
      </c>
      <c r="AD11" s="200">
        <v>135</v>
      </c>
      <c r="AE11" s="200">
        <v>135</v>
      </c>
      <c r="AF11" s="200">
        <v>49</v>
      </c>
      <c r="AG11" s="200">
        <v>135</v>
      </c>
      <c r="AH11" s="192"/>
      <c r="AI11" s="192">
        <v>0</v>
      </c>
      <c r="AJ11" s="192">
        <v>0</v>
      </c>
      <c r="AK11" s="192">
        <v>2.2098883660261701E-5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2.2098883660261701E-5</v>
      </c>
      <c r="AS11" s="192"/>
      <c r="AT11" s="192">
        <v>0</v>
      </c>
      <c r="AU11" s="72">
        <v>0</v>
      </c>
      <c r="AV11" s="72">
        <v>5.8930356427364538E-5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6.015807218626797E-3</v>
      </c>
      <c r="BD11" s="72">
        <v>2.2098883660261701E-5</v>
      </c>
      <c r="BE11" s="326">
        <v>5.8930356427364538E-5</v>
      </c>
      <c r="BF11" s="334">
        <f t="shared" si="0"/>
        <v>2.6165078253749855E-4</v>
      </c>
      <c r="BG11" s="429">
        <v>0.14279040000000001</v>
      </c>
      <c r="BH11" s="432">
        <v>1.6686654407518941E-2</v>
      </c>
      <c r="BI11" s="431" t="s">
        <v>115</v>
      </c>
      <c r="BJ11" s="367"/>
      <c r="BK11" s="367"/>
      <c r="BL11" s="367"/>
      <c r="BM11" s="367"/>
      <c r="BN11" s="367"/>
      <c r="BO11" s="367"/>
      <c r="BP11" s="367"/>
      <c r="BQ11" s="367"/>
      <c r="BR11" s="367"/>
    </row>
    <row r="12" spans="1:70">
      <c r="A12" s="192">
        <v>43</v>
      </c>
      <c r="B12" s="192">
        <v>54041</v>
      </c>
      <c r="C12" s="200">
        <v>9</v>
      </c>
      <c r="D12" s="200">
        <v>0</v>
      </c>
      <c r="E12" s="200">
        <v>1</v>
      </c>
      <c r="F12" s="200">
        <v>0</v>
      </c>
      <c r="G12" s="192" t="s">
        <v>575</v>
      </c>
      <c r="H12" s="264">
        <v>3.2669999999999999E-3</v>
      </c>
      <c r="I12" s="201">
        <v>83</v>
      </c>
      <c r="J12" s="264">
        <v>2.5496118540628411E-3</v>
      </c>
      <c r="K12" s="200">
        <v>0</v>
      </c>
      <c r="L12" s="200">
        <v>0</v>
      </c>
      <c r="M12" s="200">
        <v>0</v>
      </c>
      <c r="N12" s="200">
        <v>4</v>
      </c>
      <c r="O12" s="200">
        <v>0</v>
      </c>
      <c r="P12" s="200">
        <v>0</v>
      </c>
      <c r="Q12" s="200">
        <v>108</v>
      </c>
      <c r="R12" s="200">
        <v>7</v>
      </c>
      <c r="S12" s="200">
        <v>72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4</v>
      </c>
      <c r="AA12" s="200">
        <v>0</v>
      </c>
      <c r="AB12" s="200">
        <v>0</v>
      </c>
      <c r="AC12" s="200">
        <v>32</v>
      </c>
      <c r="AD12" s="200">
        <v>120</v>
      </c>
      <c r="AE12" s="200">
        <v>120</v>
      </c>
      <c r="AF12" s="200">
        <v>48</v>
      </c>
      <c r="AG12" s="200">
        <v>120</v>
      </c>
      <c r="AH12" s="192"/>
      <c r="AI12" s="192">
        <v>0</v>
      </c>
      <c r="AJ12" s="192">
        <v>0</v>
      </c>
      <c r="AK12" s="192">
        <v>4.099775861333048E-5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4.099775861333048E-5</v>
      </c>
      <c r="AS12" s="192"/>
      <c r="AT12" s="192">
        <v>0</v>
      </c>
      <c r="AU12" s="72">
        <v>0</v>
      </c>
      <c r="AV12" s="72">
        <v>1.0932735630221464E-4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8.1995517226660965E-3</v>
      </c>
      <c r="BD12" s="72">
        <v>4.099775861333048E-5</v>
      </c>
      <c r="BE12" s="326">
        <v>1.0932735630221464E-4</v>
      </c>
      <c r="BF12" s="334">
        <f t="shared" si="0"/>
        <v>4.8541346198183302E-4</v>
      </c>
      <c r="BG12" s="429">
        <v>0.19038720000000003</v>
      </c>
      <c r="BH12" s="432">
        <v>2.2491094351020258E-2</v>
      </c>
      <c r="BI12" s="431" t="s">
        <v>115</v>
      </c>
      <c r="BJ12" s="367"/>
      <c r="BK12" s="367"/>
      <c r="BL12" s="367"/>
      <c r="BM12" s="367"/>
      <c r="BN12" s="367"/>
      <c r="BO12" s="367"/>
      <c r="BP12" s="367"/>
      <c r="BQ12" s="367"/>
      <c r="BR12" s="367"/>
    </row>
    <row r="13" spans="1:70">
      <c r="A13" s="192">
        <v>36</v>
      </c>
      <c r="B13" s="192">
        <v>51042</v>
      </c>
      <c r="C13" s="200">
        <v>3</v>
      </c>
      <c r="D13" s="200">
        <v>0</v>
      </c>
      <c r="E13" s="200">
        <v>1</v>
      </c>
      <c r="F13" s="200">
        <v>0</v>
      </c>
      <c r="G13" s="192" t="s">
        <v>530</v>
      </c>
      <c r="H13" s="264">
        <v>2.3479999999999998E-3</v>
      </c>
      <c r="I13" s="201">
        <v>85</v>
      </c>
      <c r="J13" s="264">
        <v>1.8324115804528773E-3</v>
      </c>
      <c r="K13" s="200">
        <v>0</v>
      </c>
      <c r="L13" s="200">
        <v>0</v>
      </c>
      <c r="M13" s="200">
        <v>0</v>
      </c>
      <c r="N13" s="200">
        <v>6</v>
      </c>
      <c r="O13" s="200">
        <v>0</v>
      </c>
      <c r="P13" s="200">
        <v>0</v>
      </c>
      <c r="Q13" s="200">
        <v>73</v>
      </c>
      <c r="R13" s="200">
        <v>0</v>
      </c>
      <c r="S13" s="200">
        <v>35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6</v>
      </c>
      <c r="AA13" s="200">
        <v>0</v>
      </c>
      <c r="AB13" s="200">
        <v>0</v>
      </c>
      <c r="AC13" s="200">
        <v>0</v>
      </c>
      <c r="AD13" s="200">
        <v>79</v>
      </c>
      <c r="AE13" s="200">
        <v>79</v>
      </c>
      <c r="AF13" s="200">
        <v>44</v>
      </c>
      <c r="AG13" s="200">
        <v>79</v>
      </c>
      <c r="AH13" s="192"/>
      <c r="AI13" s="192">
        <v>0</v>
      </c>
      <c r="AJ13" s="192">
        <v>0</v>
      </c>
      <c r="AK13" s="192">
        <v>4.4197767320523402E-5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4.4197767320523402E-5</v>
      </c>
      <c r="AS13" s="192"/>
      <c r="AT13" s="192">
        <v>0</v>
      </c>
      <c r="AU13" s="72">
        <v>0</v>
      </c>
      <c r="AV13" s="72">
        <v>1.1786071285472908E-4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5.4019493391750826E-3</v>
      </c>
      <c r="BD13" s="72">
        <v>4.4197767320523402E-5</v>
      </c>
      <c r="BE13" s="326">
        <v>1.1786071285472908E-4</v>
      </c>
      <c r="BF13" s="334">
        <f t="shared" si="0"/>
        <v>5.233015650749971E-4</v>
      </c>
      <c r="BG13" s="429">
        <v>0.28558080000000002</v>
      </c>
      <c r="BH13" s="432">
        <v>2.6662757952899994E-2</v>
      </c>
      <c r="BI13" s="431" t="s">
        <v>115</v>
      </c>
      <c r="BJ13" s="367"/>
      <c r="BK13" s="367"/>
      <c r="BL13" s="367"/>
      <c r="BM13" s="367"/>
      <c r="BN13" s="367"/>
      <c r="BO13" s="367"/>
      <c r="BP13" s="367"/>
      <c r="BQ13" s="367"/>
      <c r="BR13" s="367"/>
    </row>
    <row r="14" spans="1:70">
      <c r="A14" s="192">
        <v>28</v>
      </c>
      <c r="B14" s="192">
        <v>55037</v>
      </c>
      <c r="C14" s="200">
        <v>9</v>
      </c>
      <c r="D14" s="200">
        <v>0</v>
      </c>
      <c r="E14" s="200">
        <v>1</v>
      </c>
      <c r="F14" s="200">
        <v>0</v>
      </c>
      <c r="G14" s="192" t="s">
        <v>575</v>
      </c>
      <c r="H14" s="264">
        <v>5.1240000000000001E-3</v>
      </c>
      <c r="I14" s="201">
        <v>83</v>
      </c>
      <c r="J14" s="264">
        <v>3.9988402633051728E-3</v>
      </c>
      <c r="K14" s="200">
        <v>0</v>
      </c>
      <c r="L14" s="200">
        <v>0</v>
      </c>
      <c r="M14" s="200">
        <v>0</v>
      </c>
      <c r="N14" s="200">
        <v>13</v>
      </c>
      <c r="O14" s="200">
        <v>0</v>
      </c>
      <c r="P14" s="200">
        <v>0</v>
      </c>
      <c r="Q14" s="200">
        <v>17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5</v>
      </c>
      <c r="Z14" s="200">
        <v>9</v>
      </c>
      <c r="AA14" s="200">
        <v>0</v>
      </c>
      <c r="AB14" s="200">
        <v>0</v>
      </c>
      <c r="AC14" s="200">
        <v>5</v>
      </c>
      <c r="AD14" s="200">
        <v>30</v>
      </c>
      <c r="AE14" s="200">
        <v>30</v>
      </c>
      <c r="AF14" s="200">
        <v>30</v>
      </c>
      <c r="AG14" s="200">
        <v>30</v>
      </c>
      <c r="AH14" s="192"/>
      <c r="AI14" s="192">
        <v>0</v>
      </c>
      <c r="AJ14" s="192">
        <v>0</v>
      </c>
      <c r="AK14" s="192">
        <v>2.0897939216032833E-4</v>
      </c>
      <c r="AL14" s="192">
        <v>0</v>
      </c>
      <c r="AM14" s="192">
        <v>0</v>
      </c>
      <c r="AN14" s="192">
        <v>0</v>
      </c>
      <c r="AO14" s="192">
        <v>8.037668929243398E-5</v>
      </c>
      <c r="AP14" s="192">
        <v>0</v>
      </c>
      <c r="AQ14" s="192">
        <v>0</v>
      </c>
      <c r="AR14" s="192">
        <v>2.8935608145276234E-4</v>
      </c>
      <c r="AS14" s="192"/>
      <c r="AT14" s="192">
        <v>0</v>
      </c>
      <c r="AU14" s="72">
        <v>0</v>
      </c>
      <c r="AV14" s="72">
        <v>5.5727837909420885E-4</v>
      </c>
      <c r="AW14" s="72">
        <v>0</v>
      </c>
      <c r="AX14" s="72">
        <v>0</v>
      </c>
      <c r="AY14" s="72">
        <v>0</v>
      </c>
      <c r="AZ14" s="72">
        <v>2.1433783811315729E-4</v>
      </c>
      <c r="BA14" s="72">
        <v>0</v>
      </c>
      <c r="BB14" s="72">
        <v>0</v>
      </c>
      <c r="BC14" s="72">
        <v>8.0376689292433988E-3</v>
      </c>
      <c r="BD14" s="72">
        <v>2.8935608145276234E-4</v>
      </c>
      <c r="BE14" s="326">
        <v>7.7161621720736617E-4</v>
      </c>
      <c r="BF14" s="334">
        <f t="shared" si="0"/>
        <v>3.4259760044007062E-3</v>
      </c>
      <c r="BG14" s="429">
        <v>0.85674240000000013</v>
      </c>
      <c r="BH14" s="432">
        <v>3.5766507653083882E-2</v>
      </c>
      <c r="BI14" s="431" t="s">
        <v>115</v>
      </c>
      <c r="BJ14" s="367"/>
      <c r="BK14" s="367"/>
      <c r="BL14" s="367"/>
      <c r="BM14" s="367"/>
      <c r="BN14" s="367"/>
      <c r="BO14" s="367"/>
      <c r="BP14" s="367"/>
      <c r="BQ14" s="367"/>
      <c r="BR14" s="367"/>
    </row>
    <row r="15" spans="1:70">
      <c r="A15" s="192">
        <v>35</v>
      </c>
      <c r="B15" s="192">
        <v>41012</v>
      </c>
      <c r="C15" s="200">
        <v>9</v>
      </c>
      <c r="D15" s="200">
        <v>0</v>
      </c>
      <c r="E15" s="200">
        <v>1</v>
      </c>
      <c r="F15" s="200">
        <v>0</v>
      </c>
      <c r="G15" s="192" t="s">
        <v>575</v>
      </c>
      <c r="H15" s="264">
        <v>2.6840000000000002E-3</v>
      </c>
      <c r="I15" s="201">
        <v>83</v>
      </c>
      <c r="J15" s="264">
        <v>2.0946306141122334E-3</v>
      </c>
      <c r="K15" s="200">
        <v>0</v>
      </c>
      <c r="L15" s="200">
        <v>0</v>
      </c>
      <c r="M15" s="200">
        <v>0</v>
      </c>
      <c r="N15" s="200">
        <v>12</v>
      </c>
      <c r="O15" s="200">
        <v>3</v>
      </c>
      <c r="P15" s="200">
        <v>0</v>
      </c>
      <c r="Q15" s="200">
        <v>66</v>
      </c>
      <c r="R15" s="200">
        <v>0</v>
      </c>
      <c r="S15" s="200">
        <v>37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6</v>
      </c>
      <c r="Z15" s="200">
        <v>6</v>
      </c>
      <c r="AA15" s="200">
        <v>0</v>
      </c>
      <c r="AB15" s="200">
        <v>0</v>
      </c>
      <c r="AC15" s="200">
        <v>31</v>
      </c>
      <c r="AD15" s="200">
        <v>81</v>
      </c>
      <c r="AE15" s="200">
        <v>81</v>
      </c>
      <c r="AF15" s="200">
        <v>44</v>
      </c>
      <c r="AG15" s="200">
        <v>81</v>
      </c>
      <c r="AH15" s="192"/>
      <c r="AI15" s="192">
        <v>0</v>
      </c>
      <c r="AJ15" s="192">
        <v>0</v>
      </c>
      <c r="AK15" s="192">
        <v>1.0104498082477416E-4</v>
      </c>
      <c r="AL15" s="192">
        <v>2.526124520619354E-5</v>
      </c>
      <c r="AM15" s="192">
        <v>0</v>
      </c>
      <c r="AN15" s="192">
        <v>0</v>
      </c>
      <c r="AO15" s="192">
        <v>5.052249041238708E-5</v>
      </c>
      <c r="AP15" s="192">
        <v>0</v>
      </c>
      <c r="AQ15" s="192">
        <v>0</v>
      </c>
      <c r="AR15" s="192">
        <v>1.7682871644335478E-4</v>
      </c>
      <c r="AS15" s="192"/>
      <c r="AT15" s="192">
        <v>0</v>
      </c>
      <c r="AU15" s="72">
        <v>0</v>
      </c>
      <c r="AV15" s="72">
        <v>2.694532821993977E-4</v>
      </c>
      <c r="AW15" s="72">
        <v>2.526124520619354E-5</v>
      </c>
      <c r="AX15" s="72">
        <v>0</v>
      </c>
      <c r="AY15" s="72">
        <v>0</v>
      </c>
      <c r="AZ15" s="72">
        <v>1.3472664109969885E-4</v>
      </c>
      <c r="BA15" s="72">
        <v>0</v>
      </c>
      <c r="BB15" s="72">
        <v>0</v>
      </c>
      <c r="BC15" s="72">
        <v>6.1749710504028646E-3</v>
      </c>
      <c r="BD15" s="72">
        <v>1.7682871644335478E-4</v>
      </c>
      <c r="BE15" s="326">
        <v>4.2944116850529015E-4</v>
      </c>
      <c r="BF15" s="334">
        <f t="shared" si="0"/>
        <v>1.9067187881634884E-3</v>
      </c>
      <c r="BG15" s="429">
        <v>0.91028880000000023</v>
      </c>
      <c r="BH15" s="432">
        <v>4.0535138448418301E-2</v>
      </c>
      <c r="BI15" s="431" t="s">
        <v>115</v>
      </c>
      <c r="BJ15" s="367"/>
      <c r="BK15" s="367"/>
      <c r="BL15" s="367"/>
      <c r="BM15" s="367"/>
      <c r="BN15" s="367"/>
      <c r="BO15" s="367"/>
      <c r="BP15" s="367"/>
      <c r="BQ15" s="367"/>
      <c r="BR15" s="367"/>
    </row>
    <row r="16" spans="1:70">
      <c r="A16" s="192">
        <v>42</v>
      </c>
      <c r="B16" s="192">
        <v>51017</v>
      </c>
      <c r="C16" s="200">
        <v>3</v>
      </c>
      <c r="D16" s="200">
        <v>0</v>
      </c>
      <c r="E16" s="200">
        <v>1</v>
      </c>
      <c r="F16" s="200">
        <v>0</v>
      </c>
      <c r="G16" s="192" t="s">
        <v>530</v>
      </c>
      <c r="H16" s="264">
        <v>2.3479999999999998E-3</v>
      </c>
      <c r="I16" s="201">
        <v>85</v>
      </c>
      <c r="J16" s="264">
        <v>1.8324115804528773E-3</v>
      </c>
      <c r="K16" s="200">
        <v>0</v>
      </c>
      <c r="L16" s="200">
        <v>0</v>
      </c>
      <c r="M16" s="200">
        <v>0</v>
      </c>
      <c r="N16" s="200">
        <v>25</v>
      </c>
      <c r="O16" s="200">
        <v>0</v>
      </c>
      <c r="P16" s="200">
        <v>0</v>
      </c>
      <c r="Q16" s="200">
        <v>102</v>
      </c>
      <c r="R16" s="200">
        <v>0</v>
      </c>
      <c r="S16" s="200">
        <v>78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25</v>
      </c>
      <c r="AA16" s="200">
        <v>0</v>
      </c>
      <c r="AB16" s="200">
        <v>0</v>
      </c>
      <c r="AC16" s="200">
        <v>0</v>
      </c>
      <c r="AD16" s="200">
        <v>127</v>
      </c>
      <c r="AE16" s="200">
        <v>127</v>
      </c>
      <c r="AF16" s="200">
        <v>48</v>
      </c>
      <c r="AG16" s="200">
        <v>127</v>
      </c>
      <c r="AH16" s="192"/>
      <c r="AI16" s="192">
        <v>0</v>
      </c>
      <c r="AJ16" s="192">
        <v>0</v>
      </c>
      <c r="AK16" s="192">
        <v>1.8415736383551419E-4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1.8415736383551419E-4</v>
      </c>
      <c r="AS16" s="192"/>
      <c r="AT16" s="192">
        <v>0</v>
      </c>
      <c r="AU16" s="72">
        <v>0</v>
      </c>
      <c r="AV16" s="72">
        <v>4.9108630356137109E-4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5.8930356427364539E-3</v>
      </c>
      <c r="BD16" s="72">
        <v>1.8415736383551419E-4</v>
      </c>
      <c r="BE16" s="326">
        <v>4.9108630356137109E-4</v>
      </c>
      <c r="BF16" s="334">
        <f t="shared" si="0"/>
        <v>2.1804231878124877E-3</v>
      </c>
      <c r="BG16" s="429">
        <v>1.1899199999999999</v>
      </c>
      <c r="BH16" s="432">
        <v>4.4706802050298033E-2</v>
      </c>
      <c r="BI16" s="431" t="s">
        <v>115</v>
      </c>
      <c r="BJ16" s="367"/>
      <c r="BK16" s="367"/>
      <c r="BL16" s="367"/>
      <c r="BM16" s="367"/>
      <c r="BN16" s="367"/>
      <c r="BO16" s="367"/>
      <c r="BP16" s="367"/>
      <c r="BQ16" s="367"/>
      <c r="BR16" s="367"/>
    </row>
    <row r="17" spans="1:70">
      <c r="A17" s="192">
        <v>37</v>
      </c>
      <c r="B17" s="192">
        <v>41009</v>
      </c>
      <c r="C17" s="200">
        <v>9</v>
      </c>
      <c r="D17" s="200">
        <v>0</v>
      </c>
      <c r="E17" s="200">
        <v>1</v>
      </c>
      <c r="F17" s="200">
        <v>0</v>
      </c>
      <c r="G17" s="192" t="s">
        <v>575</v>
      </c>
      <c r="H17" s="264">
        <v>2.6840000000000002E-3</v>
      </c>
      <c r="I17" s="201">
        <v>83</v>
      </c>
      <c r="J17" s="264">
        <v>2.0946306141122334E-3</v>
      </c>
      <c r="K17" s="200">
        <v>0</v>
      </c>
      <c r="L17" s="200">
        <v>0</v>
      </c>
      <c r="M17" s="200">
        <v>0</v>
      </c>
      <c r="N17" s="200">
        <v>24</v>
      </c>
      <c r="O17" s="200">
        <v>0</v>
      </c>
      <c r="P17" s="200">
        <v>0</v>
      </c>
      <c r="Q17" s="200">
        <v>50</v>
      </c>
      <c r="R17" s="200">
        <v>9</v>
      </c>
      <c r="S17" s="200">
        <v>39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6</v>
      </c>
      <c r="Z17" s="200">
        <v>18</v>
      </c>
      <c r="AA17" s="200">
        <v>0</v>
      </c>
      <c r="AB17" s="200">
        <v>0</v>
      </c>
      <c r="AC17" s="200">
        <v>4</v>
      </c>
      <c r="AD17" s="200">
        <v>84</v>
      </c>
      <c r="AE17" s="200">
        <v>84</v>
      </c>
      <c r="AF17" s="200">
        <v>45</v>
      </c>
      <c r="AG17" s="200">
        <v>84</v>
      </c>
      <c r="AH17" s="192"/>
      <c r="AI17" s="192">
        <v>0</v>
      </c>
      <c r="AJ17" s="192">
        <v>0</v>
      </c>
      <c r="AK17" s="192">
        <v>2.0208996164954832E-4</v>
      </c>
      <c r="AL17" s="192">
        <v>0</v>
      </c>
      <c r="AM17" s="192">
        <v>0</v>
      </c>
      <c r="AN17" s="192">
        <v>0</v>
      </c>
      <c r="AO17" s="192">
        <v>5.052249041238708E-5</v>
      </c>
      <c r="AP17" s="192">
        <v>0</v>
      </c>
      <c r="AQ17" s="192">
        <v>0</v>
      </c>
      <c r="AR17" s="192">
        <v>2.526124520619354E-4</v>
      </c>
      <c r="AS17" s="192"/>
      <c r="AT17" s="192">
        <v>0</v>
      </c>
      <c r="AU17" s="72">
        <v>0</v>
      </c>
      <c r="AV17" s="72">
        <v>5.3890656439879541E-4</v>
      </c>
      <c r="AW17" s="72">
        <v>0</v>
      </c>
      <c r="AX17" s="72">
        <v>0</v>
      </c>
      <c r="AY17" s="72">
        <v>0</v>
      </c>
      <c r="AZ17" s="72">
        <v>1.3472664109969885E-4</v>
      </c>
      <c r="BA17" s="72">
        <v>0</v>
      </c>
      <c r="BB17" s="72">
        <v>0</v>
      </c>
      <c r="BC17" s="72">
        <v>6.3153113015483849E-3</v>
      </c>
      <c r="BD17" s="72">
        <v>2.526124520619354E-4</v>
      </c>
      <c r="BE17" s="326">
        <v>6.7363320549849429E-4</v>
      </c>
      <c r="BF17" s="334">
        <f t="shared" si="0"/>
        <v>2.9909314324133148E-3</v>
      </c>
      <c r="BG17" s="429">
        <v>1.4279040000000001</v>
      </c>
      <c r="BH17" s="432">
        <v>4.9475432845632453E-2</v>
      </c>
      <c r="BI17" s="431" t="s">
        <v>115</v>
      </c>
      <c r="BJ17" s="367"/>
      <c r="BK17" s="367"/>
      <c r="BL17" s="367"/>
      <c r="BM17" s="367"/>
      <c r="BN17" s="367"/>
      <c r="BO17" s="367"/>
      <c r="BP17" s="367"/>
      <c r="BQ17" s="367"/>
      <c r="BR17" s="367"/>
    </row>
    <row r="18" spans="1:70">
      <c r="A18" s="192">
        <v>49</v>
      </c>
      <c r="B18" s="192">
        <v>54010</v>
      </c>
      <c r="C18" s="200">
        <v>9</v>
      </c>
      <c r="D18" s="200">
        <v>0</v>
      </c>
      <c r="E18" s="200">
        <v>1</v>
      </c>
      <c r="F18" s="200">
        <v>0</v>
      </c>
      <c r="G18" s="192" t="s">
        <v>575</v>
      </c>
      <c r="H18" s="264">
        <v>3.2669999999999999E-3</v>
      </c>
      <c r="I18" s="201">
        <v>83</v>
      </c>
      <c r="J18" s="264">
        <v>2.5496118540628411E-3</v>
      </c>
      <c r="K18" s="200">
        <v>0</v>
      </c>
      <c r="L18" s="200">
        <v>0</v>
      </c>
      <c r="M18" s="200">
        <v>0</v>
      </c>
      <c r="N18" s="200">
        <v>21</v>
      </c>
      <c r="O18" s="200">
        <v>0</v>
      </c>
      <c r="P18" s="200">
        <v>0</v>
      </c>
      <c r="Q18" s="200">
        <v>125</v>
      </c>
      <c r="R18" s="200">
        <v>0</v>
      </c>
      <c r="S18" s="200">
        <v>96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12</v>
      </c>
      <c r="Z18" s="200">
        <v>9</v>
      </c>
      <c r="AA18" s="200">
        <v>0</v>
      </c>
      <c r="AB18" s="200">
        <v>0</v>
      </c>
      <c r="AC18" s="200">
        <v>0</v>
      </c>
      <c r="AD18" s="200">
        <v>147</v>
      </c>
      <c r="AE18" s="200">
        <v>147</v>
      </c>
      <c r="AF18" s="200">
        <v>51</v>
      </c>
      <c r="AG18" s="200">
        <v>147</v>
      </c>
      <c r="AH18" s="192"/>
      <c r="AI18" s="192">
        <v>0</v>
      </c>
      <c r="AJ18" s="192">
        <v>0</v>
      </c>
      <c r="AK18" s="192">
        <v>2.1523823271998505E-4</v>
      </c>
      <c r="AL18" s="192">
        <v>0</v>
      </c>
      <c r="AM18" s="192">
        <v>0</v>
      </c>
      <c r="AN18" s="192">
        <v>0</v>
      </c>
      <c r="AO18" s="192">
        <v>1.2299327583999145E-4</v>
      </c>
      <c r="AP18" s="192">
        <v>0</v>
      </c>
      <c r="AQ18" s="192">
        <v>0</v>
      </c>
      <c r="AR18" s="192">
        <v>3.382315085599765E-4</v>
      </c>
      <c r="AS18" s="192"/>
      <c r="AT18" s="192">
        <v>0</v>
      </c>
      <c r="AU18" s="72">
        <v>0</v>
      </c>
      <c r="AV18" s="72">
        <v>5.739686205866268E-4</v>
      </c>
      <c r="AW18" s="72">
        <v>0</v>
      </c>
      <c r="AX18" s="72">
        <v>0</v>
      </c>
      <c r="AY18" s="72">
        <v>0</v>
      </c>
      <c r="AZ18" s="72">
        <v>3.2798206890664384E-4</v>
      </c>
      <c r="BA18" s="72">
        <v>0</v>
      </c>
      <c r="BB18" s="72">
        <v>0</v>
      </c>
      <c r="BC18" s="72">
        <v>8.712023705332729E-3</v>
      </c>
      <c r="BD18" s="72">
        <v>3.382315085599765E-4</v>
      </c>
      <c r="BE18" s="326">
        <v>9.0195068949327063E-4</v>
      </c>
      <c r="BF18" s="334">
        <f t="shared" si="0"/>
        <v>4.0046610613501217E-3</v>
      </c>
      <c r="BG18" s="429">
        <v>1.5706944</v>
      </c>
      <c r="BH18" s="432">
        <v>5.5279872789133773E-2</v>
      </c>
      <c r="BI18" s="431" t="s">
        <v>115</v>
      </c>
      <c r="BJ18" s="367"/>
      <c r="BK18" s="367"/>
      <c r="BL18" s="367"/>
      <c r="BM18" s="367"/>
      <c r="BN18" s="367"/>
      <c r="BO18" s="367"/>
      <c r="BP18" s="367"/>
      <c r="BQ18" s="367"/>
      <c r="BR18" s="367"/>
    </row>
    <row r="19" spans="1:70">
      <c r="A19" s="192">
        <v>19</v>
      </c>
      <c r="B19" s="192">
        <v>41017</v>
      </c>
      <c r="C19" s="200">
        <v>9</v>
      </c>
      <c r="D19" s="200">
        <v>0</v>
      </c>
      <c r="E19" s="200">
        <v>1</v>
      </c>
      <c r="F19" s="200">
        <v>0</v>
      </c>
      <c r="G19" s="192" t="s">
        <v>575</v>
      </c>
      <c r="H19" s="264">
        <v>7.2329999999999998E-3</v>
      </c>
      <c r="I19" s="201">
        <v>83</v>
      </c>
      <c r="J19" s="264">
        <v>5.6447329477920197E-3</v>
      </c>
      <c r="K19" s="200">
        <v>0</v>
      </c>
      <c r="L19" s="200">
        <v>0</v>
      </c>
      <c r="M19" s="200">
        <v>0</v>
      </c>
      <c r="N19" s="200">
        <v>30</v>
      </c>
      <c r="O19" s="200">
        <v>0</v>
      </c>
      <c r="P19" s="200">
        <v>0</v>
      </c>
      <c r="Q19" s="200">
        <v>45</v>
      </c>
      <c r="R19" s="200">
        <v>0</v>
      </c>
      <c r="S19" s="200">
        <v>109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9</v>
      </c>
      <c r="Z19" s="200">
        <v>22</v>
      </c>
      <c r="AA19" s="200">
        <v>0</v>
      </c>
      <c r="AB19" s="200">
        <v>0</v>
      </c>
      <c r="AC19" s="200">
        <v>36</v>
      </c>
      <c r="AD19" s="200">
        <v>76</v>
      </c>
      <c r="AE19" s="200">
        <v>76</v>
      </c>
      <c r="AF19" s="200">
        <v>-33</v>
      </c>
      <c r="AG19" s="200">
        <v>76</v>
      </c>
      <c r="AH19" s="192"/>
      <c r="AI19" s="192">
        <v>0</v>
      </c>
      <c r="AJ19" s="192">
        <v>0</v>
      </c>
      <c r="AK19" s="192">
        <v>6.8075479350371759E-4</v>
      </c>
      <c r="AL19" s="192">
        <v>0</v>
      </c>
      <c r="AM19" s="192">
        <v>0</v>
      </c>
      <c r="AN19" s="192">
        <v>0</v>
      </c>
      <c r="AO19" s="192">
        <v>2.0422643805111527E-4</v>
      </c>
      <c r="AP19" s="192">
        <v>0</v>
      </c>
      <c r="AQ19" s="192">
        <v>0</v>
      </c>
      <c r="AR19" s="192">
        <v>8.8498123155483289E-4</v>
      </c>
      <c r="AS19" s="192"/>
      <c r="AT19" s="192">
        <v>0</v>
      </c>
      <c r="AU19" s="72">
        <v>0</v>
      </c>
      <c r="AV19" s="72">
        <v>1.8153461160099137E-3</v>
      </c>
      <c r="AW19" s="72">
        <v>0</v>
      </c>
      <c r="AX19" s="72">
        <v>0</v>
      </c>
      <c r="AY19" s="72">
        <v>0</v>
      </c>
      <c r="AZ19" s="72">
        <v>5.4460383480297409E-4</v>
      </c>
      <c r="BA19" s="72">
        <v>0</v>
      </c>
      <c r="BB19" s="72">
        <v>0</v>
      </c>
      <c r="BC19" s="72">
        <v>-1.2480504547568157E-2</v>
      </c>
      <c r="BD19" s="72">
        <v>8.8498123155483289E-4</v>
      </c>
      <c r="BE19" s="326">
        <v>2.3599499508128877E-3</v>
      </c>
      <c r="BF19" s="334">
        <f t="shared" si="0"/>
        <v>1.0478177781609222E-2</v>
      </c>
      <c r="BG19" s="429">
        <v>1.8562752000000002</v>
      </c>
      <c r="BH19" s="432">
        <v>6.8130657641091233E-2</v>
      </c>
      <c r="BI19" s="431" t="s">
        <v>115</v>
      </c>
      <c r="BJ19" s="367"/>
      <c r="BK19" s="367"/>
      <c r="BL19" s="367"/>
      <c r="BM19" s="367"/>
      <c r="BN19" s="367"/>
      <c r="BO19" s="367"/>
      <c r="BP19" s="367"/>
      <c r="BQ19" s="367"/>
      <c r="BR19" s="367"/>
    </row>
    <row r="20" spans="1:70">
      <c r="A20" s="192">
        <v>76</v>
      </c>
      <c r="B20" s="192">
        <v>42004</v>
      </c>
      <c r="C20" s="200">
        <v>9</v>
      </c>
      <c r="D20" s="200">
        <v>0</v>
      </c>
      <c r="E20" s="200">
        <v>1</v>
      </c>
      <c r="F20" s="200">
        <v>0</v>
      </c>
      <c r="G20" s="192" t="s">
        <v>575</v>
      </c>
      <c r="H20" s="264">
        <v>3.8609999999999998E-3</v>
      </c>
      <c r="I20" s="201">
        <v>83</v>
      </c>
      <c r="J20" s="264">
        <v>3.0131776457106301E-3</v>
      </c>
      <c r="K20" s="200">
        <v>0</v>
      </c>
      <c r="L20" s="200">
        <v>0</v>
      </c>
      <c r="M20" s="200">
        <v>0</v>
      </c>
      <c r="N20" s="200">
        <v>29</v>
      </c>
      <c r="O20" s="200">
        <v>0</v>
      </c>
      <c r="P20" s="200">
        <v>0</v>
      </c>
      <c r="Q20" s="200">
        <v>153</v>
      </c>
      <c r="R20" s="200">
        <v>0</v>
      </c>
      <c r="S20" s="200">
        <v>143</v>
      </c>
      <c r="T20" s="200">
        <v>70</v>
      </c>
      <c r="U20" s="200">
        <v>1</v>
      </c>
      <c r="V20" s="200">
        <v>1</v>
      </c>
      <c r="W20" s="200">
        <v>0</v>
      </c>
      <c r="X20" s="200">
        <v>0</v>
      </c>
      <c r="Y20" s="200">
        <v>0</v>
      </c>
      <c r="Z20" s="200">
        <v>29</v>
      </c>
      <c r="AA20" s="200">
        <v>0</v>
      </c>
      <c r="AB20" s="200">
        <v>0</v>
      </c>
      <c r="AC20" s="200">
        <v>19</v>
      </c>
      <c r="AD20" s="200">
        <v>182</v>
      </c>
      <c r="AE20" s="200">
        <v>252</v>
      </c>
      <c r="AF20" s="200">
        <v>109</v>
      </c>
      <c r="AG20" s="200">
        <v>252</v>
      </c>
      <c r="AH20" s="192"/>
      <c r="AI20" s="192">
        <v>0</v>
      </c>
      <c r="AJ20" s="192">
        <v>0</v>
      </c>
      <c r="AK20" s="192">
        <v>3.5127624993694525E-4</v>
      </c>
      <c r="AL20" s="192">
        <v>0</v>
      </c>
      <c r="AM20" s="192">
        <v>0</v>
      </c>
      <c r="AN20" s="192">
        <v>8.4790818950297134E-4</v>
      </c>
      <c r="AO20" s="192">
        <v>0</v>
      </c>
      <c r="AP20" s="192">
        <v>0</v>
      </c>
      <c r="AQ20" s="192">
        <v>0</v>
      </c>
      <c r="AR20" s="192">
        <v>1.1991844394399166E-3</v>
      </c>
      <c r="AS20" s="192"/>
      <c r="AT20" s="192">
        <v>0</v>
      </c>
      <c r="AU20" s="72">
        <v>0</v>
      </c>
      <c r="AV20" s="72">
        <v>9.3673666649852073E-4</v>
      </c>
      <c r="AW20" s="72">
        <v>0</v>
      </c>
      <c r="AX20" s="72">
        <v>0</v>
      </c>
      <c r="AY20" s="72">
        <v>8.4790818950297134E-4</v>
      </c>
      <c r="AZ20" s="72">
        <v>0</v>
      </c>
      <c r="BA20" s="72">
        <v>0</v>
      </c>
      <c r="BB20" s="72">
        <v>0</v>
      </c>
      <c r="BC20" s="72">
        <v>2.2005236346624733E-2</v>
      </c>
      <c r="BD20" s="72">
        <v>1.1991844394399166E-3</v>
      </c>
      <c r="BE20" s="326">
        <v>1.7846448560014921E-3</v>
      </c>
      <c r="BF20" s="334">
        <f t="shared" si="0"/>
        <v>7.9238231606466262E-3</v>
      </c>
      <c r="BG20" s="429">
        <v>2.6297232000000008</v>
      </c>
      <c r="BH20" s="432">
        <v>7.4990450301592793E-2</v>
      </c>
      <c r="BI20" s="431" t="s">
        <v>115</v>
      </c>
      <c r="BJ20" s="367"/>
      <c r="BK20" s="367"/>
      <c r="BL20" s="367"/>
      <c r="BM20" s="367"/>
      <c r="BN20" s="367"/>
      <c r="BO20" s="367"/>
      <c r="BP20" s="367"/>
      <c r="BQ20" s="367"/>
      <c r="BR20" s="367"/>
    </row>
    <row r="21" spans="1:70">
      <c r="A21" s="192">
        <v>97</v>
      </c>
      <c r="B21" s="192">
        <v>51026</v>
      </c>
      <c r="C21" s="200">
        <v>3</v>
      </c>
      <c r="D21" s="200">
        <v>0</v>
      </c>
      <c r="E21" s="200">
        <v>1</v>
      </c>
      <c r="F21" s="200">
        <v>0</v>
      </c>
      <c r="G21" s="192" t="s">
        <v>530</v>
      </c>
      <c r="H21" s="264">
        <v>2.3479999999999998E-3</v>
      </c>
      <c r="I21" s="201">
        <v>85</v>
      </c>
      <c r="J21" s="264">
        <v>1.8324115804528773E-3</v>
      </c>
      <c r="K21" s="200">
        <v>0</v>
      </c>
      <c r="L21" s="200">
        <v>0</v>
      </c>
      <c r="M21" s="200">
        <v>0</v>
      </c>
      <c r="N21" s="200">
        <v>1</v>
      </c>
      <c r="O21" s="200">
        <v>0</v>
      </c>
      <c r="P21" s="200">
        <v>0</v>
      </c>
      <c r="Q21" s="200">
        <v>250</v>
      </c>
      <c r="R21" s="200">
        <v>0</v>
      </c>
      <c r="S21" s="200">
        <v>223</v>
      </c>
      <c r="T21" s="200">
        <v>150</v>
      </c>
      <c r="U21" s="200">
        <v>1</v>
      </c>
      <c r="V21" s="200">
        <v>0</v>
      </c>
      <c r="W21" s="200">
        <v>0</v>
      </c>
      <c r="X21" s="200">
        <v>0</v>
      </c>
      <c r="Y21" s="200">
        <v>0</v>
      </c>
      <c r="Z21" s="200">
        <v>1</v>
      </c>
      <c r="AA21" s="200">
        <v>0</v>
      </c>
      <c r="AB21" s="200">
        <v>0</v>
      </c>
      <c r="AC21" s="200">
        <v>70</v>
      </c>
      <c r="AD21" s="200">
        <v>252</v>
      </c>
      <c r="AE21" s="200">
        <v>402</v>
      </c>
      <c r="AF21" s="200">
        <v>179</v>
      </c>
      <c r="AG21" s="200">
        <v>402</v>
      </c>
      <c r="AH21" s="192"/>
      <c r="AI21" s="192">
        <v>0</v>
      </c>
      <c r="AJ21" s="192">
        <v>0</v>
      </c>
      <c r="AK21" s="192">
        <v>7.3662945534205672E-6</v>
      </c>
      <c r="AL21" s="192">
        <v>0</v>
      </c>
      <c r="AM21" s="192">
        <v>0</v>
      </c>
      <c r="AN21" s="192">
        <v>1.1049441830130852E-3</v>
      </c>
      <c r="AO21" s="192">
        <v>0</v>
      </c>
      <c r="AP21" s="192">
        <v>0</v>
      </c>
      <c r="AQ21" s="192">
        <v>0</v>
      </c>
      <c r="AR21" s="192">
        <v>1.1123104775665057E-3</v>
      </c>
      <c r="AS21" s="192"/>
      <c r="AT21" s="192">
        <v>0</v>
      </c>
      <c r="AU21" s="72">
        <v>0</v>
      </c>
      <c r="AV21" s="72">
        <v>1.9643452142454846E-5</v>
      </c>
      <c r="AW21" s="72">
        <v>0</v>
      </c>
      <c r="AX21" s="72">
        <v>0</v>
      </c>
      <c r="AY21" s="72">
        <v>1.1049441830130852E-3</v>
      </c>
      <c r="AZ21" s="72">
        <v>0</v>
      </c>
      <c r="BA21" s="72">
        <v>0</v>
      </c>
      <c r="BB21" s="72">
        <v>0</v>
      </c>
      <c r="BC21" s="72">
        <v>2.1976112084371356E-2</v>
      </c>
      <c r="BD21" s="72">
        <v>1.1123104775665057E-3</v>
      </c>
      <c r="BE21" s="326">
        <v>1.1245876351555402E-3</v>
      </c>
      <c r="BF21" s="334">
        <f t="shared" si="0"/>
        <v>4.9931691000905986E-3</v>
      </c>
      <c r="BG21" s="429">
        <v>2.7249168000000008</v>
      </c>
      <c r="BH21" s="432">
        <v>7.9162113903472525E-2</v>
      </c>
      <c r="BI21" s="431" t="s">
        <v>115</v>
      </c>
      <c r="BJ21" s="367"/>
      <c r="BK21" s="367"/>
      <c r="BL21" s="367"/>
      <c r="BM21" s="367"/>
      <c r="BN21" s="367"/>
      <c r="BO21" s="367"/>
      <c r="BP21" s="367"/>
      <c r="BQ21" s="367"/>
      <c r="BR21" s="367"/>
    </row>
    <row r="22" spans="1:70">
      <c r="A22" s="192">
        <v>17</v>
      </c>
      <c r="B22" s="192">
        <v>52025</v>
      </c>
      <c r="C22" s="200">
        <v>9</v>
      </c>
      <c r="D22" s="202">
        <v>0</v>
      </c>
      <c r="E22" s="202">
        <v>1</v>
      </c>
      <c r="F22" s="200">
        <v>0</v>
      </c>
      <c r="G22" s="192" t="s">
        <v>575</v>
      </c>
      <c r="H22" s="264">
        <v>2.8240000000000001E-3</v>
      </c>
      <c r="I22" s="201">
        <v>83</v>
      </c>
      <c r="J22" s="264">
        <v>2.2038885448036312E-3</v>
      </c>
      <c r="K22" s="200">
        <v>0</v>
      </c>
      <c r="L22" s="200">
        <v>0</v>
      </c>
      <c r="M22" s="200">
        <v>0</v>
      </c>
      <c r="N22" s="200">
        <v>39</v>
      </c>
      <c r="O22" s="200">
        <v>36</v>
      </c>
      <c r="P22" s="200">
        <v>0</v>
      </c>
      <c r="Q22" s="200">
        <v>52</v>
      </c>
      <c r="R22" s="200">
        <v>0</v>
      </c>
      <c r="S22" s="200">
        <v>192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18</v>
      </c>
      <c r="Z22" s="200">
        <v>21</v>
      </c>
      <c r="AA22" s="200">
        <v>0</v>
      </c>
      <c r="AB22" s="200">
        <v>0</v>
      </c>
      <c r="AC22" s="200">
        <v>24</v>
      </c>
      <c r="AD22" s="200">
        <v>129</v>
      </c>
      <c r="AE22" s="200">
        <v>129</v>
      </c>
      <c r="AF22" s="200">
        <v>-63</v>
      </c>
      <c r="AG22" s="200">
        <v>129</v>
      </c>
      <c r="AH22" s="192"/>
      <c r="AI22" s="192">
        <v>0</v>
      </c>
      <c r="AJ22" s="192">
        <v>0</v>
      </c>
      <c r="AK22" s="192">
        <v>3.4552564605431336E-4</v>
      </c>
      <c r="AL22" s="192">
        <v>3.1894675020398153E-4</v>
      </c>
      <c r="AM22" s="192">
        <v>0</v>
      </c>
      <c r="AN22" s="192">
        <v>0</v>
      </c>
      <c r="AO22" s="192">
        <v>1.5947337510199076E-4</v>
      </c>
      <c r="AP22" s="192">
        <v>0</v>
      </c>
      <c r="AQ22" s="192">
        <v>0</v>
      </c>
      <c r="AR22" s="192">
        <v>8.2394577136028562E-4</v>
      </c>
      <c r="AS22" s="192"/>
      <c r="AT22" s="192">
        <v>0</v>
      </c>
      <c r="AU22" s="72">
        <v>0</v>
      </c>
      <c r="AV22" s="72">
        <v>9.2140172281150214E-4</v>
      </c>
      <c r="AW22" s="72">
        <v>3.1894675020398153E-4</v>
      </c>
      <c r="AX22" s="72">
        <v>0</v>
      </c>
      <c r="AY22" s="72">
        <v>0</v>
      </c>
      <c r="AZ22" s="72">
        <v>4.2526233360530867E-4</v>
      </c>
      <c r="BA22" s="72">
        <v>0</v>
      </c>
      <c r="BB22" s="72">
        <v>0</v>
      </c>
      <c r="BC22" s="72">
        <v>-9.3026135476161273E-3</v>
      </c>
      <c r="BD22" s="72">
        <v>8.2394577136028562E-4</v>
      </c>
      <c r="BE22" s="326">
        <v>1.6656108066207924E-3</v>
      </c>
      <c r="BF22" s="334">
        <f t="shared" si="0"/>
        <v>7.3953119813963191E-3</v>
      </c>
      <c r="BG22" s="429">
        <v>3.3555744000000005</v>
      </c>
      <c r="BH22" s="432">
        <v>8.4179481029413056E-2</v>
      </c>
      <c r="BI22" s="431" t="s">
        <v>115</v>
      </c>
      <c r="BJ22" s="367"/>
      <c r="BK22" s="367"/>
      <c r="BL22" s="367"/>
      <c r="BM22" s="367"/>
      <c r="BN22" s="367"/>
      <c r="BO22" s="367"/>
      <c r="BP22" s="367"/>
      <c r="BQ22" s="367"/>
      <c r="BR22" s="367"/>
    </row>
    <row r="23" spans="1:70">
      <c r="A23" s="192">
        <v>98</v>
      </c>
      <c r="B23" s="192">
        <v>41018</v>
      </c>
      <c r="C23" s="200">
        <v>9</v>
      </c>
      <c r="D23" s="200">
        <v>0</v>
      </c>
      <c r="E23" s="200">
        <v>1</v>
      </c>
      <c r="F23" s="200">
        <v>0</v>
      </c>
      <c r="G23" s="192" t="s">
        <v>575</v>
      </c>
      <c r="H23" s="264">
        <v>2.6840000000000002E-3</v>
      </c>
      <c r="I23" s="201">
        <v>83</v>
      </c>
      <c r="J23" s="264">
        <v>2.0946306141122334E-3</v>
      </c>
      <c r="K23" s="200">
        <v>0</v>
      </c>
      <c r="L23" s="200">
        <v>0</v>
      </c>
      <c r="M23" s="200">
        <v>0</v>
      </c>
      <c r="N23" s="200">
        <v>6</v>
      </c>
      <c r="O23" s="200">
        <v>3</v>
      </c>
      <c r="P23" s="200">
        <v>0</v>
      </c>
      <c r="Q23" s="200">
        <v>90</v>
      </c>
      <c r="R23" s="200">
        <v>0</v>
      </c>
      <c r="S23" s="200">
        <v>94</v>
      </c>
      <c r="T23" s="200">
        <v>187</v>
      </c>
      <c r="U23" s="200">
        <v>1</v>
      </c>
      <c r="V23" s="200">
        <v>1</v>
      </c>
      <c r="W23" s="200">
        <v>0</v>
      </c>
      <c r="X23" s="200">
        <v>0</v>
      </c>
      <c r="Y23" s="200">
        <v>0</v>
      </c>
      <c r="Z23" s="200">
        <v>6</v>
      </c>
      <c r="AA23" s="200">
        <v>0</v>
      </c>
      <c r="AB23" s="200">
        <v>0</v>
      </c>
      <c r="AC23" s="200">
        <v>41</v>
      </c>
      <c r="AD23" s="200">
        <v>99</v>
      </c>
      <c r="AE23" s="200">
        <v>287</v>
      </c>
      <c r="AF23" s="200">
        <v>192</v>
      </c>
      <c r="AG23" s="200">
        <v>287</v>
      </c>
      <c r="AH23" s="192"/>
      <c r="AI23" s="192">
        <v>0</v>
      </c>
      <c r="AJ23" s="192">
        <v>0</v>
      </c>
      <c r="AK23" s="192">
        <v>5.052249041238708E-5</v>
      </c>
      <c r="AL23" s="192">
        <v>2.526124520619354E-5</v>
      </c>
      <c r="AM23" s="192">
        <v>0</v>
      </c>
      <c r="AN23" s="192">
        <v>1.5746176178527305E-3</v>
      </c>
      <c r="AO23" s="192">
        <v>0</v>
      </c>
      <c r="AP23" s="192">
        <v>0</v>
      </c>
      <c r="AQ23" s="192">
        <v>0</v>
      </c>
      <c r="AR23" s="192">
        <v>1.6504013534713112E-3</v>
      </c>
      <c r="AS23" s="192"/>
      <c r="AT23" s="192">
        <v>0</v>
      </c>
      <c r="AU23" s="72">
        <v>0</v>
      </c>
      <c r="AV23" s="72">
        <v>1.3472664109969885E-4</v>
      </c>
      <c r="AW23" s="72">
        <v>2.526124520619354E-5</v>
      </c>
      <c r="AX23" s="72">
        <v>0</v>
      </c>
      <c r="AY23" s="72">
        <v>1.5746176178527305E-3</v>
      </c>
      <c r="AZ23" s="72">
        <v>0</v>
      </c>
      <c r="BA23" s="72">
        <v>0</v>
      </c>
      <c r="BB23" s="72">
        <v>0</v>
      </c>
      <c r="BC23" s="72">
        <v>2.6945328219939772E-2</v>
      </c>
      <c r="BD23" s="72">
        <v>1.6504013534713112E-3</v>
      </c>
      <c r="BE23" s="326">
        <v>1.734605504158623E-3</v>
      </c>
      <c r="BF23" s="334">
        <f t="shared" si="0"/>
        <v>7.7016484384642868E-3</v>
      </c>
      <c r="BG23" s="429">
        <v>3.6768528000000007</v>
      </c>
      <c r="BH23" s="432">
        <v>8.8948111824747475E-2</v>
      </c>
      <c r="BI23" s="431" t="s">
        <v>115</v>
      </c>
      <c r="BJ23" s="367"/>
      <c r="BK23" s="367"/>
      <c r="BL23" s="367"/>
      <c r="BM23" s="367"/>
      <c r="BN23" s="367"/>
      <c r="BO23" s="367"/>
      <c r="BP23" s="367"/>
      <c r="BQ23" s="367"/>
      <c r="BR23" s="367"/>
    </row>
    <row r="24" spans="1:70">
      <c r="A24" s="192">
        <v>100</v>
      </c>
      <c r="B24" s="192">
        <v>53025</v>
      </c>
      <c r="C24" s="200">
        <v>9</v>
      </c>
      <c r="D24" s="200">
        <v>0</v>
      </c>
      <c r="E24" s="200">
        <v>1</v>
      </c>
      <c r="F24" s="200">
        <v>0</v>
      </c>
      <c r="G24" s="192" t="s">
        <v>575</v>
      </c>
      <c r="H24" s="264">
        <v>6.463E-3</v>
      </c>
      <c r="I24" s="201">
        <v>83</v>
      </c>
      <c r="J24" s="264">
        <v>5.0438143289893303E-3</v>
      </c>
      <c r="K24" s="200">
        <v>160</v>
      </c>
      <c r="L24" s="200">
        <v>0</v>
      </c>
      <c r="M24" s="200">
        <v>0</v>
      </c>
      <c r="N24" s="200">
        <v>23</v>
      </c>
      <c r="O24" s="200">
        <v>0</v>
      </c>
      <c r="P24" s="200">
        <v>0</v>
      </c>
      <c r="Q24" s="200">
        <v>78</v>
      </c>
      <c r="R24" s="200">
        <v>0</v>
      </c>
      <c r="S24" s="200">
        <v>67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23</v>
      </c>
      <c r="AA24" s="200">
        <v>0</v>
      </c>
      <c r="AB24" s="200">
        <v>0</v>
      </c>
      <c r="AC24" s="200">
        <v>51</v>
      </c>
      <c r="AD24" s="200">
        <v>262</v>
      </c>
      <c r="AE24" s="200">
        <v>102</v>
      </c>
      <c r="AF24" s="200">
        <v>195</v>
      </c>
      <c r="AG24" s="200">
        <v>262</v>
      </c>
      <c r="AH24" s="192"/>
      <c r="AI24" s="192">
        <v>3.2441813764059377E-3</v>
      </c>
      <c r="AJ24" s="192">
        <v>0</v>
      </c>
      <c r="AK24" s="192">
        <v>4.6635107285835346E-4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3.710532449264291E-3</v>
      </c>
      <c r="AS24" s="192"/>
      <c r="AT24" s="192">
        <v>3.2441813764059377E-3</v>
      </c>
      <c r="AU24" s="72">
        <v>0</v>
      </c>
      <c r="AV24" s="72">
        <v>1.2436028609556094E-3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6.5897434208245592E-2</v>
      </c>
      <c r="BD24" s="72">
        <v>3.710532449264291E-3</v>
      </c>
      <c r="BE24" s="326">
        <v>4.487784237361547E-3</v>
      </c>
      <c r="BF24" s="334">
        <f t="shared" si="0"/>
        <v>1.9925762013885271E-2</v>
      </c>
      <c r="BG24" s="429">
        <v>3.9505344000000009</v>
      </c>
      <c r="BH24" s="432">
        <v>0.10043084685837129</v>
      </c>
      <c r="BI24" s="431" t="s">
        <v>115</v>
      </c>
      <c r="BJ24" s="367"/>
      <c r="BK24" s="367"/>
      <c r="BL24" s="367"/>
      <c r="BM24" s="367"/>
      <c r="BN24" s="367"/>
      <c r="BO24" s="367"/>
      <c r="BP24" s="367"/>
      <c r="BQ24" s="367"/>
      <c r="BR24" s="367"/>
    </row>
    <row r="25" spans="1:70">
      <c r="A25" s="192">
        <v>104</v>
      </c>
      <c r="B25" s="192">
        <v>51065</v>
      </c>
      <c r="C25" s="200">
        <v>9</v>
      </c>
      <c r="D25" s="200">
        <v>0</v>
      </c>
      <c r="E25" s="200">
        <v>1</v>
      </c>
      <c r="F25" s="200">
        <v>0</v>
      </c>
      <c r="G25" s="192" t="s">
        <v>530</v>
      </c>
      <c r="H25" s="264">
        <v>7.7899999999999996E-4</v>
      </c>
      <c r="I25" s="201">
        <v>85</v>
      </c>
      <c r="J25" s="264">
        <v>6.0794234291856538E-4</v>
      </c>
      <c r="K25" s="200">
        <v>0</v>
      </c>
      <c r="L25" s="200">
        <v>0</v>
      </c>
      <c r="M25" s="200">
        <v>0</v>
      </c>
      <c r="N25" s="200">
        <v>30</v>
      </c>
      <c r="O25" s="200">
        <v>0</v>
      </c>
      <c r="P25" s="200">
        <v>0</v>
      </c>
      <c r="Q25" s="200">
        <v>28</v>
      </c>
      <c r="R25" s="200">
        <v>0</v>
      </c>
      <c r="S25" s="200">
        <v>62</v>
      </c>
      <c r="T25" s="200">
        <v>209</v>
      </c>
      <c r="U25" s="200">
        <v>1</v>
      </c>
      <c r="V25" s="200">
        <v>1</v>
      </c>
      <c r="W25" s="200">
        <v>0</v>
      </c>
      <c r="X25" s="200">
        <v>0</v>
      </c>
      <c r="Y25" s="200">
        <v>0</v>
      </c>
      <c r="Z25" s="200">
        <v>28</v>
      </c>
      <c r="AA25" s="200">
        <v>2</v>
      </c>
      <c r="AB25" s="200">
        <v>0</v>
      </c>
      <c r="AC25" s="200">
        <v>6</v>
      </c>
      <c r="AD25" s="200">
        <v>58</v>
      </c>
      <c r="AE25" s="200">
        <v>267</v>
      </c>
      <c r="AF25" s="200">
        <v>205</v>
      </c>
      <c r="AG25" s="200">
        <v>267</v>
      </c>
      <c r="AH25" s="192"/>
      <c r="AI25" s="192">
        <v>0</v>
      </c>
      <c r="AJ25" s="192">
        <v>0</v>
      </c>
      <c r="AK25" s="192">
        <v>7.3317846555978993E-5</v>
      </c>
      <c r="AL25" s="192">
        <v>0</v>
      </c>
      <c r="AM25" s="192">
        <v>0</v>
      </c>
      <c r="AN25" s="192">
        <v>5.1078099767332022E-4</v>
      </c>
      <c r="AO25" s="192">
        <v>0</v>
      </c>
      <c r="AP25" s="192">
        <v>4.8878564370652661E-6</v>
      </c>
      <c r="AQ25" s="192">
        <v>0</v>
      </c>
      <c r="AR25" s="192">
        <v>5.8898670066636445E-4</v>
      </c>
      <c r="AS25" s="192"/>
      <c r="AT25" s="192">
        <v>0</v>
      </c>
      <c r="AU25" s="72">
        <v>0</v>
      </c>
      <c r="AV25" s="72">
        <v>1.9551425748261063E-4</v>
      </c>
      <c r="AW25" s="72">
        <v>0</v>
      </c>
      <c r="AX25" s="72">
        <v>0</v>
      </c>
      <c r="AY25" s="72">
        <v>5.1078099767332022E-4</v>
      </c>
      <c r="AZ25" s="72">
        <v>0</v>
      </c>
      <c r="BA25" s="72">
        <v>1.3034283832174043E-5</v>
      </c>
      <c r="BB25" s="72">
        <v>0</v>
      </c>
      <c r="BC25" s="72">
        <v>8.3500880799864952E-3</v>
      </c>
      <c r="BD25" s="72">
        <v>5.8898670066636445E-4</v>
      </c>
      <c r="BE25" s="326">
        <v>7.193295389881049E-4</v>
      </c>
      <c r="BF25" s="334">
        <f t="shared" si="0"/>
        <v>3.1938231531071859E-3</v>
      </c>
      <c r="BG25" s="429">
        <v>5.2534967999999997</v>
      </c>
      <c r="BH25" s="432">
        <v>0.10181488686938676</v>
      </c>
      <c r="BI25" s="431" t="s">
        <v>115</v>
      </c>
      <c r="BJ25" s="367"/>
      <c r="BK25" s="367"/>
      <c r="BL25" s="367"/>
      <c r="BM25" s="367"/>
      <c r="BN25" s="367"/>
      <c r="BO25" s="367"/>
      <c r="BP25" s="367"/>
      <c r="BQ25" s="367"/>
      <c r="BR25" s="367"/>
    </row>
    <row r="26" spans="1:70">
      <c r="A26" s="192">
        <v>65</v>
      </c>
      <c r="B26" s="192">
        <v>41003</v>
      </c>
      <c r="C26" s="200">
        <v>9</v>
      </c>
      <c r="D26" s="200">
        <v>0</v>
      </c>
      <c r="E26" s="200">
        <v>1</v>
      </c>
      <c r="F26" s="200">
        <v>0</v>
      </c>
      <c r="G26" s="192" t="s">
        <v>575</v>
      </c>
      <c r="H26" s="264">
        <v>7.2329999999999998E-3</v>
      </c>
      <c r="I26" s="201">
        <v>83</v>
      </c>
      <c r="J26" s="264">
        <v>5.6447329477920197E-3</v>
      </c>
      <c r="K26" s="200">
        <v>154</v>
      </c>
      <c r="L26" s="200">
        <v>0</v>
      </c>
      <c r="M26" s="200">
        <v>0</v>
      </c>
      <c r="N26" s="200">
        <v>16</v>
      </c>
      <c r="O26" s="200">
        <v>14</v>
      </c>
      <c r="P26" s="200">
        <v>0</v>
      </c>
      <c r="Q26" s="200">
        <v>80</v>
      </c>
      <c r="R26" s="200">
        <v>0</v>
      </c>
      <c r="S26" s="200">
        <v>235</v>
      </c>
      <c r="T26" s="200">
        <v>60</v>
      </c>
      <c r="U26" s="200">
        <v>1</v>
      </c>
      <c r="V26" s="200">
        <v>1</v>
      </c>
      <c r="W26" s="200">
        <v>0</v>
      </c>
      <c r="X26" s="200">
        <v>0</v>
      </c>
      <c r="Y26" s="200">
        <v>9</v>
      </c>
      <c r="Z26" s="200">
        <v>6</v>
      </c>
      <c r="AA26" s="200">
        <v>0</v>
      </c>
      <c r="AB26" s="200">
        <v>0</v>
      </c>
      <c r="AC26" s="200">
        <v>64</v>
      </c>
      <c r="AD26" s="200">
        <v>265</v>
      </c>
      <c r="AE26" s="200">
        <v>171</v>
      </c>
      <c r="AF26" s="200">
        <v>90</v>
      </c>
      <c r="AG26" s="200">
        <v>325</v>
      </c>
      <c r="AH26" s="192"/>
      <c r="AI26" s="192">
        <v>3.4945412733190838E-3</v>
      </c>
      <c r="AJ26" s="192">
        <v>0</v>
      </c>
      <c r="AK26" s="192">
        <v>3.6306922320198271E-4</v>
      </c>
      <c r="AL26" s="192">
        <v>3.1768557030173488E-4</v>
      </c>
      <c r="AM26" s="192">
        <v>0</v>
      </c>
      <c r="AN26" s="192">
        <v>1.3615095870074352E-3</v>
      </c>
      <c r="AO26" s="192">
        <v>2.0422643805111527E-4</v>
      </c>
      <c r="AP26" s="192">
        <v>0</v>
      </c>
      <c r="AQ26" s="192">
        <v>0</v>
      </c>
      <c r="AR26" s="192">
        <v>5.7410320918813516E-3</v>
      </c>
      <c r="AS26" s="192"/>
      <c r="AT26" s="192">
        <v>3.4945412733190838E-3</v>
      </c>
      <c r="AU26" s="72">
        <v>0</v>
      </c>
      <c r="AV26" s="72">
        <v>9.6818459520528716E-4</v>
      </c>
      <c r="AW26" s="72">
        <v>3.1768557030173488E-4</v>
      </c>
      <c r="AX26" s="72">
        <v>0</v>
      </c>
      <c r="AY26" s="72">
        <v>1.3615095870074352E-3</v>
      </c>
      <c r="AZ26" s="72">
        <v>5.4460383480297409E-4</v>
      </c>
      <c r="BA26" s="72">
        <v>0</v>
      </c>
      <c r="BB26" s="72">
        <v>0</v>
      </c>
      <c r="BC26" s="72">
        <v>3.4037739675185877E-2</v>
      </c>
      <c r="BD26" s="72">
        <v>5.7410320918813516E-3</v>
      </c>
      <c r="BE26" s="326">
        <v>6.6865248606365153E-3</v>
      </c>
      <c r="BF26" s="334">
        <f t="shared" si="0"/>
        <v>2.968817038122613E-2</v>
      </c>
      <c r="BG26" s="429">
        <v>5.2594464000000007</v>
      </c>
      <c r="BH26" s="432">
        <v>0.11466567172134423</v>
      </c>
      <c r="BI26" s="431" t="s">
        <v>115</v>
      </c>
      <c r="BJ26" s="367"/>
      <c r="BK26" s="367"/>
      <c r="BL26" s="367"/>
      <c r="BM26" s="367"/>
      <c r="BN26" s="367"/>
      <c r="BO26" s="367"/>
      <c r="BP26" s="367"/>
      <c r="BQ26" s="367"/>
      <c r="BR26" s="367"/>
    </row>
    <row r="27" spans="1:70">
      <c r="A27" s="192">
        <v>92</v>
      </c>
      <c r="B27" s="192">
        <v>53006</v>
      </c>
      <c r="C27" s="200">
        <v>9</v>
      </c>
      <c r="D27" s="200">
        <v>0</v>
      </c>
      <c r="E27" s="200">
        <v>1</v>
      </c>
      <c r="F27" s="200">
        <v>0</v>
      </c>
      <c r="G27" s="192" t="s">
        <v>575</v>
      </c>
      <c r="H27" s="264">
        <v>6.463E-3</v>
      </c>
      <c r="I27" s="201">
        <v>83</v>
      </c>
      <c r="J27" s="264">
        <v>5.0438143289893303E-3</v>
      </c>
      <c r="K27" s="200">
        <v>0</v>
      </c>
      <c r="L27" s="200">
        <v>0</v>
      </c>
      <c r="M27" s="200">
        <v>0</v>
      </c>
      <c r="N27" s="200">
        <v>30</v>
      </c>
      <c r="O27" s="200">
        <v>0</v>
      </c>
      <c r="P27" s="200">
        <v>0</v>
      </c>
      <c r="Q27" s="200">
        <v>114</v>
      </c>
      <c r="R27" s="200">
        <v>0</v>
      </c>
      <c r="S27" s="200">
        <v>124</v>
      </c>
      <c r="T27" s="200">
        <v>135</v>
      </c>
      <c r="U27" s="200">
        <v>1</v>
      </c>
      <c r="V27" s="200">
        <v>1</v>
      </c>
      <c r="W27" s="200">
        <v>0</v>
      </c>
      <c r="X27" s="200">
        <v>0</v>
      </c>
      <c r="Y27" s="200">
        <v>30</v>
      </c>
      <c r="Z27" s="200">
        <v>0</v>
      </c>
      <c r="AA27" s="200">
        <v>0</v>
      </c>
      <c r="AB27" s="200">
        <v>0</v>
      </c>
      <c r="AC27" s="200">
        <v>14</v>
      </c>
      <c r="AD27" s="200">
        <v>145</v>
      </c>
      <c r="AE27" s="200">
        <v>280</v>
      </c>
      <c r="AF27" s="200">
        <v>156</v>
      </c>
      <c r="AG27" s="200">
        <v>280</v>
      </c>
      <c r="AH27" s="192"/>
      <c r="AI27" s="192">
        <v>0</v>
      </c>
      <c r="AJ27" s="192">
        <v>0</v>
      </c>
      <c r="AK27" s="192">
        <v>6.082840080761133E-4</v>
      </c>
      <c r="AL27" s="192">
        <v>0</v>
      </c>
      <c r="AM27" s="192">
        <v>0</v>
      </c>
      <c r="AN27" s="192">
        <v>2.7372780363425098E-3</v>
      </c>
      <c r="AO27" s="192">
        <v>6.082840080761133E-4</v>
      </c>
      <c r="AP27" s="192">
        <v>0</v>
      </c>
      <c r="AQ27" s="192">
        <v>0</v>
      </c>
      <c r="AR27" s="192">
        <v>3.9538460524947364E-3</v>
      </c>
      <c r="AS27" s="192"/>
      <c r="AT27" s="192">
        <v>0</v>
      </c>
      <c r="AU27" s="72">
        <v>0</v>
      </c>
      <c r="AV27" s="72">
        <v>1.6220906882029689E-3</v>
      </c>
      <c r="AW27" s="72">
        <v>0</v>
      </c>
      <c r="AX27" s="72">
        <v>0</v>
      </c>
      <c r="AY27" s="72">
        <v>2.7372780363425098E-3</v>
      </c>
      <c r="AZ27" s="72">
        <v>1.6220906882029689E-3</v>
      </c>
      <c r="BA27" s="72">
        <v>0</v>
      </c>
      <c r="BB27" s="72">
        <v>0</v>
      </c>
      <c r="BC27" s="72">
        <v>5.2717947366596483E-2</v>
      </c>
      <c r="BD27" s="72">
        <v>3.9538460524947364E-3</v>
      </c>
      <c r="BE27" s="326">
        <v>5.981459412748448E-3</v>
      </c>
      <c r="BF27" s="334">
        <f t="shared" si="0"/>
        <v>2.6557679792603112E-2</v>
      </c>
      <c r="BG27" s="429">
        <v>5.2653960000000017</v>
      </c>
      <c r="BH27" s="432">
        <v>0.12614840675496805</v>
      </c>
      <c r="BI27" s="431" t="s">
        <v>115</v>
      </c>
      <c r="BJ27" s="367"/>
      <c r="BK27" s="367"/>
      <c r="BL27" s="367"/>
      <c r="BM27" s="367"/>
      <c r="BN27" s="367"/>
      <c r="BO27" s="367"/>
      <c r="BP27" s="367"/>
      <c r="BQ27" s="367"/>
      <c r="BR27" s="367"/>
    </row>
    <row r="28" spans="1:70">
      <c r="A28" s="192">
        <v>53</v>
      </c>
      <c r="B28" s="192">
        <v>41011</v>
      </c>
      <c r="C28" s="200">
        <v>9</v>
      </c>
      <c r="D28" s="200">
        <v>0</v>
      </c>
      <c r="E28" s="200">
        <v>1</v>
      </c>
      <c r="F28" s="200">
        <v>0</v>
      </c>
      <c r="G28" s="192" t="s">
        <v>575</v>
      </c>
      <c r="H28" s="264">
        <v>4.6080000000000001E-3</v>
      </c>
      <c r="I28" s="201">
        <v>83</v>
      </c>
      <c r="J28" s="264">
        <v>3.5961467473283049E-3</v>
      </c>
      <c r="K28" s="200">
        <v>0</v>
      </c>
      <c r="L28" s="200">
        <v>0</v>
      </c>
      <c r="M28" s="200">
        <v>0</v>
      </c>
      <c r="N28" s="200">
        <v>75</v>
      </c>
      <c r="O28" s="200">
        <v>13</v>
      </c>
      <c r="P28" s="200">
        <v>0</v>
      </c>
      <c r="Q28" s="200">
        <v>93</v>
      </c>
      <c r="R28" s="200">
        <v>0</v>
      </c>
      <c r="S28" s="200">
        <v>126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45</v>
      </c>
      <c r="Z28" s="200">
        <v>30</v>
      </c>
      <c r="AA28" s="200">
        <v>0</v>
      </c>
      <c r="AB28" s="200">
        <v>13</v>
      </c>
      <c r="AC28" s="200">
        <v>23</v>
      </c>
      <c r="AD28" s="200">
        <v>181</v>
      </c>
      <c r="AE28" s="200">
        <v>181</v>
      </c>
      <c r="AF28" s="200">
        <v>54</v>
      </c>
      <c r="AG28" s="200">
        <v>181</v>
      </c>
      <c r="AH28" s="192"/>
      <c r="AI28" s="192">
        <v>0</v>
      </c>
      <c r="AJ28" s="192">
        <v>0</v>
      </c>
      <c r="AK28" s="192">
        <v>1.0842382443194839E-3</v>
      </c>
      <c r="AL28" s="192">
        <v>1.8793462901537723E-4</v>
      </c>
      <c r="AM28" s="192">
        <v>0</v>
      </c>
      <c r="AN28" s="192">
        <v>0</v>
      </c>
      <c r="AO28" s="192">
        <v>6.5054294659169028E-4</v>
      </c>
      <c r="AP28" s="192">
        <v>0</v>
      </c>
      <c r="AQ28" s="192">
        <v>1.8793462901537723E-4</v>
      </c>
      <c r="AR28" s="192">
        <v>2.1106504489419287E-3</v>
      </c>
      <c r="AS28" s="192"/>
      <c r="AT28" s="192">
        <v>0</v>
      </c>
      <c r="AU28" s="72">
        <v>0</v>
      </c>
      <c r="AV28" s="72">
        <v>2.8913019848519571E-3</v>
      </c>
      <c r="AW28" s="72">
        <v>1.8793462901537723E-4</v>
      </c>
      <c r="AX28" s="72">
        <v>0</v>
      </c>
      <c r="AY28" s="72">
        <v>0</v>
      </c>
      <c r="AZ28" s="72">
        <v>1.7347811909111741E-3</v>
      </c>
      <c r="BA28" s="72">
        <v>0</v>
      </c>
      <c r="BB28" s="72">
        <v>1.8793462901537723E-4</v>
      </c>
      <c r="BC28" s="72">
        <v>1.3010858931833808E-2</v>
      </c>
      <c r="BD28" s="72">
        <v>2.1106504489419287E-3</v>
      </c>
      <c r="BE28" s="326">
        <v>5.0019524337938858E-3</v>
      </c>
      <c r="BF28" s="334">
        <f t="shared" si="0"/>
        <v>2.2208668806044857E-2</v>
      </c>
      <c r="BG28" s="429">
        <v>6.1756848000000009</v>
      </c>
      <c r="BH28" s="432">
        <v>0.13433538540806081</v>
      </c>
      <c r="BI28" s="431" t="s">
        <v>115</v>
      </c>
      <c r="BJ28" s="367"/>
      <c r="BK28" s="367"/>
      <c r="BL28" s="367"/>
      <c r="BM28" s="367"/>
      <c r="BN28" s="367"/>
      <c r="BO28" s="367"/>
      <c r="BP28" s="367"/>
      <c r="BQ28" s="367"/>
      <c r="BR28" s="367"/>
    </row>
    <row r="29" spans="1:70">
      <c r="A29" s="192">
        <v>124</v>
      </c>
      <c r="B29" s="192">
        <v>53003</v>
      </c>
      <c r="C29" s="200">
        <v>9</v>
      </c>
      <c r="D29" s="200">
        <v>0</v>
      </c>
      <c r="E29" s="200">
        <v>1</v>
      </c>
      <c r="F29" s="200">
        <v>0</v>
      </c>
      <c r="G29" s="192" t="s">
        <v>575</v>
      </c>
      <c r="H29" s="264">
        <v>2.362E-3</v>
      </c>
      <c r="I29" s="201">
        <v>83</v>
      </c>
      <c r="J29" s="264">
        <v>1.8433373735220171E-3</v>
      </c>
      <c r="K29" s="200">
        <v>195</v>
      </c>
      <c r="L29" s="200">
        <v>0</v>
      </c>
      <c r="M29" s="200">
        <v>0</v>
      </c>
      <c r="N29" s="200">
        <v>63</v>
      </c>
      <c r="O29" s="200">
        <v>4</v>
      </c>
      <c r="P29" s="200">
        <v>0</v>
      </c>
      <c r="Q29" s="200">
        <v>108</v>
      </c>
      <c r="R29" s="200">
        <v>0</v>
      </c>
      <c r="S29" s="200">
        <v>18</v>
      </c>
      <c r="T29" s="200">
        <v>5</v>
      </c>
      <c r="U29" s="200">
        <v>1</v>
      </c>
      <c r="V29" s="200">
        <v>1</v>
      </c>
      <c r="W29" s="200">
        <v>0</v>
      </c>
      <c r="X29" s="200">
        <v>0</v>
      </c>
      <c r="Y29" s="200">
        <v>0</v>
      </c>
      <c r="Z29" s="200">
        <v>63</v>
      </c>
      <c r="AA29" s="200">
        <v>0</v>
      </c>
      <c r="AB29" s="200">
        <v>0</v>
      </c>
      <c r="AC29" s="200">
        <v>7</v>
      </c>
      <c r="AD29" s="200">
        <v>371</v>
      </c>
      <c r="AE29" s="200">
        <v>181</v>
      </c>
      <c r="AF29" s="200">
        <v>357</v>
      </c>
      <c r="AG29" s="200">
        <v>376</v>
      </c>
      <c r="AH29" s="192"/>
      <c r="AI29" s="192">
        <v>1.4449921671039092E-3</v>
      </c>
      <c r="AJ29" s="192">
        <v>0</v>
      </c>
      <c r="AK29" s="192">
        <v>4.6684362321818614E-4</v>
      </c>
      <c r="AL29" s="192">
        <v>2.9640864966234038E-5</v>
      </c>
      <c r="AM29" s="192">
        <v>0</v>
      </c>
      <c r="AN29" s="192">
        <v>3.7051081207792547E-5</v>
      </c>
      <c r="AO29" s="192">
        <v>0</v>
      </c>
      <c r="AP29" s="192">
        <v>0</v>
      </c>
      <c r="AQ29" s="192">
        <v>0</v>
      </c>
      <c r="AR29" s="192">
        <v>1.9785277364961218E-3</v>
      </c>
      <c r="AS29" s="192"/>
      <c r="AT29" s="192">
        <v>1.4449921671039092E-3</v>
      </c>
      <c r="AU29" s="72">
        <v>0</v>
      </c>
      <c r="AV29" s="72">
        <v>1.2449163285818295E-3</v>
      </c>
      <c r="AW29" s="72">
        <v>2.9640864966234038E-5</v>
      </c>
      <c r="AX29" s="72">
        <v>0</v>
      </c>
      <c r="AY29" s="72">
        <v>3.7051081207792547E-5</v>
      </c>
      <c r="AZ29" s="72">
        <v>0</v>
      </c>
      <c r="BA29" s="72">
        <v>0</v>
      </c>
      <c r="BB29" s="72">
        <v>0</v>
      </c>
      <c r="BC29" s="72">
        <v>4.409078663727313E-2</v>
      </c>
      <c r="BD29" s="72">
        <v>1.9785277364961218E-3</v>
      </c>
      <c r="BE29" s="326">
        <v>2.756600441859765E-3</v>
      </c>
      <c r="BF29" s="334">
        <f t="shared" si="0"/>
        <v>1.2239305961857358E-2</v>
      </c>
      <c r="BG29" s="429">
        <v>6.6397536000000006</v>
      </c>
      <c r="BH29" s="432">
        <v>0.13853192264300115</v>
      </c>
      <c r="BI29" s="431" t="s">
        <v>115</v>
      </c>
      <c r="BJ29" s="367"/>
      <c r="BK29" s="367"/>
      <c r="BL29" s="367"/>
      <c r="BM29" s="367"/>
      <c r="BN29" s="367"/>
      <c r="BO29" s="367"/>
      <c r="BP29" s="367"/>
      <c r="BQ29" s="367"/>
      <c r="BR29" s="367"/>
    </row>
    <row r="30" spans="1:70">
      <c r="A30" s="192">
        <v>62</v>
      </c>
      <c r="B30" s="192">
        <v>42028</v>
      </c>
      <c r="C30" s="200">
        <v>9</v>
      </c>
      <c r="D30" s="200">
        <v>0</v>
      </c>
      <c r="E30" s="200">
        <v>1</v>
      </c>
      <c r="F30" s="200">
        <v>0</v>
      </c>
      <c r="G30" s="192" t="s">
        <v>662</v>
      </c>
      <c r="H30" s="264">
        <v>1.622E-3</v>
      </c>
      <c r="I30" s="201">
        <v>82</v>
      </c>
      <c r="J30" s="264">
        <v>1.2658311684389128E-3</v>
      </c>
      <c r="K30" s="200">
        <v>0</v>
      </c>
      <c r="L30" s="200">
        <v>0</v>
      </c>
      <c r="M30" s="200">
        <v>0</v>
      </c>
      <c r="N30" s="200">
        <v>79</v>
      </c>
      <c r="O30" s="200">
        <v>0</v>
      </c>
      <c r="P30" s="200">
        <v>0</v>
      </c>
      <c r="Q30" s="200">
        <v>117</v>
      </c>
      <c r="R30" s="200">
        <v>0</v>
      </c>
      <c r="S30" s="200">
        <v>147</v>
      </c>
      <c r="T30" s="200">
        <v>26</v>
      </c>
      <c r="U30" s="200">
        <v>1</v>
      </c>
      <c r="V30" s="200">
        <v>1</v>
      </c>
      <c r="W30" s="200">
        <v>0</v>
      </c>
      <c r="X30" s="200">
        <v>0</v>
      </c>
      <c r="Y30" s="200">
        <v>57</v>
      </c>
      <c r="Z30" s="200">
        <v>22</v>
      </c>
      <c r="AA30" s="200">
        <v>0</v>
      </c>
      <c r="AB30" s="200">
        <v>0</v>
      </c>
      <c r="AC30" s="200">
        <v>22</v>
      </c>
      <c r="AD30" s="200">
        <v>197</v>
      </c>
      <c r="AE30" s="200">
        <v>223</v>
      </c>
      <c r="AF30" s="200">
        <v>76</v>
      </c>
      <c r="AG30" s="200">
        <v>223</v>
      </c>
      <c r="AH30" s="192"/>
      <c r="AI30" s="192">
        <v>0</v>
      </c>
      <c r="AJ30" s="192">
        <v>0</v>
      </c>
      <c r="AK30" s="192">
        <v>4.0200266247282989E-4</v>
      </c>
      <c r="AL30" s="192">
        <v>0</v>
      </c>
      <c r="AM30" s="192">
        <v>0</v>
      </c>
      <c r="AN30" s="192">
        <v>1.3230467372523516E-4</v>
      </c>
      <c r="AO30" s="192">
        <v>2.9005255393609248E-4</v>
      </c>
      <c r="AP30" s="192">
        <v>0</v>
      </c>
      <c r="AQ30" s="192">
        <v>0</v>
      </c>
      <c r="AR30" s="192">
        <v>8.2435989013415756E-4</v>
      </c>
      <c r="AS30" s="192"/>
      <c r="AT30" s="192">
        <v>0</v>
      </c>
      <c r="AU30" s="72">
        <v>0</v>
      </c>
      <c r="AV30" s="72">
        <v>1.0720070999275465E-3</v>
      </c>
      <c r="AW30" s="72">
        <v>0</v>
      </c>
      <c r="AX30" s="72">
        <v>0</v>
      </c>
      <c r="AY30" s="72">
        <v>1.3230467372523516E-4</v>
      </c>
      <c r="AZ30" s="72">
        <v>7.7347347716291335E-4</v>
      </c>
      <c r="BA30" s="72">
        <v>0</v>
      </c>
      <c r="BB30" s="72">
        <v>0</v>
      </c>
      <c r="BC30" s="72">
        <v>6.4456123096909446E-3</v>
      </c>
      <c r="BD30" s="72">
        <v>8.2435989013415756E-4</v>
      </c>
      <c r="BE30" s="326">
        <v>1.9777852508156947E-3</v>
      </c>
      <c r="BF30" s="334">
        <f t="shared" si="0"/>
        <v>8.7813665136216856E-3</v>
      </c>
      <c r="BG30" s="429">
        <v>6.9372335999999999</v>
      </c>
      <c r="BH30" s="432">
        <v>0.14141371070188061</v>
      </c>
      <c r="BI30" s="431" t="s">
        <v>115</v>
      </c>
      <c r="BJ30" s="367"/>
      <c r="BK30" s="367"/>
      <c r="BL30" s="367"/>
      <c r="BM30" s="367"/>
      <c r="BN30" s="367"/>
      <c r="BO30" s="367"/>
      <c r="BP30" s="367"/>
      <c r="BQ30" s="367"/>
      <c r="BR30" s="367"/>
    </row>
    <row r="31" spans="1:70">
      <c r="A31" s="192">
        <v>2</v>
      </c>
      <c r="B31" s="192">
        <v>42021</v>
      </c>
      <c r="C31" s="200">
        <v>9</v>
      </c>
      <c r="D31" s="200">
        <v>0</v>
      </c>
      <c r="E31" s="200">
        <v>1</v>
      </c>
      <c r="F31" s="200">
        <v>0</v>
      </c>
      <c r="G31" s="192" t="s">
        <v>575</v>
      </c>
      <c r="H31" s="264">
        <v>1.2819000000000001E-2</v>
      </c>
      <c r="I31" s="201">
        <v>83</v>
      </c>
      <c r="J31" s="264">
        <v>1.0004124382378807E-2</v>
      </c>
      <c r="K31" s="200">
        <v>13</v>
      </c>
      <c r="L31" s="200">
        <v>0</v>
      </c>
      <c r="M31" s="200">
        <v>0</v>
      </c>
      <c r="N31" s="200">
        <v>69</v>
      </c>
      <c r="O31" s="200">
        <v>0</v>
      </c>
      <c r="P31" s="200">
        <v>0</v>
      </c>
      <c r="Q31" s="200">
        <v>130</v>
      </c>
      <c r="R31" s="200">
        <v>0</v>
      </c>
      <c r="S31" s="200">
        <v>2115</v>
      </c>
      <c r="T31" s="200">
        <v>97</v>
      </c>
      <c r="U31" s="200">
        <v>1</v>
      </c>
      <c r="V31" s="200">
        <v>1</v>
      </c>
      <c r="W31" s="200">
        <v>13</v>
      </c>
      <c r="X31" s="200">
        <v>0</v>
      </c>
      <c r="Y31" s="200">
        <v>40</v>
      </c>
      <c r="Z31" s="200">
        <v>28</v>
      </c>
      <c r="AA31" s="200">
        <v>0</v>
      </c>
      <c r="AB31" s="200">
        <v>0</v>
      </c>
      <c r="AC31" s="200">
        <v>79</v>
      </c>
      <c r="AD31" s="200">
        <v>213</v>
      </c>
      <c r="AE31" s="200">
        <v>297</v>
      </c>
      <c r="AF31" s="200">
        <v>-1805</v>
      </c>
      <c r="AG31" s="200">
        <v>310</v>
      </c>
      <c r="AH31" s="192"/>
      <c r="AI31" s="192">
        <v>5.2281554022311639E-4</v>
      </c>
      <c r="AJ31" s="192">
        <v>0</v>
      </c>
      <c r="AK31" s="192">
        <v>2.7749440211842333E-3</v>
      </c>
      <c r="AL31" s="192">
        <v>0</v>
      </c>
      <c r="AM31" s="192">
        <v>0</v>
      </c>
      <c r="AN31" s="192">
        <v>3.9010082616647923E-3</v>
      </c>
      <c r="AO31" s="192">
        <v>1.6086632006865119E-3</v>
      </c>
      <c r="AP31" s="192">
        <v>0</v>
      </c>
      <c r="AQ31" s="192">
        <v>0</v>
      </c>
      <c r="AR31" s="192">
        <v>8.807431023758654E-3</v>
      </c>
      <c r="AS31" s="192"/>
      <c r="AT31" s="192">
        <v>5.2281554022311639E-4</v>
      </c>
      <c r="AU31" s="72">
        <v>0</v>
      </c>
      <c r="AV31" s="72">
        <v>7.3998507231579566E-3</v>
      </c>
      <c r="AW31" s="72">
        <v>0</v>
      </c>
      <c r="AX31" s="72">
        <v>0</v>
      </c>
      <c r="AY31" s="72">
        <v>3.9010082616647923E-3</v>
      </c>
      <c r="AZ31" s="72">
        <v>4.2897685351640331E-3</v>
      </c>
      <c r="BA31" s="72">
        <v>0</v>
      </c>
      <c r="BB31" s="72">
        <v>0</v>
      </c>
      <c r="BC31" s="72">
        <v>-1.2098487821829811</v>
      </c>
      <c r="BD31" s="72">
        <v>8.807431023758654E-3</v>
      </c>
      <c r="BE31" s="326">
        <v>1.6113443060209898E-2</v>
      </c>
      <c r="BF31" s="334">
        <f t="shared" si="0"/>
        <v>7.154368718733195E-2</v>
      </c>
      <c r="BG31" s="429">
        <v>7.1514192000000003</v>
      </c>
      <c r="BH31" s="432">
        <v>0.16418907514502215</v>
      </c>
      <c r="BI31" s="431" t="s">
        <v>115</v>
      </c>
      <c r="BJ31" s="367"/>
      <c r="BK31" s="367"/>
      <c r="BL31" s="367"/>
      <c r="BM31" s="367"/>
      <c r="BN31" s="367"/>
      <c r="BO31" s="367"/>
      <c r="BP31" s="367"/>
      <c r="BQ31" s="367"/>
      <c r="BR31" s="367"/>
    </row>
    <row r="32" spans="1:70">
      <c r="A32" s="192">
        <v>105</v>
      </c>
      <c r="B32" s="192">
        <v>52014</v>
      </c>
      <c r="C32" s="200">
        <v>9</v>
      </c>
      <c r="D32" s="200">
        <v>0</v>
      </c>
      <c r="E32" s="200">
        <v>1</v>
      </c>
      <c r="F32" s="200">
        <v>0</v>
      </c>
      <c r="G32" s="192" t="s">
        <v>575</v>
      </c>
      <c r="H32" s="264">
        <v>2.8240000000000001E-3</v>
      </c>
      <c r="I32" s="201">
        <v>83</v>
      </c>
      <c r="J32" s="264">
        <v>2.2038885448036312E-3</v>
      </c>
      <c r="K32" s="200">
        <v>0</v>
      </c>
      <c r="L32" s="200">
        <v>0</v>
      </c>
      <c r="M32" s="200">
        <v>0</v>
      </c>
      <c r="N32" s="200">
        <v>92</v>
      </c>
      <c r="O32" s="200">
        <v>0</v>
      </c>
      <c r="P32" s="200">
        <v>0</v>
      </c>
      <c r="Q32" s="200">
        <v>125</v>
      </c>
      <c r="R32" s="200">
        <v>0</v>
      </c>
      <c r="S32" s="200">
        <v>3</v>
      </c>
      <c r="T32" s="200">
        <v>0</v>
      </c>
      <c r="U32" s="200">
        <v>0</v>
      </c>
      <c r="V32" s="200">
        <v>0</v>
      </c>
      <c r="W32" s="200">
        <v>0</v>
      </c>
      <c r="X32" s="200">
        <v>0</v>
      </c>
      <c r="Y32" s="200">
        <v>75</v>
      </c>
      <c r="Z32" s="200">
        <v>16</v>
      </c>
      <c r="AA32" s="200">
        <v>0</v>
      </c>
      <c r="AB32" s="200">
        <v>0</v>
      </c>
      <c r="AC32" s="200">
        <v>26</v>
      </c>
      <c r="AD32" s="200">
        <v>217</v>
      </c>
      <c r="AE32" s="200">
        <v>217</v>
      </c>
      <c r="AF32" s="200">
        <v>213</v>
      </c>
      <c r="AG32" s="200">
        <v>217</v>
      </c>
      <c r="AH32" s="192"/>
      <c r="AI32" s="192">
        <v>0</v>
      </c>
      <c r="AJ32" s="192">
        <v>0</v>
      </c>
      <c r="AK32" s="192">
        <v>8.1508613941017505E-4</v>
      </c>
      <c r="AL32" s="192">
        <v>0</v>
      </c>
      <c r="AM32" s="192">
        <v>0</v>
      </c>
      <c r="AN32" s="192">
        <v>0</v>
      </c>
      <c r="AO32" s="192">
        <v>6.6447239625829478E-4</v>
      </c>
      <c r="AP32" s="192">
        <v>0</v>
      </c>
      <c r="AQ32" s="192">
        <v>0</v>
      </c>
      <c r="AR32" s="192">
        <v>1.4795585356684698E-3</v>
      </c>
      <c r="AS32" s="192"/>
      <c r="AT32" s="192">
        <v>0</v>
      </c>
      <c r="AU32" s="72">
        <v>0</v>
      </c>
      <c r="AV32" s="72">
        <v>2.1735630384271333E-3</v>
      </c>
      <c r="AW32" s="72">
        <v>0</v>
      </c>
      <c r="AX32" s="72">
        <v>0</v>
      </c>
      <c r="AY32" s="72">
        <v>0</v>
      </c>
      <c r="AZ32" s="72">
        <v>1.7719263900221195E-3</v>
      </c>
      <c r="BA32" s="72">
        <v>0</v>
      </c>
      <c r="BB32" s="72">
        <v>0</v>
      </c>
      <c r="BC32" s="72">
        <v>3.1451693422892626E-2</v>
      </c>
      <c r="BD32" s="72">
        <v>1.4795585356684698E-3</v>
      </c>
      <c r="BE32" s="326">
        <v>3.9454894284492526E-3</v>
      </c>
      <c r="BF32" s="334">
        <f t="shared" si="0"/>
        <v>1.7517973062314684E-2</v>
      </c>
      <c r="BG32" s="429">
        <v>7.9486656000000009</v>
      </c>
      <c r="BH32" s="432">
        <v>0.16920644227096268</v>
      </c>
      <c r="BI32" s="431" t="s">
        <v>115</v>
      </c>
      <c r="BJ32" s="367"/>
      <c r="BK32" s="367"/>
      <c r="BL32" s="367"/>
      <c r="BM32" s="367"/>
      <c r="BN32" s="367"/>
      <c r="BO32" s="367"/>
      <c r="BP32" s="367"/>
      <c r="BQ32" s="367"/>
      <c r="BR32" s="367"/>
    </row>
    <row r="33" spans="1:70">
      <c r="A33" s="192">
        <v>129</v>
      </c>
      <c r="B33" s="192">
        <v>51047</v>
      </c>
      <c r="C33" s="200">
        <v>3</v>
      </c>
      <c r="D33" s="201">
        <v>0</v>
      </c>
      <c r="E33" s="201">
        <v>1</v>
      </c>
      <c r="F33" s="200">
        <v>0</v>
      </c>
      <c r="G33" s="192" t="s">
        <v>530</v>
      </c>
      <c r="H33" s="264">
        <v>2.3479999999999998E-3</v>
      </c>
      <c r="I33" s="201">
        <v>85</v>
      </c>
      <c r="J33" s="264">
        <v>1.8324115804528773E-3</v>
      </c>
      <c r="K33" s="200">
        <v>0</v>
      </c>
      <c r="L33" s="200">
        <v>0</v>
      </c>
      <c r="M33" s="200">
        <v>0</v>
      </c>
      <c r="N33" s="200">
        <v>1</v>
      </c>
      <c r="O33" s="200">
        <v>0</v>
      </c>
      <c r="P33" s="200">
        <v>0</v>
      </c>
      <c r="Q33" s="200">
        <v>183</v>
      </c>
      <c r="R33" s="200">
        <v>0</v>
      </c>
      <c r="S33" s="200">
        <v>226</v>
      </c>
      <c r="T33" s="200">
        <v>450</v>
      </c>
      <c r="U33" s="200">
        <v>1</v>
      </c>
      <c r="V33" s="200">
        <v>0</v>
      </c>
      <c r="W33" s="200">
        <v>0</v>
      </c>
      <c r="X33" s="200">
        <v>0</v>
      </c>
      <c r="Y33" s="200">
        <v>0</v>
      </c>
      <c r="Z33" s="200">
        <v>1</v>
      </c>
      <c r="AA33" s="200">
        <v>0</v>
      </c>
      <c r="AB33" s="200">
        <v>0</v>
      </c>
      <c r="AC33" s="200">
        <v>40</v>
      </c>
      <c r="AD33" s="200">
        <v>184</v>
      </c>
      <c r="AE33" s="200">
        <v>634</v>
      </c>
      <c r="AF33" s="200">
        <v>408</v>
      </c>
      <c r="AG33" s="200">
        <v>634</v>
      </c>
      <c r="AH33" s="192"/>
      <c r="AI33" s="192">
        <v>0</v>
      </c>
      <c r="AJ33" s="192">
        <v>0</v>
      </c>
      <c r="AK33" s="192">
        <v>7.3662945534205672E-6</v>
      </c>
      <c r="AL33" s="192">
        <v>0</v>
      </c>
      <c r="AM33" s="192">
        <v>0</v>
      </c>
      <c r="AN33" s="192">
        <v>3.3148325490392552E-3</v>
      </c>
      <c r="AO33" s="192">
        <v>0</v>
      </c>
      <c r="AP33" s="192">
        <v>0</v>
      </c>
      <c r="AQ33" s="192">
        <v>0</v>
      </c>
      <c r="AR33" s="192">
        <v>3.3221988435926759E-3</v>
      </c>
      <c r="AS33" s="192"/>
      <c r="AT33" s="192">
        <v>0</v>
      </c>
      <c r="AU33" s="72">
        <v>0</v>
      </c>
      <c r="AV33" s="72">
        <v>1.9643452142454846E-5</v>
      </c>
      <c r="AW33" s="72">
        <v>0</v>
      </c>
      <c r="AX33" s="72">
        <v>0</v>
      </c>
      <c r="AY33" s="72">
        <v>3.3148325490392552E-3</v>
      </c>
      <c r="AZ33" s="72">
        <v>0</v>
      </c>
      <c r="BA33" s="72">
        <v>0</v>
      </c>
      <c r="BB33" s="72">
        <v>0</v>
      </c>
      <c r="BC33" s="72">
        <v>5.0090802963259851E-2</v>
      </c>
      <c r="BD33" s="72">
        <v>3.3221988435926759E-3</v>
      </c>
      <c r="BE33" s="326">
        <v>3.33447600118171E-3</v>
      </c>
      <c r="BF33" s="334">
        <f t="shared" si="0"/>
        <v>1.4805073445246793E-2</v>
      </c>
      <c r="BG33" s="429">
        <v>8.0795568000000006</v>
      </c>
      <c r="BH33" s="432">
        <v>0.17337810587284241</v>
      </c>
      <c r="BI33" s="431" t="s">
        <v>115</v>
      </c>
      <c r="BJ33" s="367"/>
      <c r="BK33" s="367"/>
      <c r="BL33" s="367"/>
      <c r="BM33" s="367"/>
      <c r="BN33" s="367"/>
      <c r="BO33" s="367"/>
      <c r="BP33" s="367"/>
      <c r="BQ33" s="367"/>
      <c r="BR33" s="367"/>
    </row>
    <row r="34" spans="1:70">
      <c r="A34" s="192">
        <v>59</v>
      </c>
      <c r="B34" s="192">
        <v>53019</v>
      </c>
      <c r="C34" s="200">
        <v>9</v>
      </c>
      <c r="D34" s="200">
        <v>0</v>
      </c>
      <c r="E34" s="200">
        <v>1</v>
      </c>
      <c r="F34" s="200">
        <v>0</v>
      </c>
      <c r="G34" s="192" t="s">
        <v>575</v>
      </c>
      <c r="H34" s="264">
        <v>2.362E-3</v>
      </c>
      <c r="I34" s="201">
        <v>83</v>
      </c>
      <c r="J34" s="264">
        <v>1.8433373735220171E-3</v>
      </c>
      <c r="K34" s="200">
        <v>0</v>
      </c>
      <c r="L34" s="200">
        <v>0</v>
      </c>
      <c r="M34" s="200">
        <v>0</v>
      </c>
      <c r="N34" s="200">
        <v>120</v>
      </c>
      <c r="O34" s="200">
        <v>0</v>
      </c>
      <c r="P34" s="200">
        <v>0</v>
      </c>
      <c r="Q34" s="200">
        <v>108</v>
      </c>
      <c r="R34" s="200">
        <v>0</v>
      </c>
      <c r="S34" s="200">
        <v>168</v>
      </c>
      <c r="T34" s="200">
        <v>0</v>
      </c>
      <c r="U34" s="200">
        <v>0</v>
      </c>
      <c r="V34" s="200">
        <v>0</v>
      </c>
      <c r="W34" s="200">
        <v>0</v>
      </c>
      <c r="X34" s="200">
        <v>0</v>
      </c>
      <c r="Y34" s="200">
        <v>51</v>
      </c>
      <c r="Z34" s="200">
        <v>68</v>
      </c>
      <c r="AA34" s="200">
        <v>0</v>
      </c>
      <c r="AB34" s="200">
        <v>0</v>
      </c>
      <c r="AC34" s="200">
        <v>22</v>
      </c>
      <c r="AD34" s="200">
        <v>228</v>
      </c>
      <c r="AE34" s="200">
        <v>228</v>
      </c>
      <c r="AF34" s="200">
        <v>59</v>
      </c>
      <c r="AG34" s="200">
        <v>228</v>
      </c>
      <c r="AH34" s="192"/>
      <c r="AI34" s="192">
        <v>0</v>
      </c>
      <c r="AJ34" s="192">
        <v>0</v>
      </c>
      <c r="AK34" s="192">
        <v>8.8922594898702112E-4</v>
      </c>
      <c r="AL34" s="192">
        <v>0</v>
      </c>
      <c r="AM34" s="192">
        <v>0</v>
      </c>
      <c r="AN34" s="192">
        <v>0</v>
      </c>
      <c r="AO34" s="192">
        <v>3.7792102831948399E-4</v>
      </c>
      <c r="AP34" s="192">
        <v>0</v>
      </c>
      <c r="AQ34" s="192">
        <v>0</v>
      </c>
      <c r="AR34" s="192">
        <v>1.2671469773065051E-3</v>
      </c>
      <c r="AS34" s="192"/>
      <c r="AT34" s="192">
        <v>0</v>
      </c>
      <c r="AU34" s="72">
        <v>0</v>
      </c>
      <c r="AV34" s="72">
        <v>2.371269197298723E-3</v>
      </c>
      <c r="AW34" s="72">
        <v>0</v>
      </c>
      <c r="AX34" s="72">
        <v>0</v>
      </c>
      <c r="AY34" s="72">
        <v>0</v>
      </c>
      <c r="AZ34" s="72">
        <v>1.0077894088519573E-3</v>
      </c>
      <c r="BA34" s="72">
        <v>0</v>
      </c>
      <c r="BB34" s="72">
        <v>0</v>
      </c>
      <c r="BC34" s="72">
        <v>7.2867126375325345E-3</v>
      </c>
      <c r="BD34" s="327">
        <v>1.2671469773065051E-3</v>
      </c>
      <c r="BE34" s="326">
        <v>3.3790586061506803E-3</v>
      </c>
      <c r="BF34" s="334">
        <f t="shared" si="0"/>
        <v>1.5003020211309021E-2</v>
      </c>
      <c r="BG34" s="429">
        <v>8.1390528000000018</v>
      </c>
      <c r="BH34" s="432">
        <v>0.17757464310778276</v>
      </c>
      <c r="BI34" s="431" t="s">
        <v>115</v>
      </c>
      <c r="BJ34" s="367"/>
      <c r="BK34" s="367"/>
      <c r="BL34" s="367"/>
      <c r="BM34" s="367"/>
      <c r="BN34" s="367"/>
      <c r="BO34" s="367"/>
      <c r="BP34" s="367"/>
      <c r="BQ34" s="367"/>
      <c r="BR34" s="367"/>
    </row>
    <row r="35" spans="1:70">
      <c r="A35" s="192">
        <v>10</v>
      </c>
      <c r="B35" s="192">
        <v>51055</v>
      </c>
      <c r="C35" s="200">
        <v>3</v>
      </c>
      <c r="D35" s="200">
        <v>0</v>
      </c>
      <c r="E35" s="200">
        <v>1</v>
      </c>
      <c r="F35" s="200">
        <v>0</v>
      </c>
      <c r="G35" s="192" t="s">
        <v>408</v>
      </c>
      <c r="H35" s="264">
        <v>7.7899999999999996E-4</v>
      </c>
      <c r="I35" s="201">
        <v>85</v>
      </c>
      <c r="J35" s="264">
        <v>6.0794234291856538E-4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106</v>
      </c>
      <c r="R35" s="200">
        <v>0</v>
      </c>
      <c r="S35" s="200">
        <v>832</v>
      </c>
      <c r="T35" s="200">
        <v>475</v>
      </c>
      <c r="U35" s="200">
        <v>1</v>
      </c>
      <c r="V35" s="200">
        <v>0</v>
      </c>
      <c r="W35" s="200">
        <v>0</v>
      </c>
      <c r="X35" s="200">
        <v>0</v>
      </c>
      <c r="Y35" s="200">
        <v>0</v>
      </c>
      <c r="Z35" s="200">
        <v>0</v>
      </c>
      <c r="AA35" s="200">
        <v>0</v>
      </c>
      <c r="AB35" s="200">
        <v>0</v>
      </c>
      <c r="AC35" s="200">
        <v>0</v>
      </c>
      <c r="AD35" s="200">
        <v>107</v>
      </c>
      <c r="AE35" s="200">
        <v>582</v>
      </c>
      <c r="AF35" s="200">
        <v>-249</v>
      </c>
      <c r="AG35" s="200">
        <v>582</v>
      </c>
      <c r="AH35" s="192"/>
      <c r="AI35" s="192">
        <v>0</v>
      </c>
      <c r="AJ35" s="192">
        <v>0</v>
      </c>
      <c r="AK35" s="192">
        <v>0</v>
      </c>
      <c r="AL35" s="192">
        <v>0</v>
      </c>
      <c r="AM35" s="192">
        <v>0</v>
      </c>
      <c r="AN35" s="192">
        <v>1.1608659038030006E-3</v>
      </c>
      <c r="AO35" s="192">
        <v>0</v>
      </c>
      <c r="AP35" s="192">
        <v>0</v>
      </c>
      <c r="AQ35" s="192">
        <v>0</v>
      </c>
      <c r="AR35" s="192">
        <v>1.1608659038030006E-3</v>
      </c>
      <c r="AS35" s="192"/>
      <c r="AT35" s="19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1.1608659038030006E-3</v>
      </c>
      <c r="AZ35" s="72">
        <v>0</v>
      </c>
      <c r="BA35" s="72">
        <v>0</v>
      </c>
      <c r="BB35" s="72">
        <v>0</v>
      </c>
      <c r="BC35" s="72">
        <v>-1.0142302106910427E-2</v>
      </c>
      <c r="BD35" s="72">
        <v>1.1608659038030006E-3</v>
      </c>
      <c r="BE35" s="326">
        <v>1.1608659038030006E-3</v>
      </c>
      <c r="BF35" s="334">
        <f t="shared" si="0"/>
        <v>5.1542446128853229E-3</v>
      </c>
      <c r="BG35" s="429">
        <v>8.47818</v>
      </c>
      <c r="BH35" s="432">
        <v>0.17895868311879823</v>
      </c>
      <c r="BI35" s="431" t="s">
        <v>115</v>
      </c>
      <c r="BJ35" s="367"/>
      <c r="BK35" s="367"/>
      <c r="BL35" s="367"/>
      <c r="BM35" s="367"/>
      <c r="BN35" s="367"/>
      <c r="BO35" s="367"/>
      <c r="BP35" s="367"/>
      <c r="BQ35" s="367"/>
      <c r="BR35" s="367"/>
    </row>
    <row r="36" spans="1:70">
      <c r="A36" s="192">
        <v>24</v>
      </c>
      <c r="B36" s="192">
        <v>51085</v>
      </c>
      <c r="C36" s="200">
        <v>9</v>
      </c>
      <c r="D36" s="200">
        <v>0</v>
      </c>
      <c r="E36" s="200">
        <v>1</v>
      </c>
      <c r="F36" s="200">
        <v>0</v>
      </c>
      <c r="G36" s="192" t="s">
        <v>575</v>
      </c>
      <c r="H36" s="264">
        <v>7.7899999999999996E-4</v>
      </c>
      <c r="I36" s="201">
        <v>83</v>
      </c>
      <c r="J36" s="264">
        <v>6.0794234291856538E-4</v>
      </c>
      <c r="K36" s="200">
        <v>0</v>
      </c>
      <c r="L36" s="200">
        <v>0</v>
      </c>
      <c r="M36" s="200">
        <v>0</v>
      </c>
      <c r="N36" s="200">
        <v>54</v>
      </c>
      <c r="O36" s="200">
        <v>16</v>
      </c>
      <c r="P36" s="200">
        <v>0</v>
      </c>
      <c r="Q36" s="200">
        <v>21</v>
      </c>
      <c r="R36" s="200">
        <v>2</v>
      </c>
      <c r="S36" s="200">
        <v>332</v>
      </c>
      <c r="T36" s="200">
        <v>247</v>
      </c>
      <c r="U36" s="200">
        <v>1</v>
      </c>
      <c r="V36" s="200">
        <v>1</v>
      </c>
      <c r="W36" s="200">
        <v>0</v>
      </c>
      <c r="X36" s="200">
        <v>0</v>
      </c>
      <c r="Y36" s="200">
        <v>45</v>
      </c>
      <c r="Z36" s="200">
        <v>9</v>
      </c>
      <c r="AA36" s="200">
        <v>0</v>
      </c>
      <c r="AB36" s="200">
        <v>15</v>
      </c>
      <c r="AC36" s="200">
        <v>12</v>
      </c>
      <c r="AD36" s="200">
        <v>95</v>
      </c>
      <c r="AE36" s="200">
        <v>342</v>
      </c>
      <c r="AF36" s="200">
        <v>10</v>
      </c>
      <c r="AG36" s="200">
        <v>342</v>
      </c>
      <c r="AH36" s="192"/>
      <c r="AI36" s="192">
        <v>0</v>
      </c>
      <c r="AJ36" s="192">
        <v>0</v>
      </c>
      <c r="AK36" s="192">
        <v>1.3197212380076218E-4</v>
      </c>
      <c r="AL36" s="192">
        <v>3.9102851496522129E-5</v>
      </c>
      <c r="AM36" s="192">
        <v>0</v>
      </c>
      <c r="AN36" s="192">
        <v>6.0365026997756034E-4</v>
      </c>
      <c r="AO36" s="192">
        <v>1.0997676983396847E-4</v>
      </c>
      <c r="AP36" s="192">
        <v>0</v>
      </c>
      <c r="AQ36" s="192">
        <v>3.6658923277989497E-5</v>
      </c>
      <c r="AR36" s="192">
        <v>9.213609383868027E-4</v>
      </c>
      <c r="AS36" s="192"/>
      <c r="AT36" s="192">
        <v>0</v>
      </c>
      <c r="AU36" s="72">
        <v>0</v>
      </c>
      <c r="AV36" s="72">
        <v>3.5192566346869915E-4</v>
      </c>
      <c r="AW36" s="72">
        <v>3.9102851496522129E-5</v>
      </c>
      <c r="AX36" s="72">
        <v>0</v>
      </c>
      <c r="AY36" s="72">
        <v>6.0365026997756034E-4</v>
      </c>
      <c r="AZ36" s="72">
        <v>2.9327138622391597E-4</v>
      </c>
      <c r="BA36" s="72">
        <v>0</v>
      </c>
      <c r="BB36" s="72">
        <v>3.6658923277989497E-5</v>
      </c>
      <c r="BC36" s="72">
        <v>4.0732136975543882E-4</v>
      </c>
      <c r="BD36" s="72">
        <v>9.213609383868027E-4</v>
      </c>
      <c r="BE36" s="326">
        <v>1.3246090944446869E-3</v>
      </c>
      <c r="BF36" s="334">
        <f t="shared" si="0"/>
        <v>5.88126437933441E-3</v>
      </c>
      <c r="BG36" s="429">
        <v>9.6740496</v>
      </c>
      <c r="BH36" s="432">
        <v>0.1803427231298137</v>
      </c>
      <c r="BI36" s="431" t="s">
        <v>115</v>
      </c>
      <c r="BJ36" s="367"/>
      <c r="BK36" s="367"/>
      <c r="BL36" s="367"/>
      <c r="BM36" s="367"/>
      <c r="BN36" s="367"/>
      <c r="BO36" s="367"/>
      <c r="BP36" s="367"/>
      <c r="BQ36" s="367"/>
      <c r="BR36" s="367"/>
    </row>
    <row r="37" spans="1:70">
      <c r="A37" s="192">
        <v>101</v>
      </c>
      <c r="B37" s="192">
        <v>42020</v>
      </c>
      <c r="C37" s="200">
        <v>9</v>
      </c>
      <c r="D37" s="202">
        <v>0</v>
      </c>
      <c r="E37" s="202">
        <v>1</v>
      </c>
      <c r="F37" s="200">
        <v>0</v>
      </c>
      <c r="G37" s="192" t="s">
        <v>543</v>
      </c>
      <c r="H37" s="264">
        <v>1.2819000000000001E-2</v>
      </c>
      <c r="I37" s="201">
        <v>82</v>
      </c>
      <c r="J37" s="264">
        <v>1.0004124382378807E-2</v>
      </c>
      <c r="K37" s="200">
        <v>34</v>
      </c>
      <c r="L37" s="200">
        <v>0</v>
      </c>
      <c r="M37" s="200">
        <v>0</v>
      </c>
      <c r="N37" s="200">
        <v>95</v>
      </c>
      <c r="O37" s="200">
        <v>0</v>
      </c>
      <c r="P37" s="200">
        <v>0</v>
      </c>
      <c r="Q37" s="200">
        <v>122</v>
      </c>
      <c r="R37" s="200">
        <v>0</v>
      </c>
      <c r="S37" s="200">
        <v>192</v>
      </c>
      <c r="T37" s="200">
        <v>138</v>
      </c>
      <c r="U37" s="200">
        <v>1</v>
      </c>
      <c r="V37" s="200">
        <v>1</v>
      </c>
      <c r="W37" s="200">
        <v>34</v>
      </c>
      <c r="X37" s="200">
        <v>0</v>
      </c>
      <c r="Y37" s="200">
        <v>46</v>
      </c>
      <c r="Z37" s="200">
        <v>48</v>
      </c>
      <c r="AA37" s="200">
        <v>0</v>
      </c>
      <c r="AB37" s="200">
        <v>0</v>
      </c>
      <c r="AC37" s="200">
        <v>83</v>
      </c>
      <c r="AD37" s="200">
        <v>252</v>
      </c>
      <c r="AE37" s="200">
        <v>356</v>
      </c>
      <c r="AF37" s="200">
        <v>198</v>
      </c>
      <c r="AG37" s="200">
        <v>390</v>
      </c>
      <c r="AH37" s="192"/>
      <c r="AI37" s="192">
        <v>1.367363720583535E-3</v>
      </c>
      <c r="AJ37" s="192">
        <v>0</v>
      </c>
      <c r="AK37" s="192">
        <v>3.8205751016304663E-3</v>
      </c>
      <c r="AL37" s="192">
        <v>0</v>
      </c>
      <c r="AM37" s="192">
        <v>0</v>
      </c>
      <c r="AN37" s="192">
        <v>5.5498880423684666E-3</v>
      </c>
      <c r="AO37" s="192">
        <v>1.8499626807894892E-3</v>
      </c>
      <c r="AP37" s="192">
        <v>0</v>
      </c>
      <c r="AQ37" s="192">
        <v>0</v>
      </c>
      <c r="AR37" s="192">
        <v>1.2587789545371956E-2</v>
      </c>
      <c r="AS37" s="192"/>
      <c r="AT37" s="192">
        <v>1.367363720583535E-3</v>
      </c>
      <c r="AU37" s="72">
        <v>0</v>
      </c>
      <c r="AV37" s="72">
        <v>1.0188200271014579E-2</v>
      </c>
      <c r="AW37" s="72">
        <v>0</v>
      </c>
      <c r="AX37" s="72">
        <v>0</v>
      </c>
      <c r="AY37" s="72">
        <v>5.5498880423684666E-3</v>
      </c>
      <c r="AZ37" s="72">
        <v>4.933233815438638E-3</v>
      </c>
      <c r="BA37" s="72">
        <v>0</v>
      </c>
      <c r="BB37" s="72">
        <v>0</v>
      </c>
      <c r="BC37" s="72">
        <v>0.13271471405663726</v>
      </c>
      <c r="BD37" s="72">
        <v>1.2587789545371956E-2</v>
      </c>
      <c r="BE37" s="326">
        <v>2.2038685849405219E-2</v>
      </c>
      <c r="BF37" s="334">
        <f t="shared" si="0"/>
        <v>9.7851765171359184E-2</v>
      </c>
      <c r="BG37" s="429">
        <v>9.781142400000002</v>
      </c>
      <c r="BH37" s="432">
        <v>0.20311808757295524</v>
      </c>
      <c r="BI37" s="431" t="s">
        <v>115</v>
      </c>
      <c r="BJ37" s="367"/>
      <c r="BK37" s="367"/>
      <c r="BL37" s="367"/>
      <c r="BM37" s="367"/>
      <c r="BN37" s="367"/>
      <c r="BO37" s="367"/>
      <c r="BP37" s="367"/>
      <c r="BQ37" s="367"/>
      <c r="BR37" s="367"/>
    </row>
    <row r="38" spans="1:70">
      <c r="A38" s="192">
        <v>99</v>
      </c>
      <c r="B38" s="192">
        <v>51089</v>
      </c>
      <c r="C38" s="200">
        <v>9</v>
      </c>
      <c r="D38" s="200">
        <v>0</v>
      </c>
      <c r="E38" s="200">
        <v>1</v>
      </c>
      <c r="F38" s="200">
        <v>0</v>
      </c>
      <c r="G38" s="192" t="s">
        <v>575</v>
      </c>
      <c r="H38" s="264">
        <v>2.3479999999999998E-3</v>
      </c>
      <c r="I38" s="201">
        <v>83</v>
      </c>
      <c r="J38" s="264">
        <v>1.8324115804528773E-3</v>
      </c>
      <c r="K38" s="200">
        <v>138</v>
      </c>
      <c r="L38" s="200">
        <v>0</v>
      </c>
      <c r="M38" s="200">
        <v>0</v>
      </c>
      <c r="N38" s="200">
        <v>82</v>
      </c>
      <c r="O38" s="200">
        <v>5</v>
      </c>
      <c r="P38" s="200">
        <v>0</v>
      </c>
      <c r="Q38" s="200">
        <v>213</v>
      </c>
      <c r="R38" s="200">
        <v>0</v>
      </c>
      <c r="S38" s="200">
        <v>244</v>
      </c>
      <c r="T38" s="200">
        <v>0</v>
      </c>
      <c r="U38" s="200">
        <v>0</v>
      </c>
      <c r="V38" s="200">
        <v>0</v>
      </c>
      <c r="W38" s="200">
        <v>0</v>
      </c>
      <c r="X38" s="200">
        <v>0</v>
      </c>
      <c r="Y38" s="200">
        <v>79</v>
      </c>
      <c r="Z38" s="200">
        <v>3</v>
      </c>
      <c r="AA38" s="200">
        <v>0</v>
      </c>
      <c r="AB38" s="200">
        <v>0</v>
      </c>
      <c r="AC38" s="200">
        <v>57</v>
      </c>
      <c r="AD38" s="200">
        <v>440</v>
      </c>
      <c r="AE38" s="200">
        <v>301</v>
      </c>
      <c r="AF38" s="200">
        <v>195</v>
      </c>
      <c r="AG38" s="200">
        <v>439</v>
      </c>
      <c r="AH38" s="192"/>
      <c r="AI38" s="192">
        <v>1.0165486483720381E-3</v>
      </c>
      <c r="AJ38" s="192">
        <v>0</v>
      </c>
      <c r="AK38" s="192">
        <v>6.0403615338048644E-4</v>
      </c>
      <c r="AL38" s="192">
        <v>3.6831472767102837E-5</v>
      </c>
      <c r="AM38" s="192">
        <v>0</v>
      </c>
      <c r="AN38" s="192">
        <v>0</v>
      </c>
      <c r="AO38" s="192">
        <v>5.8193726972022481E-4</v>
      </c>
      <c r="AP38" s="192">
        <v>0</v>
      </c>
      <c r="AQ38" s="192">
        <v>0</v>
      </c>
      <c r="AR38" s="192">
        <v>2.2393535442398523E-3</v>
      </c>
      <c r="AS38" s="192"/>
      <c r="AT38" s="192">
        <v>1.0165486483720381E-3</v>
      </c>
      <c r="AU38" s="72">
        <v>0</v>
      </c>
      <c r="AV38" s="72">
        <v>1.6107630756812975E-3</v>
      </c>
      <c r="AW38" s="72">
        <v>3.6831472767102837E-5</v>
      </c>
      <c r="AX38" s="72">
        <v>0</v>
      </c>
      <c r="AY38" s="72">
        <v>0</v>
      </c>
      <c r="AZ38" s="72">
        <v>1.5518327192539328E-3</v>
      </c>
      <c r="BA38" s="72">
        <v>0</v>
      </c>
      <c r="BB38" s="72">
        <v>0</v>
      </c>
      <c r="BC38" s="72">
        <v>2.3940457298616845E-2</v>
      </c>
      <c r="BD38" s="72">
        <v>2.2393535442398523E-3</v>
      </c>
      <c r="BE38" s="326">
        <v>4.2159759160743712E-3</v>
      </c>
      <c r="BF38" s="334">
        <f t="shared" si="0"/>
        <v>1.871893306737021E-2</v>
      </c>
      <c r="BG38" s="429">
        <v>10.215463200000002</v>
      </c>
      <c r="BH38" s="432">
        <v>0.20728975117483497</v>
      </c>
      <c r="BI38" s="431" t="s">
        <v>115</v>
      </c>
      <c r="BJ38" s="367"/>
      <c r="BK38" s="367"/>
      <c r="BL38" s="367"/>
      <c r="BM38" s="367"/>
      <c r="BN38" s="367"/>
      <c r="BO38" s="367"/>
      <c r="BP38" s="367"/>
      <c r="BQ38" s="367"/>
      <c r="BR38" s="367"/>
    </row>
    <row r="39" spans="1:70">
      <c r="A39" s="192">
        <v>27</v>
      </c>
      <c r="B39" s="192">
        <v>52003</v>
      </c>
      <c r="C39" s="200">
        <v>6</v>
      </c>
      <c r="D39" s="200">
        <v>0</v>
      </c>
      <c r="E39" s="200">
        <v>1</v>
      </c>
      <c r="F39" s="200">
        <v>0</v>
      </c>
      <c r="G39" s="192" t="s">
        <v>575</v>
      </c>
      <c r="H39" s="264">
        <v>2.8240000000000001E-3</v>
      </c>
      <c r="I39" s="201">
        <v>83</v>
      </c>
      <c r="J39" s="264">
        <v>2.2038885448036312E-3</v>
      </c>
      <c r="K39" s="200">
        <v>0</v>
      </c>
      <c r="L39" s="200">
        <v>0</v>
      </c>
      <c r="M39" s="200">
        <v>0</v>
      </c>
      <c r="N39" s="200">
        <v>81</v>
      </c>
      <c r="O39" s="200">
        <v>12</v>
      </c>
      <c r="P39" s="200">
        <v>0</v>
      </c>
      <c r="Q39" s="200">
        <v>87</v>
      </c>
      <c r="R39" s="200">
        <v>15</v>
      </c>
      <c r="S39" s="200">
        <v>425</v>
      </c>
      <c r="T39" s="200">
        <v>256</v>
      </c>
      <c r="U39" s="200">
        <v>1</v>
      </c>
      <c r="V39" s="200">
        <v>0</v>
      </c>
      <c r="W39" s="200">
        <v>0</v>
      </c>
      <c r="X39" s="200">
        <v>0</v>
      </c>
      <c r="Y39" s="200">
        <v>53</v>
      </c>
      <c r="Z39" s="200">
        <v>27</v>
      </c>
      <c r="AA39" s="200">
        <v>0</v>
      </c>
      <c r="AB39" s="200">
        <v>0</v>
      </c>
      <c r="AC39" s="200">
        <v>20</v>
      </c>
      <c r="AD39" s="200">
        <v>196</v>
      </c>
      <c r="AE39" s="200">
        <v>453</v>
      </c>
      <c r="AF39" s="200">
        <v>27</v>
      </c>
      <c r="AG39" s="200">
        <v>453</v>
      </c>
      <c r="AH39" s="192"/>
      <c r="AI39" s="192">
        <v>0</v>
      </c>
      <c r="AJ39" s="192">
        <v>0</v>
      </c>
      <c r="AK39" s="192">
        <v>7.1763018795895843E-4</v>
      </c>
      <c r="AL39" s="192">
        <v>1.0631558340132717E-4</v>
      </c>
      <c r="AM39" s="192">
        <v>0</v>
      </c>
      <c r="AN39" s="192">
        <v>2.268065779228313E-3</v>
      </c>
      <c r="AO39" s="192">
        <v>4.6956049335586164E-4</v>
      </c>
      <c r="AP39" s="192">
        <v>0</v>
      </c>
      <c r="AQ39" s="192">
        <v>0</v>
      </c>
      <c r="AR39" s="192">
        <v>3.5615720439444603E-3</v>
      </c>
      <c r="AS39" s="192"/>
      <c r="AT39" s="192">
        <v>0</v>
      </c>
      <c r="AU39" s="72">
        <v>0</v>
      </c>
      <c r="AV39" s="72">
        <v>1.9136805012238891E-3</v>
      </c>
      <c r="AW39" s="72">
        <v>1.0631558340132717E-4</v>
      </c>
      <c r="AX39" s="72">
        <v>0</v>
      </c>
      <c r="AY39" s="72">
        <v>2.268065779228313E-3</v>
      </c>
      <c r="AZ39" s="72">
        <v>1.2521613156156312E-3</v>
      </c>
      <c r="BA39" s="72">
        <v>0</v>
      </c>
      <c r="BB39" s="72">
        <v>0</v>
      </c>
      <c r="BC39" s="72">
        <v>3.9868343775497691E-3</v>
      </c>
      <c r="BD39" s="72">
        <v>3.5615720439444603E-3</v>
      </c>
      <c r="BE39" s="326">
        <v>5.5402231794691604E-3</v>
      </c>
      <c r="BF39" s="334">
        <f t="shared" si="0"/>
        <v>2.4598590916843074E-2</v>
      </c>
      <c r="BG39" s="429">
        <v>11.161449600000001</v>
      </c>
      <c r="BH39" s="432">
        <v>0.2123071183007755</v>
      </c>
      <c r="BI39" s="431" t="s">
        <v>115</v>
      </c>
      <c r="BJ39" s="367"/>
      <c r="BK39" s="367"/>
      <c r="BL39" s="367"/>
      <c r="BM39" s="367"/>
      <c r="BN39" s="367"/>
      <c r="BO39" s="367"/>
      <c r="BP39" s="367"/>
      <c r="BQ39" s="367"/>
      <c r="BR39" s="367"/>
    </row>
    <row r="40" spans="1:70">
      <c r="A40" s="192">
        <v>127</v>
      </c>
      <c r="B40" s="192">
        <v>54043</v>
      </c>
      <c r="C40" s="200">
        <v>9</v>
      </c>
      <c r="D40" s="200">
        <v>0</v>
      </c>
      <c r="E40" s="200">
        <v>1</v>
      </c>
      <c r="F40" s="200">
        <v>0</v>
      </c>
      <c r="G40" s="192" t="s">
        <v>575</v>
      </c>
      <c r="H40" s="264">
        <v>6.7599999999999995E-4</v>
      </c>
      <c r="I40" s="201">
        <v>83</v>
      </c>
      <c r="J40" s="264">
        <v>5.2755972248132242E-4</v>
      </c>
      <c r="K40" s="200">
        <v>0</v>
      </c>
      <c r="L40" s="200">
        <v>0</v>
      </c>
      <c r="M40" s="200">
        <v>0</v>
      </c>
      <c r="N40" s="200">
        <v>49</v>
      </c>
      <c r="O40" s="200">
        <v>0</v>
      </c>
      <c r="P40" s="200">
        <v>0</v>
      </c>
      <c r="Q40" s="200">
        <v>41</v>
      </c>
      <c r="R40" s="200">
        <v>0</v>
      </c>
      <c r="S40" s="200">
        <v>142</v>
      </c>
      <c r="T40" s="200">
        <v>450</v>
      </c>
      <c r="U40" s="200">
        <v>1</v>
      </c>
      <c r="V40" s="200">
        <v>1</v>
      </c>
      <c r="W40" s="200">
        <v>0</v>
      </c>
      <c r="X40" s="200">
        <v>0</v>
      </c>
      <c r="Y40" s="200">
        <v>41</v>
      </c>
      <c r="Z40" s="200">
        <v>9</v>
      </c>
      <c r="AA40" s="200">
        <v>0</v>
      </c>
      <c r="AB40" s="200">
        <v>0</v>
      </c>
      <c r="AC40" s="200">
        <v>4</v>
      </c>
      <c r="AD40" s="200">
        <v>90</v>
      </c>
      <c r="AE40" s="200">
        <v>540</v>
      </c>
      <c r="AF40" s="200">
        <v>398</v>
      </c>
      <c r="AG40" s="200">
        <v>540</v>
      </c>
      <c r="AH40" s="192"/>
      <c r="AI40" s="192">
        <v>0</v>
      </c>
      <c r="AJ40" s="192">
        <v>0</v>
      </c>
      <c r="AK40" s="192">
        <v>1.0391871413437089E-4</v>
      </c>
      <c r="AL40" s="192">
        <v>0</v>
      </c>
      <c r="AM40" s="192">
        <v>0</v>
      </c>
      <c r="AN40" s="192">
        <v>9.5435553796871227E-4</v>
      </c>
      <c r="AO40" s="192">
        <v>8.695239345937156E-5</v>
      </c>
      <c r="AP40" s="192">
        <v>0</v>
      </c>
      <c r="AQ40" s="192">
        <v>0</v>
      </c>
      <c r="AR40" s="192">
        <v>1.1452266455624547E-3</v>
      </c>
      <c r="AS40" s="192"/>
      <c r="AT40" s="192">
        <v>0</v>
      </c>
      <c r="AU40" s="72">
        <v>0</v>
      </c>
      <c r="AV40" s="72">
        <v>2.7711657102498906E-4</v>
      </c>
      <c r="AW40" s="72">
        <v>0</v>
      </c>
      <c r="AX40" s="72">
        <v>0</v>
      </c>
      <c r="AY40" s="72">
        <v>9.5435553796871227E-4</v>
      </c>
      <c r="AZ40" s="72">
        <v>2.3187304922499084E-4</v>
      </c>
      <c r="BA40" s="72">
        <v>0</v>
      </c>
      <c r="BB40" s="72">
        <v>0</v>
      </c>
      <c r="BC40" s="72">
        <v>1.4067907559686945E-2</v>
      </c>
      <c r="BD40" s="72">
        <v>1.1452266455624547E-3</v>
      </c>
      <c r="BE40" s="326">
        <v>1.4633451582186923E-3</v>
      </c>
      <c r="BF40" s="334">
        <f t="shared" ref="BF40:BF71" si="1">BE40*4.44</f>
        <v>6.4972525024909944E-3</v>
      </c>
      <c r="BG40" s="429">
        <v>12.315672000000003</v>
      </c>
      <c r="BH40" s="432">
        <v>0.21350815943998791</v>
      </c>
      <c r="BI40" s="431" t="s">
        <v>115</v>
      </c>
      <c r="BJ40" s="367"/>
      <c r="BK40" s="367"/>
      <c r="BL40" s="367"/>
      <c r="BM40" s="367"/>
      <c r="BN40" s="367"/>
      <c r="BO40" s="367"/>
      <c r="BP40" s="367"/>
      <c r="BQ40" s="367"/>
      <c r="BR40" s="367"/>
    </row>
    <row r="41" spans="1:70">
      <c r="A41" s="192">
        <v>144</v>
      </c>
      <c r="B41" s="192">
        <v>51050</v>
      </c>
      <c r="C41" s="200">
        <v>3</v>
      </c>
      <c r="D41" s="200">
        <v>0</v>
      </c>
      <c r="E41" s="200">
        <v>1</v>
      </c>
      <c r="F41" s="200">
        <v>0</v>
      </c>
      <c r="G41" s="192" t="s">
        <v>607</v>
      </c>
      <c r="H41" s="264">
        <v>7.7899999999999996E-4</v>
      </c>
      <c r="I41" s="201">
        <v>85</v>
      </c>
      <c r="J41" s="264">
        <v>6.0794234291856538E-4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54</v>
      </c>
      <c r="R41" s="200">
        <v>0</v>
      </c>
      <c r="S41" s="200">
        <v>160</v>
      </c>
      <c r="T41" s="200">
        <v>702</v>
      </c>
      <c r="U41" s="200">
        <v>1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>
        <v>0</v>
      </c>
      <c r="AD41" s="200">
        <v>54</v>
      </c>
      <c r="AE41" s="200">
        <v>756</v>
      </c>
      <c r="AF41" s="200">
        <v>595</v>
      </c>
      <c r="AG41" s="200">
        <v>756</v>
      </c>
      <c r="AH41" s="192"/>
      <c r="AI41" s="192">
        <v>0</v>
      </c>
      <c r="AJ41" s="192">
        <v>0</v>
      </c>
      <c r="AK41" s="192">
        <v>0</v>
      </c>
      <c r="AL41" s="192">
        <v>0</v>
      </c>
      <c r="AM41" s="192">
        <v>0</v>
      </c>
      <c r="AN41" s="192">
        <v>1.7156376094099083E-3</v>
      </c>
      <c r="AO41" s="192">
        <v>0</v>
      </c>
      <c r="AP41" s="192">
        <v>0</v>
      </c>
      <c r="AQ41" s="192">
        <v>0</v>
      </c>
      <c r="AR41" s="192">
        <v>1.7156376094099083E-3</v>
      </c>
      <c r="AS41" s="192"/>
      <c r="AT41" s="19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1.7156376094099083E-3</v>
      </c>
      <c r="AZ41" s="72">
        <v>0</v>
      </c>
      <c r="BA41" s="72">
        <v>0</v>
      </c>
      <c r="BB41" s="72">
        <v>0</v>
      </c>
      <c r="BC41" s="72">
        <v>2.4235621500448612E-2</v>
      </c>
      <c r="BD41" s="72">
        <v>1.7156376094099083E-3</v>
      </c>
      <c r="BE41" s="326">
        <v>1.7156376094099083E-3</v>
      </c>
      <c r="BF41" s="334">
        <f t="shared" si="1"/>
        <v>7.6174309857799938E-3</v>
      </c>
      <c r="BG41" s="429">
        <v>12.529857600000001</v>
      </c>
      <c r="BH41" s="432">
        <v>0.21489219945100338</v>
      </c>
      <c r="BI41" s="431" t="s">
        <v>115</v>
      </c>
      <c r="BJ41" s="367"/>
      <c r="BK41" s="367"/>
      <c r="BL41" s="367"/>
      <c r="BM41" s="367"/>
      <c r="BN41" s="367"/>
      <c r="BO41" s="367"/>
      <c r="BP41" s="367"/>
      <c r="BQ41" s="367"/>
      <c r="BR41" s="367"/>
    </row>
    <row r="42" spans="1:70">
      <c r="A42" s="192">
        <v>13</v>
      </c>
      <c r="B42" s="192">
        <v>52004</v>
      </c>
      <c r="C42" s="200">
        <v>9</v>
      </c>
      <c r="D42" s="200">
        <v>0</v>
      </c>
      <c r="E42" s="200">
        <v>1</v>
      </c>
      <c r="F42" s="200">
        <v>0</v>
      </c>
      <c r="G42" s="192" t="s">
        <v>575</v>
      </c>
      <c r="H42" s="264">
        <v>2.8240000000000001E-3</v>
      </c>
      <c r="I42" s="201">
        <v>83</v>
      </c>
      <c r="J42" s="264">
        <v>2.2038885448036312E-3</v>
      </c>
      <c r="K42" s="200">
        <v>0</v>
      </c>
      <c r="L42" s="200">
        <v>0</v>
      </c>
      <c r="M42" s="200">
        <v>0</v>
      </c>
      <c r="N42" s="200">
        <v>153</v>
      </c>
      <c r="O42" s="200">
        <v>78</v>
      </c>
      <c r="P42" s="200">
        <v>0</v>
      </c>
      <c r="Q42" s="200">
        <v>171</v>
      </c>
      <c r="R42" s="200">
        <v>0</v>
      </c>
      <c r="S42" s="200">
        <v>616</v>
      </c>
      <c r="T42" s="200">
        <v>0</v>
      </c>
      <c r="U42" s="200">
        <v>0</v>
      </c>
      <c r="V42" s="200">
        <v>0</v>
      </c>
      <c r="W42" s="200">
        <v>0</v>
      </c>
      <c r="X42" s="200">
        <v>0</v>
      </c>
      <c r="Y42" s="200">
        <v>71</v>
      </c>
      <c r="Z42" s="200">
        <v>81</v>
      </c>
      <c r="AA42" s="200">
        <v>0</v>
      </c>
      <c r="AB42" s="200">
        <v>27</v>
      </c>
      <c r="AC42" s="200">
        <v>28</v>
      </c>
      <c r="AD42" s="200">
        <v>402</v>
      </c>
      <c r="AE42" s="200">
        <v>402</v>
      </c>
      <c r="AF42" s="200">
        <v>-213</v>
      </c>
      <c r="AG42" s="200">
        <v>402</v>
      </c>
      <c r="AH42" s="192"/>
      <c r="AI42" s="192">
        <v>0</v>
      </c>
      <c r="AJ42" s="192">
        <v>0</v>
      </c>
      <c r="AK42" s="192">
        <v>1.3555236883669214E-3</v>
      </c>
      <c r="AL42" s="192">
        <v>6.9105129210862671E-4</v>
      </c>
      <c r="AM42" s="192">
        <v>0</v>
      </c>
      <c r="AN42" s="192">
        <v>0</v>
      </c>
      <c r="AO42" s="192">
        <v>6.2903386845785238E-4</v>
      </c>
      <c r="AP42" s="192">
        <v>0</v>
      </c>
      <c r="AQ42" s="192">
        <v>2.3921006265298613E-4</v>
      </c>
      <c r="AR42" s="192">
        <v>2.9148189115863867E-3</v>
      </c>
      <c r="AS42" s="192"/>
      <c r="AT42" s="192">
        <v>0</v>
      </c>
      <c r="AU42" s="72">
        <v>0</v>
      </c>
      <c r="AV42" s="72">
        <v>3.614729835645124E-3</v>
      </c>
      <c r="AW42" s="72">
        <v>6.9105129210862671E-4</v>
      </c>
      <c r="AX42" s="72">
        <v>0</v>
      </c>
      <c r="AY42" s="72">
        <v>0</v>
      </c>
      <c r="AZ42" s="72">
        <v>1.6774236492209395E-3</v>
      </c>
      <c r="BA42" s="72">
        <v>0</v>
      </c>
      <c r="BB42" s="72">
        <v>2.3921006265298613E-4</v>
      </c>
      <c r="BC42" s="72">
        <v>-3.1451693422892626E-2</v>
      </c>
      <c r="BD42" s="72">
        <v>2.9148189115863867E-3</v>
      </c>
      <c r="BE42" s="326">
        <v>6.2224148396276763E-3</v>
      </c>
      <c r="BF42" s="334">
        <f t="shared" si="1"/>
        <v>2.7627521887946885E-2</v>
      </c>
      <c r="BG42" s="429">
        <v>12.535807200000001</v>
      </c>
      <c r="BH42" s="432">
        <v>0.21990956657694391</v>
      </c>
      <c r="BI42" s="431" t="s">
        <v>115</v>
      </c>
      <c r="BJ42" s="367"/>
      <c r="BK42" s="367"/>
      <c r="BL42" s="367"/>
      <c r="BM42" s="367"/>
      <c r="BN42" s="367"/>
      <c r="BO42" s="367"/>
      <c r="BP42" s="367"/>
      <c r="BQ42" s="367"/>
      <c r="BR42" s="367"/>
    </row>
    <row r="43" spans="1:70">
      <c r="A43" s="192">
        <v>125</v>
      </c>
      <c r="B43" s="192">
        <v>54062</v>
      </c>
      <c r="C43" s="200">
        <v>9</v>
      </c>
      <c r="D43" s="201">
        <v>0</v>
      </c>
      <c r="E43" s="201">
        <v>1</v>
      </c>
      <c r="F43" s="200">
        <v>0</v>
      </c>
      <c r="G43" s="192" t="s">
        <v>575</v>
      </c>
      <c r="H43" s="264">
        <v>6.7599999999999995E-4</v>
      </c>
      <c r="I43" s="201">
        <v>83</v>
      </c>
      <c r="J43" s="264">
        <v>5.2755972248132242E-4</v>
      </c>
      <c r="K43" s="200">
        <v>0</v>
      </c>
      <c r="L43" s="200">
        <v>0</v>
      </c>
      <c r="M43" s="200">
        <v>0</v>
      </c>
      <c r="N43" s="200">
        <v>82</v>
      </c>
      <c r="O43" s="200">
        <v>0</v>
      </c>
      <c r="P43" s="200">
        <v>0</v>
      </c>
      <c r="Q43" s="200">
        <v>130</v>
      </c>
      <c r="R43" s="200">
        <v>0</v>
      </c>
      <c r="S43" s="200">
        <v>238</v>
      </c>
      <c r="T43" s="200">
        <v>384</v>
      </c>
      <c r="U43" s="200">
        <v>1</v>
      </c>
      <c r="V43" s="200">
        <v>1</v>
      </c>
      <c r="W43" s="200">
        <v>0</v>
      </c>
      <c r="X43" s="200">
        <v>0</v>
      </c>
      <c r="Y43" s="200">
        <v>45</v>
      </c>
      <c r="Z43" s="200">
        <v>36</v>
      </c>
      <c r="AA43" s="200">
        <v>0</v>
      </c>
      <c r="AB43" s="200">
        <v>0</v>
      </c>
      <c r="AC43" s="200">
        <v>21</v>
      </c>
      <c r="AD43" s="200">
        <v>213</v>
      </c>
      <c r="AE43" s="200">
        <v>597</v>
      </c>
      <c r="AF43" s="200">
        <v>358</v>
      </c>
      <c r="AG43" s="200">
        <v>597</v>
      </c>
      <c r="AH43" s="192"/>
      <c r="AI43" s="192">
        <v>0</v>
      </c>
      <c r="AJ43" s="192">
        <v>0</v>
      </c>
      <c r="AK43" s="192">
        <v>1.7390478691874312E-4</v>
      </c>
      <c r="AL43" s="192">
        <v>0</v>
      </c>
      <c r="AM43" s="192">
        <v>0</v>
      </c>
      <c r="AN43" s="192">
        <v>8.1438339239996767E-4</v>
      </c>
      <c r="AO43" s="192">
        <v>9.5435553796871232E-5</v>
      </c>
      <c r="AP43" s="192">
        <v>0</v>
      </c>
      <c r="AQ43" s="192">
        <v>0</v>
      </c>
      <c r="AR43" s="192">
        <v>1.0837237331155821E-3</v>
      </c>
      <c r="AS43" s="192"/>
      <c r="AT43" s="192">
        <v>0</v>
      </c>
      <c r="AU43" s="72">
        <v>0</v>
      </c>
      <c r="AV43" s="72">
        <v>4.6374609844998169E-4</v>
      </c>
      <c r="AW43" s="72">
        <v>0</v>
      </c>
      <c r="AX43" s="72">
        <v>0</v>
      </c>
      <c r="AY43" s="72">
        <v>8.1438339239996767E-4</v>
      </c>
      <c r="AZ43" s="72">
        <v>2.5449481012499001E-4</v>
      </c>
      <c r="BA43" s="72">
        <v>0</v>
      </c>
      <c r="BB43" s="72">
        <v>0</v>
      </c>
      <c r="BC43" s="72">
        <v>1.2654047503437002E-2</v>
      </c>
      <c r="BD43" s="72">
        <v>1.0837237331155821E-3</v>
      </c>
      <c r="BE43" s="326">
        <v>1.5326243009749394E-3</v>
      </c>
      <c r="BF43" s="334">
        <f t="shared" si="1"/>
        <v>6.8048518963287315E-3</v>
      </c>
      <c r="BG43" s="429">
        <v>12.898732800000001</v>
      </c>
      <c r="BH43" s="432">
        <v>0.22111060771615632</v>
      </c>
      <c r="BI43" s="431" t="s">
        <v>115</v>
      </c>
      <c r="BJ43" s="367"/>
      <c r="BK43" s="367"/>
      <c r="BL43" s="367"/>
      <c r="BM43" s="367"/>
      <c r="BN43" s="367"/>
      <c r="BO43" s="367"/>
      <c r="BP43" s="367"/>
      <c r="BQ43" s="367"/>
      <c r="BR43" s="367"/>
    </row>
    <row r="44" spans="1:70">
      <c r="A44" s="192">
        <v>162</v>
      </c>
      <c r="B44" s="192">
        <v>55007</v>
      </c>
      <c r="C44" s="200">
        <v>9</v>
      </c>
      <c r="D44" s="200">
        <v>0</v>
      </c>
      <c r="E44" s="200">
        <v>1</v>
      </c>
      <c r="F44" s="200">
        <v>0</v>
      </c>
      <c r="G44" s="192" t="s">
        <v>575</v>
      </c>
      <c r="H44" s="264">
        <v>1.5740000000000001E-3</v>
      </c>
      <c r="I44" s="201">
        <v>83</v>
      </c>
      <c r="J44" s="264">
        <v>1.2283713064875764E-3</v>
      </c>
      <c r="K44" s="200">
        <v>854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  <c r="Q44" s="200">
        <v>38</v>
      </c>
      <c r="R44" s="200">
        <v>0</v>
      </c>
      <c r="S44" s="200">
        <v>63</v>
      </c>
      <c r="T44" s="200">
        <v>0</v>
      </c>
      <c r="U44" s="200">
        <v>0</v>
      </c>
      <c r="V44" s="200">
        <v>0</v>
      </c>
      <c r="W44" s="200">
        <v>0</v>
      </c>
      <c r="X44" s="200">
        <v>0</v>
      </c>
      <c r="Y44" s="200">
        <v>0</v>
      </c>
      <c r="Z44" s="200">
        <v>0</v>
      </c>
      <c r="AA44" s="200">
        <v>0</v>
      </c>
      <c r="AB44" s="200">
        <v>0</v>
      </c>
      <c r="AC44" s="200">
        <v>15</v>
      </c>
      <c r="AD44" s="200">
        <v>892</v>
      </c>
      <c r="AE44" s="200">
        <v>38</v>
      </c>
      <c r="AF44" s="200">
        <v>829</v>
      </c>
      <c r="AG44" s="200">
        <v>892</v>
      </c>
      <c r="AH44" s="192"/>
      <c r="AI44" s="192">
        <v>4.2170969648763689E-3</v>
      </c>
      <c r="AJ44" s="192">
        <v>0</v>
      </c>
      <c r="AK44" s="192">
        <v>0</v>
      </c>
      <c r="AL44" s="192">
        <v>0</v>
      </c>
      <c r="AM44" s="192">
        <v>0</v>
      </c>
      <c r="AN44" s="192">
        <v>0</v>
      </c>
      <c r="AO44" s="192">
        <v>0</v>
      </c>
      <c r="AP44" s="192">
        <v>0</v>
      </c>
      <c r="AQ44" s="192">
        <v>0</v>
      </c>
      <c r="AR44" s="192">
        <v>4.2170969648763689E-3</v>
      </c>
      <c r="AS44" s="192"/>
      <c r="AT44" s="192">
        <v>4.2170969648763689E-3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6.8227427476239472E-2</v>
      </c>
      <c r="BD44" s="72">
        <v>4.2170969648763689E-3</v>
      </c>
      <c r="BE44" s="326">
        <v>4.2170969648763689E-3</v>
      </c>
      <c r="BF44" s="334">
        <f t="shared" si="1"/>
        <v>1.872391052405108E-2</v>
      </c>
      <c r="BG44" s="429">
        <v>15.242875200000002</v>
      </c>
      <c r="BH44" s="432">
        <v>0.22390711474739938</v>
      </c>
      <c r="BI44" s="431" t="s">
        <v>115</v>
      </c>
      <c r="BJ44" s="367"/>
      <c r="BK44" s="367"/>
      <c r="BL44" s="367"/>
      <c r="BM44" s="367"/>
      <c r="BN44" s="367"/>
      <c r="BO44" s="367"/>
      <c r="BP44" s="367"/>
      <c r="BQ44" s="367"/>
      <c r="BR44" s="367"/>
    </row>
    <row r="45" spans="1:70">
      <c r="A45" s="192">
        <v>132</v>
      </c>
      <c r="B45" s="192">
        <v>54049</v>
      </c>
      <c r="C45" s="200">
        <v>9</v>
      </c>
      <c r="D45" s="200">
        <v>0</v>
      </c>
      <c r="E45" s="200">
        <v>1</v>
      </c>
      <c r="F45" s="200">
        <v>0</v>
      </c>
      <c r="G45" s="192" t="s">
        <v>575</v>
      </c>
      <c r="H45" s="264">
        <v>6.7599999999999995E-4</v>
      </c>
      <c r="I45" s="201">
        <v>83</v>
      </c>
      <c r="J45" s="264">
        <v>5.2755972248132242E-4</v>
      </c>
      <c r="K45" s="200">
        <v>0</v>
      </c>
      <c r="L45" s="200">
        <v>0</v>
      </c>
      <c r="M45" s="200">
        <v>0</v>
      </c>
      <c r="N45" s="200">
        <v>99</v>
      </c>
      <c r="O45" s="200">
        <v>0</v>
      </c>
      <c r="P45" s="200">
        <v>0</v>
      </c>
      <c r="Q45" s="200">
        <v>135</v>
      </c>
      <c r="R45" s="200">
        <v>0</v>
      </c>
      <c r="S45" s="200">
        <v>279</v>
      </c>
      <c r="T45" s="200">
        <v>490</v>
      </c>
      <c r="U45" s="200">
        <v>1</v>
      </c>
      <c r="V45" s="200">
        <v>1</v>
      </c>
      <c r="W45" s="200">
        <v>0</v>
      </c>
      <c r="X45" s="200">
        <v>0</v>
      </c>
      <c r="Y45" s="200">
        <v>75</v>
      </c>
      <c r="Z45" s="200">
        <v>24</v>
      </c>
      <c r="AA45" s="200">
        <v>0</v>
      </c>
      <c r="AB45" s="200">
        <v>0</v>
      </c>
      <c r="AC45" s="200">
        <v>41</v>
      </c>
      <c r="AD45" s="200">
        <v>234</v>
      </c>
      <c r="AE45" s="200">
        <v>725</v>
      </c>
      <c r="AF45" s="200">
        <v>445</v>
      </c>
      <c r="AG45" s="200">
        <v>725</v>
      </c>
      <c r="AH45" s="192"/>
      <c r="AI45" s="192">
        <v>0</v>
      </c>
      <c r="AJ45" s="192">
        <v>0</v>
      </c>
      <c r="AK45" s="192">
        <v>2.0995821835311673E-4</v>
      </c>
      <c r="AL45" s="192">
        <v>0</v>
      </c>
      <c r="AM45" s="192">
        <v>0</v>
      </c>
      <c r="AN45" s="192">
        <v>1.0391871413437089E-3</v>
      </c>
      <c r="AO45" s="192">
        <v>1.5905925632811872E-4</v>
      </c>
      <c r="AP45" s="192">
        <v>0</v>
      </c>
      <c r="AQ45" s="192">
        <v>0</v>
      </c>
      <c r="AR45" s="192">
        <v>1.4082046160249443E-3</v>
      </c>
      <c r="AS45" s="192"/>
      <c r="AT45" s="192">
        <v>0</v>
      </c>
      <c r="AU45" s="72">
        <v>0</v>
      </c>
      <c r="AV45" s="72">
        <v>5.5988858227497783E-4</v>
      </c>
      <c r="AW45" s="72">
        <v>0</v>
      </c>
      <c r="AX45" s="72">
        <v>0</v>
      </c>
      <c r="AY45" s="72">
        <v>1.0391871413437089E-3</v>
      </c>
      <c r="AZ45" s="72">
        <v>4.2415801687498329E-4</v>
      </c>
      <c r="BA45" s="72">
        <v>0</v>
      </c>
      <c r="BB45" s="72">
        <v>0</v>
      </c>
      <c r="BC45" s="72">
        <v>1.5729193125780631E-2</v>
      </c>
      <c r="BD45" s="72">
        <v>1.4082046160249443E-3</v>
      </c>
      <c r="BE45" s="326">
        <v>2.02323374049367E-3</v>
      </c>
      <c r="BF45" s="334">
        <f t="shared" si="1"/>
        <v>8.9831578077918962E-3</v>
      </c>
      <c r="BG45" s="429">
        <v>17.027755200000001</v>
      </c>
      <c r="BH45" s="432">
        <v>0.22510815588661179</v>
      </c>
      <c r="BI45" s="431" t="s">
        <v>115</v>
      </c>
      <c r="BJ45" s="367"/>
      <c r="BK45" s="367"/>
      <c r="BL45" s="367"/>
      <c r="BM45" s="367"/>
      <c r="BN45" s="367"/>
      <c r="BO45" s="367"/>
      <c r="BP45" s="367"/>
      <c r="BQ45" s="367"/>
      <c r="BR45" s="367"/>
    </row>
    <row r="46" spans="1:70">
      <c r="A46" s="192">
        <v>123</v>
      </c>
      <c r="B46" s="192">
        <v>41020</v>
      </c>
      <c r="C46" s="200">
        <v>9</v>
      </c>
      <c r="D46" s="202">
        <v>0</v>
      </c>
      <c r="E46" s="202">
        <v>1</v>
      </c>
      <c r="F46" s="200">
        <v>0</v>
      </c>
      <c r="G46" s="192" t="s">
        <v>575</v>
      </c>
      <c r="H46" s="264">
        <v>7.2329999999999998E-3</v>
      </c>
      <c r="I46" s="201">
        <v>83</v>
      </c>
      <c r="J46" s="264">
        <v>5.6447329477920197E-3</v>
      </c>
      <c r="K46" s="200">
        <v>173</v>
      </c>
      <c r="L46" s="200">
        <v>0</v>
      </c>
      <c r="M46" s="200">
        <v>0</v>
      </c>
      <c r="N46" s="200">
        <v>49</v>
      </c>
      <c r="O46" s="200">
        <v>60</v>
      </c>
      <c r="P46" s="200">
        <v>0</v>
      </c>
      <c r="Q46" s="200">
        <v>71</v>
      </c>
      <c r="R46" s="200">
        <v>0</v>
      </c>
      <c r="S46" s="200">
        <v>559</v>
      </c>
      <c r="T46" s="200">
        <v>562</v>
      </c>
      <c r="U46" s="200">
        <v>1</v>
      </c>
      <c r="V46" s="200">
        <v>1</v>
      </c>
      <c r="W46" s="200">
        <v>0</v>
      </c>
      <c r="X46" s="200">
        <v>0</v>
      </c>
      <c r="Y46" s="200">
        <v>30</v>
      </c>
      <c r="Z46" s="200">
        <v>19</v>
      </c>
      <c r="AA46" s="200">
        <v>0</v>
      </c>
      <c r="AB46" s="200">
        <v>0</v>
      </c>
      <c r="AC46" s="200">
        <v>28</v>
      </c>
      <c r="AD46" s="200">
        <v>354</v>
      </c>
      <c r="AE46" s="200">
        <v>744</v>
      </c>
      <c r="AF46" s="200">
        <v>357</v>
      </c>
      <c r="AG46" s="200">
        <v>917</v>
      </c>
      <c r="AH46" s="192"/>
      <c r="AI46" s="192">
        <v>3.9256859758714383E-3</v>
      </c>
      <c r="AJ46" s="192">
        <v>0</v>
      </c>
      <c r="AK46" s="192">
        <v>1.111899496056072E-3</v>
      </c>
      <c r="AL46" s="192">
        <v>1.3615095870074352E-3</v>
      </c>
      <c r="AM46" s="192">
        <v>0</v>
      </c>
      <c r="AN46" s="192">
        <v>1.2752806464969643E-2</v>
      </c>
      <c r="AO46" s="192">
        <v>6.8075479350371759E-4</v>
      </c>
      <c r="AP46" s="192">
        <v>0</v>
      </c>
      <c r="AQ46" s="192">
        <v>0</v>
      </c>
      <c r="AR46" s="192">
        <v>1.9832656317408305E-2</v>
      </c>
      <c r="AS46" s="192"/>
      <c r="AT46" s="192">
        <v>3.9256859758714383E-3</v>
      </c>
      <c r="AU46" s="72">
        <v>0</v>
      </c>
      <c r="AV46" s="72">
        <v>2.9650653228161924E-3</v>
      </c>
      <c r="AW46" s="72">
        <v>1.3615095870074352E-3</v>
      </c>
      <c r="AX46" s="72">
        <v>0</v>
      </c>
      <c r="AY46" s="72">
        <v>1.2752806464969643E-2</v>
      </c>
      <c r="AZ46" s="72">
        <v>1.8153461160099137E-3</v>
      </c>
      <c r="BA46" s="72">
        <v>0</v>
      </c>
      <c r="BB46" s="72">
        <v>0</v>
      </c>
      <c r="BC46" s="72">
        <v>0.13501636737823733</v>
      </c>
      <c r="BD46" s="72">
        <v>1.9832656317408305E-2</v>
      </c>
      <c r="BE46" s="326">
        <v>2.282041346667462E-2</v>
      </c>
      <c r="BF46" s="334">
        <f t="shared" si="1"/>
        <v>0.10132263579203532</v>
      </c>
      <c r="BG46" s="429">
        <v>17.9499432</v>
      </c>
      <c r="BH46" s="432">
        <v>0.23795894073856924</v>
      </c>
      <c r="BI46" s="431" t="s">
        <v>115</v>
      </c>
      <c r="BJ46" s="367"/>
      <c r="BK46" s="367"/>
      <c r="BL46" s="367"/>
      <c r="BM46" s="367"/>
      <c r="BN46" s="367"/>
      <c r="BO46" s="367"/>
      <c r="BP46" s="367"/>
      <c r="BQ46" s="367"/>
      <c r="BR46" s="367"/>
    </row>
    <row r="47" spans="1:70">
      <c r="A47" s="192">
        <v>9</v>
      </c>
      <c r="B47" s="192">
        <v>53012</v>
      </c>
      <c r="C47" s="200">
        <v>9</v>
      </c>
      <c r="D47" s="202">
        <v>0</v>
      </c>
      <c r="E47" s="202">
        <v>1</v>
      </c>
      <c r="F47" s="200">
        <v>0</v>
      </c>
      <c r="G47" s="192" t="s">
        <v>752</v>
      </c>
      <c r="H47" s="264">
        <v>2.362E-3</v>
      </c>
      <c r="I47" s="201">
        <v>82</v>
      </c>
      <c r="J47" s="264">
        <v>1.8433373735220171E-3</v>
      </c>
      <c r="K47" s="200">
        <v>30</v>
      </c>
      <c r="L47" s="200">
        <v>0</v>
      </c>
      <c r="M47" s="200">
        <v>0</v>
      </c>
      <c r="N47" s="200">
        <v>77</v>
      </c>
      <c r="O47" s="200">
        <v>0</v>
      </c>
      <c r="P47" s="200">
        <v>0</v>
      </c>
      <c r="Q47" s="200">
        <v>72</v>
      </c>
      <c r="R47" s="200">
        <v>0</v>
      </c>
      <c r="S47" s="200">
        <v>1219</v>
      </c>
      <c r="T47" s="200">
        <v>772</v>
      </c>
      <c r="U47" s="200">
        <v>1</v>
      </c>
      <c r="V47" s="200">
        <v>1</v>
      </c>
      <c r="W47" s="200">
        <v>0</v>
      </c>
      <c r="X47" s="200">
        <v>0</v>
      </c>
      <c r="Y47" s="200">
        <v>25</v>
      </c>
      <c r="Z47" s="200">
        <v>51</v>
      </c>
      <c r="AA47" s="200">
        <v>0</v>
      </c>
      <c r="AB47" s="200">
        <v>0</v>
      </c>
      <c r="AC47" s="200">
        <v>2</v>
      </c>
      <c r="AD47" s="200">
        <v>180</v>
      </c>
      <c r="AE47" s="200">
        <v>921</v>
      </c>
      <c r="AF47" s="200">
        <v>-267</v>
      </c>
      <c r="AG47" s="200">
        <v>951</v>
      </c>
      <c r="AH47" s="192"/>
      <c r="AI47" s="192">
        <v>2.2230648724675528E-4</v>
      </c>
      <c r="AJ47" s="192">
        <v>0</v>
      </c>
      <c r="AK47" s="192">
        <v>5.7058665060000528E-4</v>
      </c>
      <c r="AL47" s="192">
        <v>0</v>
      </c>
      <c r="AM47" s="192">
        <v>0</v>
      </c>
      <c r="AN47" s="192">
        <v>5.7206869384831696E-3</v>
      </c>
      <c r="AO47" s="192">
        <v>1.8525540603896273E-4</v>
      </c>
      <c r="AP47" s="192">
        <v>0</v>
      </c>
      <c r="AQ47" s="192">
        <v>0</v>
      </c>
      <c r="AR47" s="192">
        <v>6.6988354823688924E-3</v>
      </c>
      <c r="AS47" s="192"/>
      <c r="AT47" s="192">
        <v>2.2230648724675528E-4</v>
      </c>
      <c r="AU47" s="72">
        <v>0</v>
      </c>
      <c r="AV47" s="72">
        <v>1.5215644016000141E-3</v>
      </c>
      <c r="AW47" s="72">
        <v>0</v>
      </c>
      <c r="AX47" s="72">
        <v>0</v>
      </c>
      <c r="AY47" s="72">
        <v>5.7206869384831696E-3</v>
      </c>
      <c r="AZ47" s="72">
        <v>4.9401441610390066E-4</v>
      </c>
      <c r="BA47" s="72">
        <v>0</v>
      </c>
      <c r="BB47" s="72">
        <v>0</v>
      </c>
      <c r="BC47" s="72">
        <v>-3.297546227493537E-2</v>
      </c>
      <c r="BD47" s="72">
        <v>6.6988354823688924E-3</v>
      </c>
      <c r="BE47" s="326">
        <v>7.9585722434338396E-3</v>
      </c>
      <c r="BF47" s="334">
        <f t="shared" si="1"/>
        <v>3.533606076084625E-2</v>
      </c>
      <c r="BG47" s="429">
        <v>19.169611200000002</v>
      </c>
      <c r="BH47" s="432">
        <v>0.24215547797350959</v>
      </c>
      <c r="BI47" s="431" t="s">
        <v>115</v>
      </c>
      <c r="BJ47" s="367"/>
      <c r="BK47" s="367"/>
      <c r="BL47" s="367"/>
      <c r="BM47" s="367"/>
      <c r="BN47" s="367"/>
      <c r="BO47" s="367"/>
      <c r="BP47" s="367"/>
      <c r="BQ47" s="367"/>
      <c r="BR47" s="367"/>
    </row>
    <row r="48" spans="1:70">
      <c r="A48" s="192">
        <v>148</v>
      </c>
      <c r="B48" s="192">
        <v>42034</v>
      </c>
      <c r="C48" s="200">
        <v>9</v>
      </c>
      <c r="D48" s="202">
        <v>0</v>
      </c>
      <c r="E48" s="202">
        <v>1</v>
      </c>
      <c r="F48" s="200">
        <v>0</v>
      </c>
      <c r="G48" s="192" t="s">
        <v>575</v>
      </c>
      <c r="H48" s="264">
        <v>1.622E-3</v>
      </c>
      <c r="I48" s="201">
        <v>83</v>
      </c>
      <c r="J48" s="264">
        <v>1.2658311684389128E-3</v>
      </c>
      <c r="K48" s="200">
        <v>5</v>
      </c>
      <c r="L48" s="200">
        <v>0</v>
      </c>
      <c r="M48" s="200">
        <v>0</v>
      </c>
      <c r="N48" s="200">
        <v>174</v>
      </c>
      <c r="O48" s="200">
        <v>12</v>
      </c>
      <c r="P48" s="200">
        <v>0</v>
      </c>
      <c r="Q48" s="200">
        <v>203</v>
      </c>
      <c r="R48" s="200">
        <v>0</v>
      </c>
      <c r="S48" s="200">
        <v>69</v>
      </c>
      <c r="T48" s="200">
        <v>300</v>
      </c>
      <c r="U48" s="200">
        <v>1</v>
      </c>
      <c r="V48" s="200">
        <v>1</v>
      </c>
      <c r="W48" s="200">
        <v>0</v>
      </c>
      <c r="X48" s="200">
        <v>0</v>
      </c>
      <c r="Y48" s="200">
        <v>123</v>
      </c>
      <c r="Z48" s="200">
        <v>51</v>
      </c>
      <c r="AA48" s="200">
        <v>0</v>
      </c>
      <c r="AB48" s="200">
        <v>0</v>
      </c>
      <c r="AC48" s="200">
        <v>48</v>
      </c>
      <c r="AD48" s="200">
        <v>395</v>
      </c>
      <c r="AE48" s="200">
        <v>690</v>
      </c>
      <c r="AF48" s="200">
        <v>625</v>
      </c>
      <c r="AG48" s="200">
        <v>695</v>
      </c>
      <c r="AH48" s="192"/>
      <c r="AI48" s="192">
        <v>2.5443206485622149E-5</v>
      </c>
      <c r="AJ48" s="192">
        <v>0</v>
      </c>
      <c r="AK48" s="192">
        <v>8.8542358569965065E-4</v>
      </c>
      <c r="AL48" s="192">
        <v>6.106369556549315E-5</v>
      </c>
      <c r="AM48" s="192">
        <v>0</v>
      </c>
      <c r="AN48" s="192">
        <v>1.5265923891373289E-3</v>
      </c>
      <c r="AO48" s="192">
        <v>6.2590287954630483E-4</v>
      </c>
      <c r="AP48" s="192">
        <v>0</v>
      </c>
      <c r="AQ48" s="192">
        <v>0</v>
      </c>
      <c r="AR48" s="192">
        <v>3.1244257564343996E-3</v>
      </c>
      <c r="AS48" s="192"/>
      <c r="AT48" s="192">
        <v>2.5443206485622149E-5</v>
      </c>
      <c r="AU48" s="72">
        <v>0</v>
      </c>
      <c r="AV48" s="72">
        <v>2.3611295618657354E-3</v>
      </c>
      <c r="AW48" s="72">
        <v>6.106369556549315E-5</v>
      </c>
      <c r="AX48" s="72">
        <v>0</v>
      </c>
      <c r="AY48" s="72">
        <v>1.5265923891373289E-3</v>
      </c>
      <c r="AZ48" s="72">
        <v>1.6690743454568131E-3</v>
      </c>
      <c r="BA48" s="72">
        <v>0</v>
      </c>
      <c r="BB48" s="72">
        <v>0</v>
      </c>
      <c r="BC48" s="72">
        <v>5.3006680178379471E-2</v>
      </c>
      <c r="BD48" s="72">
        <v>3.1244257564343996E-3</v>
      </c>
      <c r="BE48" s="326">
        <v>5.6433031985109921E-3</v>
      </c>
      <c r="BF48" s="334">
        <f t="shared" si="1"/>
        <v>2.5056266201388806E-2</v>
      </c>
      <c r="BG48" s="429">
        <v>19.7943192</v>
      </c>
      <c r="BH48" s="432">
        <v>0.24503726603238904</v>
      </c>
      <c r="BI48" s="431" t="s">
        <v>115</v>
      </c>
      <c r="BJ48" s="367"/>
      <c r="BK48" s="367"/>
      <c r="BL48" s="367"/>
      <c r="BM48" s="367"/>
      <c r="BN48" s="367"/>
      <c r="BO48" s="367"/>
      <c r="BP48" s="367"/>
      <c r="BQ48" s="367"/>
      <c r="BR48" s="367"/>
    </row>
    <row r="49" spans="1:70">
      <c r="A49" s="192">
        <v>78</v>
      </c>
      <c r="B49" s="192">
        <v>54066</v>
      </c>
      <c r="C49" s="200">
        <v>9</v>
      </c>
      <c r="D49" s="200">
        <v>0</v>
      </c>
      <c r="E49" s="200">
        <v>1</v>
      </c>
      <c r="F49" s="200">
        <v>0</v>
      </c>
      <c r="G49" s="192" t="s">
        <v>575</v>
      </c>
      <c r="H49" s="264">
        <v>3.2669999999999999E-3</v>
      </c>
      <c r="I49" s="201">
        <v>83</v>
      </c>
      <c r="J49" s="264">
        <v>2.5496118540628411E-3</v>
      </c>
      <c r="K49" s="200">
        <v>16</v>
      </c>
      <c r="L49" s="200">
        <v>0</v>
      </c>
      <c r="M49" s="200">
        <v>0</v>
      </c>
      <c r="N49" s="200">
        <v>414</v>
      </c>
      <c r="O49" s="200">
        <v>0</v>
      </c>
      <c r="P49" s="200">
        <v>0</v>
      </c>
      <c r="Q49" s="200">
        <v>124</v>
      </c>
      <c r="R49" s="200">
        <v>0</v>
      </c>
      <c r="S49" s="200">
        <v>443</v>
      </c>
      <c r="T49" s="200">
        <v>0</v>
      </c>
      <c r="U49" s="200">
        <v>0</v>
      </c>
      <c r="V49" s="200">
        <v>0</v>
      </c>
      <c r="W49" s="200">
        <v>0</v>
      </c>
      <c r="X49" s="200">
        <v>15</v>
      </c>
      <c r="Y49" s="200">
        <v>0</v>
      </c>
      <c r="Z49" s="200">
        <v>414</v>
      </c>
      <c r="AA49" s="200">
        <v>0</v>
      </c>
      <c r="AB49" s="200">
        <v>0</v>
      </c>
      <c r="AC49" s="200">
        <v>49</v>
      </c>
      <c r="AD49" s="200">
        <v>554</v>
      </c>
      <c r="AE49" s="200">
        <v>539</v>
      </c>
      <c r="AF49" s="200">
        <v>111</v>
      </c>
      <c r="AG49" s="200">
        <v>554</v>
      </c>
      <c r="AH49" s="192"/>
      <c r="AI49" s="192">
        <v>1.6399103445332192E-4</v>
      </c>
      <c r="AJ49" s="192">
        <v>0</v>
      </c>
      <c r="AK49" s="192">
        <v>4.2432680164797053E-3</v>
      </c>
      <c r="AL49" s="192">
        <v>0</v>
      </c>
      <c r="AM49" s="192">
        <v>0</v>
      </c>
      <c r="AN49" s="192">
        <v>0</v>
      </c>
      <c r="AO49" s="192">
        <v>0</v>
      </c>
      <c r="AP49" s="192">
        <v>0</v>
      </c>
      <c r="AQ49" s="192">
        <v>0</v>
      </c>
      <c r="AR49" s="192">
        <v>4.4072590509330271E-3</v>
      </c>
      <c r="AS49" s="192"/>
      <c r="AT49" s="192">
        <v>1.6399103445332192E-4</v>
      </c>
      <c r="AU49" s="72">
        <v>0</v>
      </c>
      <c r="AV49" s="72">
        <v>1.1315381377279214E-2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1.8961463358665352E-2</v>
      </c>
      <c r="BD49" s="72">
        <v>4.4072590509330271E-3</v>
      </c>
      <c r="BE49" s="326">
        <v>1.1479372411732537E-2</v>
      </c>
      <c r="BF49" s="334">
        <f t="shared" si="1"/>
        <v>5.0968413508092468E-2</v>
      </c>
      <c r="BG49" s="429">
        <v>19.990656000000005</v>
      </c>
      <c r="BH49" s="432">
        <v>0.25084170597589034</v>
      </c>
      <c r="BI49" s="431" t="s">
        <v>115</v>
      </c>
      <c r="BJ49" s="367"/>
      <c r="BK49" s="367"/>
      <c r="BL49" s="367"/>
      <c r="BM49" s="367"/>
      <c r="BN49" s="367"/>
      <c r="BO49" s="367"/>
      <c r="BP49" s="367"/>
      <c r="BQ49" s="367"/>
      <c r="BR49" s="367"/>
    </row>
    <row r="50" spans="1:70">
      <c r="A50" s="192">
        <v>166</v>
      </c>
      <c r="B50" s="192">
        <v>52002</v>
      </c>
      <c r="C50" s="200">
        <v>9</v>
      </c>
      <c r="D50" s="200">
        <v>0</v>
      </c>
      <c r="E50" s="200">
        <v>1</v>
      </c>
      <c r="F50" s="200">
        <v>0</v>
      </c>
      <c r="G50" s="192" t="s">
        <v>575</v>
      </c>
      <c r="H50" s="264">
        <v>9.4859999999999996E-3</v>
      </c>
      <c r="I50" s="201">
        <v>83</v>
      </c>
      <c r="J50" s="264">
        <v>7.4030052181328779E-3</v>
      </c>
      <c r="K50" s="200">
        <v>0</v>
      </c>
      <c r="L50" s="200">
        <v>0</v>
      </c>
      <c r="M50" s="200">
        <v>0</v>
      </c>
      <c r="N50" s="200">
        <v>87</v>
      </c>
      <c r="O50" s="200">
        <v>6</v>
      </c>
      <c r="P50" s="200">
        <v>0</v>
      </c>
      <c r="Q50" s="200">
        <v>126</v>
      </c>
      <c r="R50" s="200">
        <v>0</v>
      </c>
      <c r="S50" s="200">
        <v>47</v>
      </c>
      <c r="T50" s="200">
        <v>700</v>
      </c>
      <c r="U50" s="200">
        <v>1</v>
      </c>
      <c r="V50" s="200">
        <v>1</v>
      </c>
      <c r="W50" s="200">
        <v>0</v>
      </c>
      <c r="X50" s="200">
        <v>0</v>
      </c>
      <c r="Y50" s="200">
        <v>78</v>
      </c>
      <c r="Z50" s="200">
        <v>9</v>
      </c>
      <c r="AA50" s="200">
        <v>0</v>
      </c>
      <c r="AB50" s="200">
        <v>0</v>
      </c>
      <c r="AC50" s="200">
        <v>13</v>
      </c>
      <c r="AD50" s="200">
        <v>219</v>
      </c>
      <c r="AE50" s="200">
        <v>920</v>
      </c>
      <c r="AF50" s="200">
        <v>873</v>
      </c>
      <c r="AG50" s="200">
        <v>920</v>
      </c>
      <c r="AH50" s="192"/>
      <c r="AI50" s="192">
        <v>0</v>
      </c>
      <c r="AJ50" s="192">
        <v>0</v>
      </c>
      <c r="AK50" s="192">
        <v>2.5891270449897928E-3</v>
      </c>
      <c r="AL50" s="192">
        <v>1.7856048586136503E-4</v>
      </c>
      <c r="AM50" s="192">
        <v>0</v>
      </c>
      <c r="AN50" s="192">
        <v>2.0832056683825921E-2</v>
      </c>
      <c r="AO50" s="192">
        <v>2.3212863161977456E-3</v>
      </c>
      <c r="AP50" s="192">
        <v>0</v>
      </c>
      <c r="AQ50" s="192">
        <v>0</v>
      </c>
      <c r="AR50" s="192">
        <v>2.5921030530874828E-2</v>
      </c>
      <c r="AS50" s="192"/>
      <c r="AT50" s="192">
        <v>0</v>
      </c>
      <c r="AU50" s="72">
        <v>0</v>
      </c>
      <c r="AV50" s="72">
        <v>6.9043387866394466E-3</v>
      </c>
      <c r="AW50" s="72">
        <v>1.7856048586136503E-4</v>
      </c>
      <c r="AX50" s="72">
        <v>0</v>
      </c>
      <c r="AY50" s="72">
        <v>2.0832056683825921E-2</v>
      </c>
      <c r="AZ50" s="72">
        <v>6.1900968431939877E-3</v>
      </c>
      <c r="BA50" s="72">
        <v>0</v>
      </c>
      <c r="BB50" s="72">
        <v>0</v>
      </c>
      <c r="BC50" s="72">
        <v>0.43300917821381024</v>
      </c>
      <c r="BD50" s="72">
        <v>2.5921030530874828E-2</v>
      </c>
      <c r="BE50" s="326">
        <v>3.4105052799520717E-2</v>
      </c>
      <c r="BF50" s="334">
        <f t="shared" si="1"/>
        <v>0.151426434429872</v>
      </c>
      <c r="BG50" s="429">
        <v>20.454724800000001</v>
      </c>
      <c r="BH50" s="432">
        <v>0.26769536906253055</v>
      </c>
      <c r="BI50" s="431" t="s">
        <v>115</v>
      </c>
      <c r="BJ50" s="367"/>
      <c r="BK50" s="367"/>
      <c r="BL50" s="367"/>
      <c r="BM50" s="367"/>
      <c r="BN50" s="367"/>
      <c r="BO50" s="367"/>
      <c r="BP50" s="367"/>
      <c r="BQ50" s="367"/>
      <c r="BR50" s="367"/>
    </row>
    <row r="51" spans="1:70">
      <c r="A51" s="192">
        <v>149</v>
      </c>
      <c r="B51" s="192">
        <v>51022</v>
      </c>
      <c r="C51" s="200">
        <v>9</v>
      </c>
      <c r="D51" s="200">
        <v>0</v>
      </c>
      <c r="E51" s="200">
        <v>1</v>
      </c>
      <c r="F51" s="200">
        <v>0</v>
      </c>
      <c r="G51" s="192" t="s">
        <v>575</v>
      </c>
      <c r="H51" s="264">
        <v>2.3479999999999998E-3</v>
      </c>
      <c r="I51" s="201">
        <v>83</v>
      </c>
      <c r="J51" s="264">
        <v>1.8324115804528773E-3</v>
      </c>
      <c r="K51" s="200">
        <v>301</v>
      </c>
      <c r="L51" s="200">
        <v>0</v>
      </c>
      <c r="M51" s="200">
        <v>0</v>
      </c>
      <c r="N51" s="200">
        <v>192</v>
      </c>
      <c r="O51" s="200">
        <v>27</v>
      </c>
      <c r="P51" s="200">
        <v>0</v>
      </c>
      <c r="Q51" s="200">
        <v>223</v>
      </c>
      <c r="R51" s="200">
        <v>24</v>
      </c>
      <c r="S51" s="200">
        <v>133</v>
      </c>
      <c r="T51" s="200">
        <v>0</v>
      </c>
      <c r="U51" s="200">
        <v>0</v>
      </c>
      <c r="V51" s="200">
        <v>0</v>
      </c>
      <c r="W51" s="200">
        <v>0</v>
      </c>
      <c r="X51" s="200">
        <v>0</v>
      </c>
      <c r="Y51" s="200">
        <v>117</v>
      </c>
      <c r="Z51" s="200">
        <v>75</v>
      </c>
      <c r="AA51" s="200">
        <v>0</v>
      </c>
      <c r="AB51" s="200">
        <v>0</v>
      </c>
      <c r="AC51" s="200">
        <v>46</v>
      </c>
      <c r="AD51" s="200">
        <v>770</v>
      </c>
      <c r="AE51" s="200">
        <v>468</v>
      </c>
      <c r="AF51" s="200">
        <v>636</v>
      </c>
      <c r="AG51" s="200">
        <v>769</v>
      </c>
      <c r="AH51" s="192"/>
      <c r="AI51" s="192">
        <v>2.2172546605795903E-3</v>
      </c>
      <c r="AJ51" s="192">
        <v>0</v>
      </c>
      <c r="AK51" s="192">
        <v>1.4143285542567489E-3</v>
      </c>
      <c r="AL51" s="192">
        <v>1.9888995294235529E-4</v>
      </c>
      <c r="AM51" s="192">
        <v>0</v>
      </c>
      <c r="AN51" s="192">
        <v>0</v>
      </c>
      <c r="AO51" s="192">
        <v>8.6185646275020625E-4</v>
      </c>
      <c r="AP51" s="192">
        <v>0</v>
      </c>
      <c r="AQ51" s="192">
        <v>0</v>
      </c>
      <c r="AR51" s="192">
        <v>4.6923296305289011E-3</v>
      </c>
      <c r="AS51" s="192"/>
      <c r="AT51" s="192">
        <v>2.2172546605795903E-3</v>
      </c>
      <c r="AU51" s="72">
        <v>0</v>
      </c>
      <c r="AV51" s="72">
        <v>3.7715428113513304E-3</v>
      </c>
      <c r="AW51" s="72">
        <v>1.9888995294235529E-4</v>
      </c>
      <c r="AX51" s="72">
        <v>0</v>
      </c>
      <c r="AY51" s="72">
        <v>0</v>
      </c>
      <c r="AZ51" s="72">
        <v>2.2982839006672169E-3</v>
      </c>
      <c r="BA51" s="72">
        <v>0</v>
      </c>
      <c r="BB51" s="72">
        <v>0</v>
      </c>
      <c r="BC51" s="72">
        <v>7.8082722266258023E-2</v>
      </c>
      <c r="BD51" s="72">
        <v>4.6923296305289011E-3</v>
      </c>
      <c r="BE51" s="326">
        <v>8.4859713255404923E-3</v>
      </c>
      <c r="BF51" s="334">
        <f t="shared" si="1"/>
        <v>3.7677712685399788E-2</v>
      </c>
      <c r="BG51" s="429">
        <v>20.561817599999998</v>
      </c>
      <c r="BH51" s="432">
        <v>0.27186703266441031</v>
      </c>
      <c r="BI51" s="431" t="s">
        <v>115</v>
      </c>
      <c r="BJ51" s="367"/>
      <c r="BK51" s="367"/>
      <c r="BL51" s="367"/>
      <c r="BM51" s="367"/>
      <c r="BN51" s="367"/>
      <c r="BO51" s="367"/>
      <c r="BP51" s="367"/>
      <c r="BQ51" s="367"/>
      <c r="BR51" s="367"/>
    </row>
    <row r="52" spans="1:70">
      <c r="A52" s="192">
        <v>156</v>
      </c>
      <c r="B52" s="192">
        <v>51079</v>
      </c>
      <c r="C52" s="200">
        <v>9</v>
      </c>
      <c r="D52" s="200">
        <v>0</v>
      </c>
      <c r="E52" s="200">
        <v>1</v>
      </c>
      <c r="F52" s="200">
        <v>0</v>
      </c>
      <c r="G52" s="192" t="s">
        <v>575</v>
      </c>
      <c r="H52" s="264">
        <v>7.7899999999999996E-4</v>
      </c>
      <c r="I52" s="201">
        <v>83</v>
      </c>
      <c r="J52" s="264">
        <v>6.0794234291856538E-4</v>
      </c>
      <c r="K52" s="200">
        <v>345</v>
      </c>
      <c r="L52" s="200">
        <v>0</v>
      </c>
      <c r="M52" s="200">
        <v>0</v>
      </c>
      <c r="N52" s="200">
        <v>87</v>
      </c>
      <c r="O52" s="200">
        <v>16</v>
      </c>
      <c r="P52" s="200">
        <v>0</v>
      </c>
      <c r="Q52" s="200">
        <v>297</v>
      </c>
      <c r="R52" s="200">
        <v>19</v>
      </c>
      <c r="S52" s="200">
        <v>462</v>
      </c>
      <c r="T52" s="200">
        <v>450</v>
      </c>
      <c r="U52" s="200">
        <v>1</v>
      </c>
      <c r="V52" s="200">
        <v>1</v>
      </c>
      <c r="W52" s="200">
        <v>0</v>
      </c>
      <c r="X52" s="200">
        <v>0</v>
      </c>
      <c r="Y52" s="200">
        <v>51</v>
      </c>
      <c r="Z52" s="200">
        <v>36</v>
      </c>
      <c r="AA52" s="200">
        <v>0</v>
      </c>
      <c r="AB52" s="200">
        <v>16</v>
      </c>
      <c r="AC52" s="200">
        <v>30</v>
      </c>
      <c r="AD52" s="200">
        <v>765</v>
      </c>
      <c r="AE52" s="200">
        <v>870</v>
      </c>
      <c r="AF52" s="200">
        <v>753</v>
      </c>
      <c r="AG52" s="200">
        <v>1215</v>
      </c>
      <c r="AH52" s="192"/>
      <c r="AI52" s="192">
        <v>8.4315523539375847E-4</v>
      </c>
      <c r="AJ52" s="192">
        <v>0</v>
      </c>
      <c r="AK52" s="192">
        <v>2.1262175501233905E-4</v>
      </c>
      <c r="AL52" s="192">
        <v>3.9102851496522129E-5</v>
      </c>
      <c r="AM52" s="192">
        <v>0</v>
      </c>
      <c r="AN52" s="192">
        <v>1.0997676983396849E-3</v>
      </c>
      <c r="AO52" s="192">
        <v>1.2464033914516429E-4</v>
      </c>
      <c r="AP52" s="192">
        <v>0</v>
      </c>
      <c r="AQ52" s="192">
        <v>3.9102851496522129E-5</v>
      </c>
      <c r="AR52" s="192">
        <v>2.3583907308839911E-3</v>
      </c>
      <c r="AS52" s="192"/>
      <c r="AT52" s="192">
        <v>8.4315523539375847E-4</v>
      </c>
      <c r="AU52" s="72">
        <v>0</v>
      </c>
      <c r="AV52" s="72">
        <v>5.6699134669957094E-4</v>
      </c>
      <c r="AW52" s="72">
        <v>3.9102851496522129E-5</v>
      </c>
      <c r="AX52" s="72">
        <v>0</v>
      </c>
      <c r="AY52" s="72">
        <v>1.0997676983396849E-3</v>
      </c>
      <c r="AZ52" s="72">
        <v>3.3237423772043814E-4</v>
      </c>
      <c r="BA52" s="72">
        <v>0</v>
      </c>
      <c r="BB52" s="72">
        <v>3.9102851496522129E-5</v>
      </c>
      <c r="BC52" s="72">
        <v>3.0671299142584547E-2</v>
      </c>
      <c r="BD52" s="72">
        <v>2.3583907308839911E-3</v>
      </c>
      <c r="BE52" s="326">
        <v>2.920494221146497E-3</v>
      </c>
      <c r="BF52" s="334">
        <f t="shared" si="1"/>
        <v>1.2966994341890447E-2</v>
      </c>
      <c r="BG52" s="429">
        <v>21.329316000000006</v>
      </c>
      <c r="BH52" s="432">
        <v>0.27325107267542575</v>
      </c>
      <c r="BI52" s="431" t="s">
        <v>115</v>
      </c>
      <c r="BJ52" s="367"/>
      <c r="BK52" s="367"/>
      <c r="BL52" s="367"/>
      <c r="BM52" s="367"/>
      <c r="BN52" s="367"/>
      <c r="BO52" s="367"/>
      <c r="BP52" s="367"/>
      <c r="BQ52" s="367"/>
      <c r="BR52" s="367"/>
    </row>
    <row r="53" spans="1:70">
      <c r="A53" s="192">
        <v>139</v>
      </c>
      <c r="B53" s="192">
        <v>52015</v>
      </c>
      <c r="C53" s="200">
        <v>9</v>
      </c>
      <c r="D53" s="200">
        <v>0</v>
      </c>
      <c r="E53" s="200">
        <v>1</v>
      </c>
      <c r="F53" s="200">
        <v>0</v>
      </c>
      <c r="G53" s="192" t="s">
        <v>575</v>
      </c>
      <c r="H53" s="264">
        <v>2.8240000000000001E-3</v>
      </c>
      <c r="I53" s="201">
        <v>83</v>
      </c>
      <c r="J53" s="264">
        <v>2.2038885448036312E-3</v>
      </c>
      <c r="K53" s="200">
        <v>3</v>
      </c>
      <c r="L53" s="200">
        <v>0</v>
      </c>
      <c r="M53" s="200">
        <v>0</v>
      </c>
      <c r="N53" s="200">
        <v>133</v>
      </c>
      <c r="O53" s="200">
        <v>3</v>
      </c>
      <c r="P53" s="200">
        <v>0</v>
      </c>
      <c r="Q53" s="200">
        <v>111</v>
      </c>
      <c r="R53" s="200">
        <v>0</v>
      </c>
      <c r="S53" s="200">
        <v>456</v>
      </c>
      <c r="T53" s="200">
        <v>750</v>
      </c>
      <c r="U53" s="200">
        <v>1</v>
      </c>
      <c r="V53" s="200">
        <v>1</v>
      </c>
      <c r="W53" s="200">
        <v>3</v>
      </c>
      <c r="X53" s="200">
        <v>0</v>
      </c>
      <c r="Y53" s="200">
        <v>84</v>
      </c>
      <c r="Z53" s="200">
        <v>48</v>
      </c>
      <c r="AA53" s="200">
        <v>0</v>
      </c>
      <c r="AB53" s="200">
        <v>0</v>
      </c>
      <c r="AC53" s="200">
        <v>21</v>
      </c>
      <c r="AD53" s="200">
        <v>251</v>
      </c>
      <c r="AE53" s="200">
        <v>998</v>
      </c>
      <c r="AF53" s="200">
        <v>545</v>
      </c>
      <c r="AG53" s="200">
        <v>1001</v>
      </c>
      <c r="AH53" s="192"/>
      <c r="AI53" s="192">
        <v>2.6578895850331792E-5</v>
      </c>
      <c r="AJ53" s="192">
        <v>0</v>
      </c>
      <c r="AK53" s="192">
        <v>1.1783310493647095E-3</v>
      </c>
      <c r="AL53" s="192">
        <v>2.6578895850331792E-5</v>
      </c>
      <c r="AM53" s="192">
        <v>0</v>
      </c>
      <c r="AN53" s="192">
        <v>6.6447239625829473E-3</v>
      </c>
      <c r="AO53" s="192">
        <v>7.4420908380929014E-4</v>
      </c>
      <c r="AP53" s="192">
        <v>0</v>
      </c>
      <c r="AQ53" s="192">
        <v>0</v>
      </c>
      <c r="AR53" s="192">
        <v>8.6204218874576105E-3</v>
      </c>
      <c r="AS53" s="192"/>
      <c r="AT53" s="192">
        <v>2.6578895850331792E-5</v>
      </c>
      <c r="AU53" s="72">
        <v>0</v>
      </c>
      <c r="AV53" s="72">
        <v>3.1422161316392258E-3</v>
      </c>
      <c r="AW53" s="72">
        <v>2.6578895850331792E-5</v>
      </c>
      <c r="AX53" s="72">
        <v>0</v>
      </c>
      <c r="AY53" s="72">
        <v>6.6447239625829473E-3</v>
      </c>
      <c r="AZ53" s="72">
        <v>1.9845575568247743E-3</v>
      </c>
      <c r="BA53" s="72">
        <v>0</v>
      </c>
      <c r="BB53" s="72">
        <v>0</v>
      </c>
      <c r="BC53" s="72">
        <v>8.0474990213504599E-2</v>
      </c>
      <c r="BD53" s="72">
        <v>8.6204218874576105E-3</v>
      </c>
      <c r="BE53" s="326">
        <v>1.1824655442747609E-2</v>
      </c>
      <c r="BF53" s="334">
        <f t="shared" si="1"/>
        <v>5.250147016579939E-2</v>
      </c>
      <c r="BG53" s="429">
        <v>23.822198399999998</v>
      </c>
      <c r="BH53" s="432">
        <v>0.27826843980136629</v>
      </c>
      <c r="BI53" s="431" t="s">
        <v>115</v>
      </c>
      <c r="BJ53" s="367"/>
      <c r="BK53" s="367"/>
      <c r="BL53" s="367"/>
      <c r="BM53" s="367"/>
      <c r="BN53" s="367"/>
      <c r="BO53" s="367"/>
      <c r="BP53" s="367"/>
      <c r="BQ53" s="367"/>
      <c r="BR53" s="367"/>
    </row>
    <row r="54" spans="1:70">
      <c r="A54" s="192">
        <v>106</v>
      </c>
      <c r="B54" s="192">
        <v>41024</v>
      </c>
      <c r="C54" s="200">
        <v>9</v>
      </c>
      <c r="D54" s="202">
        <v>0</v>
      </c>
      <c r="E54" s="202">
        <v>1</v>
      </c>
      <c r="F54" s="200">
        <v>0</v>
      </c>
      <c r="G54" s="192" t="s">
        <v>575</v>
      </c>
      <c r="H54" s="264">
        <v>7.2329999999999998E-3</v>
      </c>
      <c r="I54" s="201">
        <v>83</v>
      </c>
      <c r="J54" s="264">
        <v>5.6447329477920197E-3</v>
      </c>
      <c r="K54" s="200">
        <v>19</v>
      </c>
      <c r="L54" s="200">
        <v>0</v>
      </c>
      <c r="M54" s="200">
        <v>0</v>
      </c>
      <c r="N54" s="200">
        <v>162</v>
      </c>
      <c r="O54" s="200">
        <v>95</v>
      </c>
      <c r="P54" s="200">
        <v>0</v>
      </c>
      <c r="Q54" s="200">
        <v>112</v>
      </c>
      <c r="R54" s="200">
        <v>0</v>
      </c>
      <c r="S54" s="200">
        <v>543</v>
      </c>
      <c r="T54" s="200">
        <v>375</v>
      </c>
      <c r="U54" s="200">
        <v>1</v>
      </c>
      <c r="V54" s="200">
        <v>1</v>
      </c>
      <c r="W54" s="200">
        <v>0</v>
      </c>
      <c r="X54" s="200">
        <v>0</v>
      </c>
      <c r="Y54" s="200">
        <v>162</v>
      </c>
      <c r="Z54" s="200">
        <v>0</v>
      </c>
      <c r="AA54" s="200">
        <v>0</v>
      </c>
      <c r="AB54" s="200">
        <v>0</v>
      </c>
      <c r="AC54" s="200">
        <v>111</v>
      </c>
      <c r="AD54" s="200">
        <v>390</v>
      </c>
      <c r="AE54" s="200">
        <v>745</v>
      </c>
      <c r="AF54" s="200">
        <v>222</v>
      </c>
      <c r="AG54" s="200">
        <v>764</v>
      </c>
      <c r="AH54" s="192"/>
      <c r="AI54" s="192">
        <v>4.3114470255235446E-4</v>
      </c>
      <c r="AJ54" s="192">
        <v>0</v>
      </c>
      <c r="AK54" s="192">
        <v>3.6760758849200747E-3</v>
      </c>
      <c r="AL54" s="192">
        <v>2.1557235127617723E-3</v>
      </c>
      <c r="AM54" s="192">
        <v>0</v>
      </c>
      <c r="AN54" s="192">
        <v>8.5094349187964692E-3</v>
      </c>
      <c r="AO54" s="192">
        <v>3.6760758849200747E-3</v>
      </c>
      <c r="AP54" s="192">
        <v>0</v>
      </c>
      <c r="AQ54" s="192">
        <v>0</v>
      </c>
      <c r="AR54" s="192">
        <v>1.8448454903950747E-2</v>
      </c>
      <c r="AS54" s="192"/>
      <c r="AT54" s="192">
        <v>4.3114470255235446E-4</v>
      </c>
      <c r="AU54" s="72">
        <v>0</v>
      </c>
      <c r="AV54" s="72">
        <v>9.8028690264535343E-3</v>
      </c>
      <c r="AW54" s="72">
        <v>2.1557235127617723E-3</v>
      </c>
      <c r="AX54" s="72">
        <v>0</v>
      </c>
      <c r="AY54" s="72">
        <v>8.5094349187964692E-3</v>
      </c>
      <c r="AZ54" s="72">
        <v>9.8028690264535343E-3</v>
      </c>
      <c r="BA54" s="72">
        <v>0</v>
      </c>
      <c r="BB54" s="72">
        <v>0</v>
      </c>
      <c r="BC54" s="72">
        <v>8.395975786545852E-2</v>
      </c>
      <c r="BD54" s="72">
        <v>1.8448454903950747E-2</v>
      </c>
      <c r="BE54" s="326">
        <v>3.0702041187017665E-2</v>
      </c>
      <c r="BF54" s="334">
        <f t="shared" si="1"/>
        <v>0.13631706287035844</v>
      </c>
      <c r="BG54" s="429">
        <v>24.149426400000003</v>
      </c>
      <c r="BH54" s="432">
        <v>0.29111922465332374</v>
      </c>
      <c r="BI54" s="431" t="s">
        <v>115</v>
      </c>
      <c r="BJ54" s="367"/>
      <c r="BK54" s="367"/>
      <c r="BL54" s="367"/>
      <c r="BM54" s="367"/>
      <c r="BN54" s="367"/>
      <c r="BO54" s="367"/>
      <c r="BP54" s="367"/>
      <c r="BQ54" s="367"/>
      <c r="BR54" s="367"/>
    </row>
    <row r="55" spans="1:70">
      <c r="A55" s="192">
        <v>216</v>
      </c>
      <c r="B55" s="192">
        <v>54079</v>
      </c>
      <c r="C55" s="200">
        <v>9</v>
      </c>
      <c r="D55" s="200">
        <v>0</v>
      </c>
      <c r="E55" s="200">
        <v>1</v>
      </c>
      <c r="F55" s="200">
        <v>0</v>
      </c>
      <c r="G55" s="192" t="s">
        <v>575</v>
      </c>
      <c r="H55" s="264">
        <v>6.7599999999999995E-4</v>
      </c>
      <c r="I55" s="201">
        <v>83</v>
      </c>
      <c r="J55" s="264">
        <v>5.2755972248132242E-4</v>
      </c>
      <c r="K55" s="200">
        <v>1395</v>
      </c>
      <c r="L55" s="200">
        <v>0</v>
      </c>
      <c r="M55" s="200">
        <v>0</v>
      </c>
      <c r="N55" s="200">
        <v>8</v>
      </c>
      <c r="O55" s="200">
        <v>0</v>
      </c>
      <c r="P55" s="200">
        <v>0</v>
      </c>
      <c r="Q55" s="200">
        <v>242</v>
      </c>
      <c r="R55" s="200">
        <v>0</v>
      </c>
      <c r="S55" s="200">
        <v>13</v>
      </c>
      <c r="T55" s="200">
        <v>0</v>
      </c>
      <c r="U55" s="200">
        <v>0</v>
      </c>
      <c r="V55" s="200">
        <v>0</v>
      </c>
      <c r="W55" s="200">
        <v>0</v>
      </c>
      <c r="X55" s="200">
        <v>0</v>
      </c>
      <c r="Y55" s="200">
        <v>0</v>
      </c>
      <c r="Z55" s="200">
        <v>8</v>
      </c>
      <c r="AA55" s="200">
        <v>0</v>
      </c>
      <c r="AB55" s="200">
        <v>0</v>
      </c>
      <c r="AC55" s="200">
        <v>202</v>
      </c>
      <c r="AD55" s="200">
        <v>1645</v>
      </c>
      <c r="AE55" s="200">
        <v>250</v>
      </c>
      <c r="AF55" s="200">
        <v>1632</v>
      </c>
      <c r="AG55" s="200">
        <v>1645</v>
      </c>
      <c r="AH55" s="192"/>
      <c r="AI55" s="192">
        <v>2.9585021677030077E-3</v>
      </c>
      <c r="AJ55" s="192">
        <v>0</v>
      </c>
      <c r="AK55" s="192">
        <v>1.6966320674999328E-5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2.9754684883780071E-3</v>
      </c>
      <c r="AS55" s="192"/>
      <c r="AT55" s="192">
        <v>2.9585021677030077E-3</v>
      </c>
      <c r="AU55" s="72">
        <v>0</v>
      </c>
      <c r="AV55" s="72">
        <v>4.5243521799998216E-5</v>
      </c>
      <c r="AW55" s="72">
        <v>0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5.768549029499772E-2</v>
      </c>
      <c r="BD55" s="72">
        <v>2.9754684883780071E-3</v>
      </c>
      <c r="BE55" s="326">
        <v>3.0037456895030058E-3</v>
      </c>
      <c r="BF55" s="334">
        <f t="shared" si="1"/>
        <v>1.3336630861393348E-2</v>
      </c>
      <c r="BG55" s="429">
        <v>25.279850400000001</v>
      </c>
      <c r="BH55" s="432">
        <v>0.29232026579253612</v>
      </c>
      <c r="BI55" s="431" t="s">
        <v>115</v>
      </c>
      <c r="BJ55" s="367"/>
      <c r="BK55" s="367"/>
      <c r="BL55" s="367"/>
      <c r="BM55" s="367"/>
      <c r="BN55" s="367"/>
      <c r="BO55" s="367"/>
      <c r="BP55" s="367"/>
      <c r="BQ55" s="367"/>
      <c r="BR55" s="367"/>
    </row>
    <row r="56" spans="1:70">
      <c r="A56" s="192">
        <v>178</v>
      </c>
      <c r="B56" s="192">
        <v>52021</v>
      </c>
      <c r="C56" s="200">
        <v>9</v>
      </c>
      <c r="D56" s="200">
        <v>0</v>
      </c>
      <c r="E56" s="200">
        <v>1</v>
      </c>
      <c r="F56" s="200">
        <v>0</v>
      </c>
      <c r="G56" s="192" t="s">
        <v>575</v>
      </c>
      <c r="H56" s="264">
        <v>9.4859999999999996E-3</v>
      </c>
      <c r="I56" s="201">
        <v>83</v>
      </c>
      <c r="J56" s="264">
        <v>7.4030052181328779E-3</v>
      </c>
      <c r="K56" s="200">
        <v>144</v>
      </c>
      <c r="L56" s="200">
        <v>0</v>
      </c>
      <c r="M56" s="200">
        <v>0</v>
      </c>
      <c r="N56" s="200">
        <v>185</v>
      </c>
      <c r="O56" s="200">
        <v>54</v>
      </c>
      <c r="P56" s="200">
        <v>0</v>
      </c>
      <c r="Q56" s="200">
        <v>49</v>
      </c>
      <c r="R56" s="200">
        <v>13</v>
      </c>
      <c r="S56" s="200">
        <v>33</v>
      </c>
      <c r="T56" s="200">
        <v>600</v>
      </c>
      <c r="U56" s="200">
        <v>1</v>
      </c>
      <c r="V56" s="200">
        <v>1</v>
      </c>
      <c r="W56" s="200">
        <v>0</v>
      </c>
      <c r="X56" s="200">
        <v>0</v>
      </c>
      <c r="Y56" s="200">
        <v>79</v>
      </c>
      <c r="Z56" s="200">
        <v>105</v>
      </c>
      <c r="AA56" s="200">
        <v>0</v>
      </c>
      <c r="AB56" s="200">
        <v>0</v>
      </c>
      <c r="AC56" s="200">
        <v>6</v>
      </c>
      <c r="AD56" s="200">
        <v>447</v>
      </c>
      <c r="AE56" s="200">
        <v>903</v>
      </c>
      <c r="AF56" s="200">
        <v>1014</v>
      </c>
      <c r="AG56" s="200">
        <v>1047</v>
      </c>
      <c r="AH56" s="192"/>
      <c r="AI56" s="192">
        <v>4.2854516606727604E-3</v>
      </c>
      <c r="AJ56" s="192">
        <v>0</v>
      </c>
      <c r="AK56" s="192">
        <v>5.5056149807254217E-3</v>
      </c>
      <c r="AL56" s="192">
        <v>1.6070443727522852E-3</v>
      </c>
      <c r="AM56" s="192">
        <v>0</v>
      </c>
      <c r="AN56" s="192">
        <v>1.78560485861365E-2</v>
      </c>
      <c r="AO56" s="192">
        <v>2.3510463971746394E-3</v>
      </c>
      <c r="AP56" s="192">
        <v>0</v>
      </c>
      <c r="AQ56" s="192">
        <v>0</v>
      </c>
      <c r="AR56" s="192">
        <v>3.1605205997461611E-2</v>
      </c>
      <c r="AS56" s="192"/>
      <c r="AT56" s="192">
        <v>4.2854516606727604E-3</v>
      </c>
      <c r="AU56" s="72">
        <v>0</v>
      </c>
      <c r="AV56" s="72">
        <v>1.4681639948601125E-2</v>
      </c>
      <c r="AW56" s="72">
        <v>1.6070443727522852E-3</v>
      </c>
      <c r="AX56" s="72">
        <v>0</v>
      </c>
      <c r="AY56" s="72">
        <v>1.78560485861365E-2</v>
      </c>
      <c r="AZ56" s="72">
        <v>6.2694570591323717E-3</v>
      </c>
      <c r="BA56" s="72">
        <v>0</v>
      </c>
      <c r="BB56" s="72">
        <v>0</v>
      </c>
      <c r="BC56" s="72">
        <v>0.50294536850951155</v>
      </c>
      <c r="BD56" s="72">
        <v>3.1605205997461611E-2</v>
      </c>
      <c r="BE56" s="326">
        <v>4.4699641627295048E-2</v>
      </c>
      <c r="BF56" s="334">
        <f t="shared" si="1"/>
        <v>0.19846640882519004</v>
      </c>
      <c r="BG56" s="429">
        <v>26.808897600000005</v>
      </c>
      <c r="BH56" s="432">
        <v>0.30917392887917633</v>
      </c>
      <c r="BI56" s="431" t="s">
        <v>115</v>
      </c>
      <c r="BJ56" s="367"/>
      <c r="BK56" s="367"/>
      <c r="BL56" s="367"/>
      <c r="BM56" s="367"/>
      <c r="BN56" s="367"/>
      <c r="BO56" s="367"/>
      <c r="BP56" s="367"/>
      <c r="BQ56" s="367"/>
      <c r="BR56" s="367"/>
    </row>
    <row r="57" spans="1:70">
      <c r="A57" s="192">
        <v>174</v>
      </c>
      <c r="B57" s="192">
        <v>42009</v>
      </c>
      <c r="C57" s="200">
        <v>9</v>
      </c>
      <c r="D57" s="202">
        <v>0</v>
      </c>
      <c r="E57" s="202">
        <v>1</v>
      </c>
      <c r="F57" s="200">
        <v>0</v>
      </c>
      <c r="G57" s="192" t="s">
        <v>575</v>
      </c>
      <c r="H57" s="264">
        <v>1.622E-3</v>
      </c>
      <c r="I57" s="201">
        <v>83</v>
      </c>
      <c r="J57" s="264">
        <v>1.2658311684389128E-3</v>
      </c>
      <c r="K57" s="200">
        <v>0</v>
      </c>
      <c r="L57" s="200">
        <v>0</v>
      </c>
      <c r="M57" s="200">
        <v>0</v>
      </c>
      <c r="N57" s="200">
        <v>90</v>
      </c>
      <c r="O57" s="200">
        <v>0</v>
      </c>
      <c r="P57" s="200">
        <v>0</v>
      </c>
      <c r="Q57" s="200">
        <v>138</v>
      </c>
      <c r="R57" s="200">
        <v>0</v>
      </c>
      <c r="S57" s="200">
        <v>404</v>
      </c>
      <c r="T57" s="200">
        <v>1162</v>
      </c>
      <c r="U57" s="200">
        <v>1</v>
      </c>
      <c r="V57" s="200">
        <v>1</v>
      </c>
      <c r="W57" s="200">
        <v>0</v>
      </c>
      <c r="X57" s="200">
        <v>0</v>
      </c>
      <c r="Y57" s="200">
        <v>58</v>
      </c>
      <c r="Z57" s="200">
        <v>32</v>
      </c>
      <c r="AA57" s="200">
        <v>0</v>
      </c>
      <c r="AB57" s="200">
        <v>0</v>
      </c>
      <c r="AC57" s="200">
        <v>25</v>
      </c>
      <c r="AD57" s="200">
        <v>228</v>
      </c>
      <c r="AE57" s="200">
        <v>1390</v>
      </c>
      <c r="AF57" s="200">
        <v>986</v>
      </c>
      <c r="AG57" s="200">
        <v>1390</v>
      </c>
      <c r="AH57" s="192"/>
      <c r="AI57" s="192">
        <v>0</v>
      </c>
      <c r="AJ57" s="192">
        <v>0</v>
      </c>
      <c r="AK57" s="192">
        <v>4.5797771674119866E-4</v>
      </c>
      <c r="AL57" s="192">
        <v>0</v>
      </c>
      <c r="AM57" s="192">
        <v>0</v>
      </c>
      <c r="AN57" s="192">
        <v>5.9130011872585864E-3</v>
      </c>
      <c r="AO57" s="192">
        <v>2.9514119523321692E-4</v>
      </c>
      <c r="AP57" s="192">
        <v>0</v>
      </c>
      <c r="AQ57" s="192">
        <v>0</v>
      </c>
      <c r="AR57" s="192">
        <v>6.6661200992330022E-3</v>
      </c>
      <c r="AS57" s="192"/>
      <c r="AT57" s="192">
        <v>0</v>
      </c>
      <c r="AU57" s="72">
        <v>0</v>
      </c>
      <c r="AV57" s="72">
        <v>1.2212739113098632E-3</v>
      </c>
      <c r="AW57" s="72">
        <v>0</v>
      </c>
      <c r="AX57" s="72">
        <v>0</v>
      </c>
      <c r="AY57" s="72">
        <v>5.9130011872585864E-3</v>
      </c>
      <c r="AZ57" s="72">
        <v>7.8704318728857849E-4</v>
      </c>
      <c r="BA57" s="72">
        <v>0</v>
      </c>
      <c r="BB57" s="72">
        <v>0</v>
      </c>
      <c r="BC57" s="72">
        <v>8.3623338649411461E-2</v>
      </c>
      <c r="BD57" s="72">
        <v>6.6661200992330022E-3</v>
      </c>
      <c r="BE57" s="326">
        <v>7.9213182858570274E-3</v>
      </c>
      <c r="BF57" s="334">
        <f t="shared" si="1"/>
        <v>3.5170653189205203E-2</v>
      </c>
      <c r="BG57" s="429">
        <v>27.784631999999998</v>
      </c>
      <c r="BH57" s="432">
        <v>0.31205571693805578</v>
      </c>
      <c r="BI57" s="431" t="s">
        <v>115</v>
      </c>
      <c r="BJ57" s="367"/>
      <c r="BK57" s="367"/>
      <c r="BL57" s="367"/>
      <c r="BM57" s="367"/>
      <c r="BN57" s="367"/>
      <c r="BO57" s="367"/>
      <c r="BP57" s="367"/>
      <c r="BQ57" s="367"/>
      <c r="BR57" s="367"/>
    </row>
    <row r="58" spans="1:70">
      <c r="A58" s="192">
        <v>175</v>
      </c>
      <c r="B58" s="192">
        <v>54070</v>
      </c>
      <c r="C58" s="200">
        <v>9</v>
      </c>
      <c r="D58" s="200">
        <v>0</v>
      </c>
      <c r="E58" s="200">
        <v>1</v>
      </c>
      <c r="F58" s="200">
        <v>0</v>
      </c>
      <c r="G58" s="192" t="s">
        <v>575</v>
      </c>
      <c r="H58" s="264">
        <v>3.2669999999999999E-3</v>
      </c>
      <c r="I58" s="201">
        <v>83</v>
      </c>
      <c r="J58" s="264">
        <v>2.5496118540628411E-3</v>
      </c>
      <c r="K58" s="200">
        <v>0</v>
      </c>
      <c r="L58" s="200">
        <v>0</v>
      </c>
      <c r="M58" s="200">
        <v>0</v>
      </c>
      <c r="N58" s="200">
        <v>82</v>
      </c>
      <c r="O58" s="200">
        <v>9</v>
      </c>
      <c r="P58" s="200">
        <v>0</v>
      </c>
      <c r="Q58" s="200">
        <v>182</v>
      </c>
      <c r="R58" s="200">
        <v>11</v>
      </c>
      <c r="S58" s="200">
        <v>456</v>
      </c>
      <c r="T58" s="200">
        <v>1165</v>
      </c>
      <c r="U58" s="200">
        <v>1</v>
      </c>
      <c r="V58" s="200">
        <v>1</v>
      </c>
      <c r="W58" s="200">
        <v>0</v>
      </c>
      <c r="X58" s="200">
        <v>0</v>
      </c>
      <c r="Y58" s="200">
        <v>63</v>
      </c>
      <c r="Z58" s="200">
        <v>19</v>
      </c>
      <c r="AA58" s="200">
        <v>0</v>
      </c>
      <c r="AB58" s="200">
        <v>3</v>
      </c>
      <c r="AC58" s="200">
        <v>21</v>
      </c>
      <c r="AD58" s="200">
        <v>285</v>
      </c>
      <c r="AE58" s="200">
        <v>1451</v>
      </c>
      <c r="AF58" s="200">
        <v>995</v>
      </c>
      <c r="AG58" s="200">
        <v>1451</v>
      </c>
      <c r="AH58" s="192"/>
      <c r="AI58" s="192">
        <v>0</v>
      </c>
      <c r="AJ58" s="192">
        <v>0</v>
      </c>
      <c r="AK58" s="192">
        <v>8.4045405157327497E-4</v>
      </c>
      <c r="AL58" s="192">
        <v>9.2244956879993596E-5</v>
      </c>
      <c r="AM58" s="192">
        <v>0</v>
      </c>
      <c r="AN58" s="192">
        <v>1.1940597196132503E-2</v>
      </c>
      <c r="AO58" s="192">
        <v>6.4571469815995512E-4</v>
      </c>
      <c r="AP58" s="192">
        <v>0</v>
      </c>
      <c r="AQ58" s="192">
        <v>3.0748318959997863E-5</v>
      </c>
      <c r="AR58" s="192">
        <v>1.3549759221705725E-2</v>
      </c>
      <c r="AS58" s="192"/>
      <c r="AT58" s="192">
        <v>0</v>
      </c>
      <c r="AU58" s="72">
        <v>0</v>
      </c>
      <c r="AV58" s="72">
        <v>2.2412108041953999E-3</v>
      </c>
      <c r="AW58" s="72">
        <v>9.2244956879993596E-5</v>
      </c>
      <c r="AX58" s="72">
        <v>0</v>
      </c>
      <c r="AY58" s="72">
        <v>1.1940597196132503E-2</v>
      </c>
      <c r="AZ58" s="72">
        <v>1.7219058617598804E-3</v>
      </c>
      <c r="BA58" s="72">
        <v>0</v>
      </c>
      <c r="BB58" s="72">
        <v>3.0748318959997863E-5</v>
      </c>
      <c r="BC58" s="72">
        <v>0.1699698742510993</v>
      </c>
      <c r="BD58" s="72">
        <v>1.3549759221705725E-2</v>
      </c>
      <c r="BE58" s="326">
        <v>1.6026707137927775E-2</v>
      </c>
      <c r="BF58" s="334">
        <f t="shared" si="1"/>
        <v>7.1158579692399332E-2</v>
      </c>
      <c r="BG58" s="429">
        <v>27.909573600000005</v>
      </c>
      <c r="BH58" s="432">
        <v>0.31786015688155711</v>
      </c>
      <c r="BI58" s="431" t="s">
        <v>115</v>
      </c>
      <c r="BJ58" s="367"/>
      <c r="BK58" s="367"/>
      <c r="BL58" s="367"/>
      <c r="BM58" s="367"/>
      <c r="BN58" s="367"/>
      <c r="BO58" s="367"/>
      <c r="BP58" s="367"/>
      <c r="BQ58" s="367"/>
      <c r="BR58" s="367"/>
    </row>
    <row r="59" spans="1:70">
      <c r="A59" s="192">
        <v>164</v>
      </c>
      <c r="B59" s="192">
        <v>53005</v>
      </c>
      <c r="C59" s="200">
        <v>3</v>
      </c>
      <c r="D59" s="200">
        <v>0</v>
      </c>
      <c r="E59" s="200">
        <v>1</v>
      </c>
      <c r="F59" s="200">
        <v>0</v>
      </c>
      <c r="G59" s="192" t="s">
        <v>575</v>
      </c>
      <c r="H59" s="264">
        <v>6.463E-3</v>
      </c>
      <c r="I59" s="201">
        <v>83</v>
      </c>
      <c r="J59" s="264">
        <v>5.0438143289893303E-3</v>
      </c>
      <c r="K59" s="200">
        <v>0</v>
      </c>
      <c r="L59" s="200">
        <v>0</v>
      </c>
      <c r="M59" s="200">
        <v>0</v>
      </c>
      <c r="N59" s="200">
        <v>102</v>
      </c>
      <c r="O59" s="200">
        <v>47</v>
      </c>
      <c r="P59" s="200">
        <v>0</v>
      </c>
      <c r="Q59" s="200">
        <v>107</v>
      </c>
      <c r="R59" s="200">
        <v>0</v>
      </c>
      <c r="S59" s="200">
        <v>399</v>
      </c>
      <c r="T59" s="200">
        <v>999</v>
      </c>
      <c r="U59" s="200">
        <v>1</v>
      </c>
      <c r="V59" s="200">
        <v>0</v>
      </c>
      <c r="W59" s="200">
        <v>0</v>
      </c>
      <c r="X59" s="200">
        <v>0</v>
      </c>
      <c r="Y59" s="200">
        <v>81</v>
      </c>
      <c r="Z59" s="200">
        <v>21</v>
      </c>
      <c r="AA59" s="200">
        <v>0</v>
      </c>
      <c r="AB59" s="200">
        <v>47</v>
      </c>
      <c r="AC59" s="200">
        <v>28</v>
      </c>
      <c r="AD59" s="200">
        <v>257</v>
      </c>
      <c r="AE59" s="200">
        <v>1257</v>
      </c>
      <c r="AF59" s="200">
        <v>857</v>
      </c>
      <c r="AG59" s="200">
        <v>1257</v>
      </c>
      <c r="AH59" s="192"/>
      <c r="AI59" s="192">
        <v>0</v>
      </c>
      <c r="AJ59" s="192">
        <v>0</v>
      </c>
      <c r="AK59" s="192">
        <v>2.0681656274587853E-3</v>
      </c>
      <c r="AL59" s="192">
        <v>9.5297827931924411E-4</v>
      </c>
      <c r="AM59" s="192">
        <v>0</v>
      </c>
      <c r="AN59" s="192">
        <v>2.025585746893457E-2</v>
      </c>
      <c r="AO59" s="192">
        <v>1.6423668218055059E-3</v>
      </c>
      <c r="AP59" s="192">
        <v>0</v>
      </c>
      <c r="AQ59" s="192">
        <v>9.5297827931924411E-4</v>
      </c>
      <c r="AR59" s="192">
        <v>2.5872346476837348E-2</v>
      </c>
      <c r="AS59" s="192"/>
      <c r="AT59" s="192">
        <v>0</v>
      </c>
      <c r="AU59" s="72">
        <v>0</v>
      </c>
      <c r="AV59" s="72">
        <v>5.5151083398900938E-3</v>
      </c>
      <c r="AW59" s="72">
        <v>9.5297827931924411E-4</v>
      </c>
      <c r="AX59" s="72">
        <v>0</v>
      </c>
      <c r="AY59" s="72">
        <v>2.025585746893457E-2</v>
      </c>
      <c r="AZ59" s="72">
        <v>4.3796448581480156E-3</v>
      </c>
      <c r="BA59" s="72">
        <v>0</v>
      </c>
      <c r="BB59" s="72">
        <v>9.5297827931924411E-4</v>
      </c>
      <c r="BC59" s="72">
        <v>0.28961077495623833</v>
      </c>
      <c r="BD59" s="72">
        <v>2.5872346476837348E-2</v>
      </c>
      <c r="BE59" s="326">
        <v>3.205656722561117E-2</v>
      </c>
      <c r="BF59" s="334">
        <f t="shared" si="1"/>
        <v>0.1423311584817136</v>
      </c>
      <c r="BG59" s="429">
        <v>28.218952800000004</v>
      </c>
      <c r="BH59" s="432">
        <v>0.32934289191518096</v>
      </c>
      <c r="BI59" s="431" t="s">
        <v>115</v>
      </c>
      <c r="BJ59" s="367"/>
      <c r="BK59" s="367"/>
      <c r="BL59" s="367"/>
      <c r="BM59" s="367"/>
      <c r="BN59" s="367"/>
      <c r="BO59" s="367"/>
      <c r="BP59" s="367"/>
      <c r="BQ59" s="367"/>
      <c r="BR59" s="367"/>
    </row>
    <row r="60" spans="1:70">
      <c r="A60" s="192">
        <v>172</v>
      </c>
      <c r="B60" s="192">
        <v>52026</v>
      </c>
      <c r="C60" s="200">
        <v>9</v>
      </c>
      <c r="D60" s="200">
        <v>0</v>
      </c>
      <c r="E60" s="200">
        <v>1</v>
      </c>
      <c r="F60" s="200">
        <v>0</v>
      </c>
      <c r="G60" s="192" t="s">
        <v>575</v>
      </c>
      <c r="H60" s="264">
        <v>9.4859999999999996E-3</v>
      </c>
      <c r="I60" s="201">
        <v>83</v>
      </c>
      <c r="J60" s="264">
        <v>7.4030052181328779E-3</v>
      </c>
      <c r="K60" s="200">
        <v>33</v>
      </c>
      <c r="L60" s="200">
        <v>0</v>
      </c>
      <c r="M60" s="200">
        <v>0</v>
      </c>
      <c r="N60" s="200">
        <v>160</v>
      </c>
      <c r="O60" s="200">
        <v>0</v>
      </c>
      <c r="P60" s="200">
        <v>0</v>
      </c>
      <c r="Q60" s="200">
        <v>175</v>
      </c>
      <c r="R60" s="200">
        <v>0</v>
      </c>
      <c r="S60" s="200">
        <v>344</v>
      </c>
      <c r="T60" s="200">
        <v>949</v>
      </c>
      <c r="U60" s="200">
        <v>1</v>
      </c>
      <c r="V60" s="200">
        <v>1</v>
      </c>
      <c r="W60" s="200">
        <v>0</v>
      </c>
      <c r="X60" s="200">
        <v>0</v>
      </c>
      <c r="Y60" s="200">
        <v>89</v>
      </c>
      <c r="Z60" s="200">
        <v>72</v>
      </c>
      <c r="AA60" s="200">
        <v>0</v>
      </c>
      <c r="AB60" s="200">
        <v>0</v>
      </c>
      <c r="AC60" s="200">
        <v>45</v>
      </c>
      <c r="AD60" s="200">
        <v>369</v>
      </c>
      <c r="AE60" s="200">
        <v>1285</v>
      </c>
      <c r="AF60" s="200">
        <v>975</v>
      </c>
      <c r="AG60" s="200">
        <v>1318</v>
      </c>
      <c r="AH60" s="192"/>
      <c r="AI60" s="192">
        <v>9.8208267223750764E-4</v>
      </c>
      <c r="AJ60" s="192">
        <v>0</v>
      </c>
      <c r="AK60" s="192">
        <v>4.7616129563030673E-3</v>
      </c>
      <c r="AL60" s="192">
        <v>0</v>
      </c>
      <c r="AM60" s="192">
        <v>0</v>
      </c>
      <c r="AN60" s="192">
        <v>2.8242316847072568E-2</v>
      </c>
      <c r="AO60" s="192">
        <v>2.6486472069435813E-3</v>
      </c>
      <c r="AP60" s="192">
        <v>0</v>
      </c>
      <c r="AQ60" s="192">
        <v>0</v>
      </c>
      <c r="AR60" s="192">
        <v>3.6634659682556726E-2</v>
      </c>
      <c r="AS60" s="192"/>
      <c r="AT60" s="192">
        <v>9.8208267223750764E-4</v>
      </c>
      <c r="AU60" s="72">
        <v>0</v>
      </c>
      <c r="AV60" s="72">
        <v>1.2697634550141515E-2</v>
      </c>
      <c r="AW60" s="72">
        <v>0</v>
      </c>
      <c r="AX60" s="72">
        <v>0</v>
      </c>
      <c r="AY60" s="72">
        <v>2.8242316847072568E-2</v>
      </c>
      <c r="AZ60" s="72">
        <v>7.0630592185162173E-3</v>
      </c>
      <c r="BA60" s="72">
        <v>0</v>
      </c>
      <c r="BB60" s="72">
        <v>0</v>
      </c>
      <c r="BC60" s="72">
        <v>0.48360131587453026</v>
      </c>
      <c r="BD60" s="72">
        <v>3.6634659682556726E-2</v>
      </c>
      <c r="BE60" s="326">
        <v>4.898509328796781E-2</v>
      </c>
      <c r="BF60" s="334">
        <f t="shared" si="1"/>
        <v>0.21749381419857711</v>
      </c>
      <c r="BG60" s="429">
        <v>29.37912480000001</v>
      </c>
      <c r="BH60" s="432">
        <v>0.34619655500182117</v>
      </c>
      <c r="BI60" s="431" t="s">
        <v>115</v>
      </c>
      <c r="BJ60" s="367"/>
      <c r="BK60" s="367"/>
      <c r="BL60" s="367"/>
      <c r="BM60" s="367"/>
      <c r="BN60" s="367"/>
      <c r="BO60" s="367"/>
      <c r="BP60" s="367"/>
      <c r="BQ60" s="367"/>
      <c r="BR60" s="367"/>
    </row>
    <row r="61" spans="1:70">
      <c r="A61" s="192">
        <v>142</v>
      </c>
      <c r="B61" s="192">
        <v>55009</v>
      </c>
      <c r="C61" s="200">
        <v>9</v>
      </c>
      <c r="D61" s="200">
        <v>0</v>
      </c>
      <c r="E61" s="200">
        <v>1</v>
      </c>
      <c r="F61" s="200">
        <v>0</v>
      </c>
      <c r="G61" s="192" t="s">
        <v>575</v>
      </c>
      <c r="H61" s="264">
        <v>5.1240000000000001E-3</v>
      </c>
      <c r="I61" s="201">
        <v>83</v>
      </c>
      <c r="J61" s="264">
        <v>3.9988402633051728E-3</v>
      </c>
      <c r="K61" s="200">
        <v>0</v>
      </c>
      <c r="L61" s="200">
        <v>0</v>
      </c>
      <c r="M61" s="200">
        <v>0</v>
      </c>
      <c r="N61" s="200">
        <v>218</v>
      </c>
      <c r="O61" s="200">
        <v>0</v>
      </c>
      <c r="P61" s="200">
        <v>0</v>
      </c>
      <c r="Q61" s="200">
        <v>68</v>
      </c>
      <c r="R61" s="200">
        <v>0</v>
      </c>
      <c r="S61" s="200">
        <v>357</v>
      </c>
      <c r="T61" s="200">
        <v>645</v>
      </c>
      <c r="U61" s="200">
        <v>1</v>
      </c>
      <c r="V61" s="200">
        <v>1</v>
      </c>
      <c r="W61" s="200">
        <v>0</v>
      </c>
      <c r="X61" s="200">
        <v>0</v>
      </c>
      <c r="Y61" s="200">
        <v>178</v>
      </c>
      <c r="Z61" s="200">
        <v>39</v>
      </c>
      <c r="AA61" s="200">
        <v>0</v>
      </c>
      <c r="AB61" s="200">
        <v>0</v>
      </c>
      <c r="AC61" s="200">
        <v>7</v>
      </c>
      <c r="AD61" s="200">
        <v>287</v>
      </c>
      <c r="AE61" s="200">
        <v>931</v>
      </c>
      <c r="AF61" s="200">
        <v>575</v>
      </c>
      <c r="AG61" s="200">
        <v>931</v>
      </c>
      <c r="AH61" s="192"/>
      <c r="AI61" s="192">
        <v>0</v>
      </c>
      <c r="AJ61" s="192">
        <v>0</v>
      </c>
      <c r="AK61" s="192">
        <v>3.5044236531501212E-3</v>
      </c>
      <c r="AL61" s="192">
        <v>0</v>
      </c>
      <c r="AM61" s="192">
        <v>0</v>
      </c>
      <c r="AN61" s="192">
        <v>1.0368592918723982E-2</v>
      </c>
      <c r="AO61" s="192">
        <v>2.8614101388106496E-3</v>
      </c>
      <c r="AP61" s="192">
        <v>0</v>
      </c>
      <c r="AQ61" s="192">
        <v>0</v>
      </c>
      <c r="AR61" s="192">
        <v>1.6734426710684751E-2</v>
      </c>
      <c r="AS61" s="192"/>
      <c r="AT61" s="192">
        <v>0</v>
      </c>
      <c r="AU61" s="72">
        <v>0</v>
      </c>
      <c r="AV61" s="72">
        <v>9.345129741733656E-3</v>
      </c>
      <c r="AW61" s="72">
        <v>0</v>
      </c>
      <c r="AX61" s="72">
        <v>0</v>
      </c>
      <c r="AY61" s="72">
        <v>1.0368592918723982E-2</v>
      </c>
      <c r="AZ61" s="72">
        <v>7.6304270368283992E-3</v>
      </c>
      <c r="BA61" s="72">
        <v>0</v>
      </c>
      <c r="BB61" s="72">
        <v>0</v>
      </c>
      <c r="BC61" s="72">
        <v>0.15405532114383177</v>
      </c>
      <c r="BD61" s="72">
        <v>1.6734426710684751E-2</v>
      </c>
      <c r="BE61" s="326">
        <v>2.7344149697286036E-2</v>
      </c>
      <c r="BF61" s="334">
        <f t="shared" si="1"/>
        <v>0.12140802465595001</v>
      </c>
      <c r="BG61" s="429">
        <v>30.360808800000001</v>
      </c>
      <c r="BH61" s="432">
        <v>0.35530030470200508</v>
      </c>
      <c r="BI61" s="431" t="s">
        <v>115</v>
      </c>
      <c r="BJ61" s="367"/>
      <c r="BK61" s="367"/>
      <c r="BL61" s="367"/>
      <c r="BM61" s="367"/>
      <c r="BN61" s="367"/>
      <c r="BO61" s="367"/>
      <c r="BP61" s="367"/>
      <c r="BQ61" s="367"/>
      <c r="BR61" s="367"/>
    </row>
    <row r="62" spans="1:70">
      <c r="A62" s="192">
        <v>122</v>
      </c>
      <c r="B62" s="192">
        <v>41004</v>
      </c>
      <c r="C62" s="200">
        <v>9</v>
      </c>
      <c r="D62" s="200">
        <v>0</v>
      </c>
      <c r="E62" s="200">
        <v>1</v>
      </c>
      <c r="F62" s="200">
        <v>0</v>
      </c>
      <c r="G62" s="192" t="s">
        <v>575</v>
      </c>
      <c r="H62" s="264">
        <v>7.2329999999999998E-3</v>
      </c>
      <c r="I62" s="201">
        <v>83</v>
      </c>
      <c r="J62" s="264">
        <v>5.6447329477920197E-3</v>
      </c>
      <c r="K62" s="200">
        <v>0</v>
      </c>
      <c r="L62" s="200">
        <v>0</v>
      </c>
      <c r="M62" s="200">
        <v>0</v>
      </c>
      <c r="N62" s="200">
        <v>303</v>
      </c>
      <c r="O62" s="200">
        <v>129</v>
      </c>
      <c r="P62" s="200">
        <v>0</v>
      </c>
      <c r="Q62" s="200">
        <v>170</v>
      </c>
      <c r="R62" s="200">
        <v>69</v>
      </c>
      <c r="S62" s="200">
        <v>468</v>
      </c>
      <c r="T62" s="200">
        <v>141</v>
      </c>
      <c r="U62" s="200">
        <v>1</v>
      </c>
      <c r="V62" s="200">
        <v>1</v>
      </c>
      <c r="W62" s="200">
        <v>0</v>
      </c>
      <c r="X62" s="200">
        <v>0</v>
      </c>
      <c r="Y62" s="200">
        <v>256</v>
      </c>
      <c r="Z62" s="200">
        <v>46</v>
      </c>
      <c r="AA62" s="200">
        <v>0</v>
      </c>
      <c r="AB62" s="200">
        <v>7</v>
      </c>
      <c r="AC62" s="200">
        <v>57</v>
      </c>
      <c r="AD62" s="200">
        <v>672</v>
      </c>
      <c r="AE62" s="200">
        <v>813</v>
      </c>
      <c r="AF62" s="200">
        <v>345</v>
      </c>
      <c r="AG62" s="200">
        <v>813</v>
      </c>
      <c r="AH62" s="192"/>
      <c r="AI62" s="192">
        <v>0</v>
      </c>
      <c r="AJ62" s="192">
        <v>0</v>
      </c>
      <c r="AK62" s="192">
        <v>6.8756234143875468E-3</v>
      </c>
      <c r="AL62" s="192">
        <v>2.9272456120659858E-3</v>
      </c>
      <c r="AM62" s="192">
        <v>0</v>
      </c>
      <c r="AN62" s="192">
        <v>3.1995475294674725E-3</v>
      </c>
      <c r="AO62" s="192">
        <v>5.8091075712317234E-3</v>
      </c>
      <c r="AP62" s="192">
        <v>0</v>
      </c>
      <c r="AQ62" s="192">
        <v>1.5884278515086744E-4</v>
      </c>
      <c r="AR62" s="192">
        <v>1.8970366912303596E-2</v>
      </c>
      <c r="AS62" s="192"/>
      <c r="AT62" s="192">
        <v>0</v>
      </c>
      <c r="AU62" s="72">
        <v>0</v>
      </c>
      <c r="AV62" s="72">
        <v>1.8334995771700127E-2</v>
      </c>
      <c r="AW62" s="72">
        <v>2.9272456120659858E-3</v>
      </c>
      <c r="AX62" s="72">
        <v>0</v>
      </c>
      <c r="AY62" s="72">
        <v>3.1995475294674725E-3</v>
      </c>
      <c r="AZ62" s="72">
        <v>1.5490953523284594E-2</v>
      </c>
      <c r="BA62" s="72">
        <v>0</v>
      </c>
      <c r="BB62" s="72">
        <v>1.5884278515086744E-4</v>
      </c>
      <c r="BC62" s="72">
        <v>0.13047800208821253</v>
      </c>
      <c r="BD62" s="72">
        <v>1.8970366912303596E-2</v>
      </c>
      <c r="BE62" s="326">
        <v>4.0111585221669049E-2</v>
      </c>
      <c r="BF62" s="334">
        <f t="shared" si="1"/>
        <v>0.1780954383842106</v>
      </c>
      <c r="BG62" s="429">
        <v>31.550728800000005</v>
      </c>
      <c r="BH62" s="432">
        <v>0.36815108955396253</v>
      </c>
      <c r="BI62" s="431" t="s">
        <v>115</v>
      </c>
      <c r="BJ62" s="367"/>
      <c r="BK62" s="367"/>
      <c r="BL62" s="367"/>
      <c r="BM62" s="367"/>
      <c r="BN62" s="367"/>
      <c r="BO62" s="367"/>
      <c r="BP62" s="367"/>
      <c r="BQ62" s="367"/>
      <c r="BR62" s="367"/>
    </row>
    <row r="63" spans="1:70">
      <c r="A63" s="192">
        <v>161</v>
      </c>
      <c r="B63" s="192">
        <v>42018</v>
      </c>
      <c r="C63" s="200">
        <v>9</v>
      </c>
      <c r="D63" s="200">
        <v>0</v>
      </c>
      <c r="E63" s="200">
        <v>1</v>
      </c>
      <c r="F63" s="200">
        <v>0</v>
      </c>
      <c r="G63" s="192" t="s">
        <v>575</v>
      </c>
      <c r="H63" s="264">
        <v>1.622E-3</v>
      </c>
      <c r="I63" s="201">
        <v>83</v>
      </c>
      <c r="J63" s="264">
        <v>1.2658311684389128E-3</v>
      </c>
      <c r="K63" s="200">
        <v>32</v>
      </c>
      <c r="L63" s="200">
        <v>0</v>
      </c>
      <c r="M63" s="200">
        <v>0</v>
      </c>
      <c r="N63" s="200">
        <v>361</v>
      </c>
      <c r="O63" s="200">
        <v>100</v>
      </c>
      <c r="P63" s="200">
        <v>0</v>
      </c>
      <c r="Q63" s="200">
        <v>264</v>
      </c>
      <c r="R63" s="200">
        <v>44</v>
      </c>
      <c r="S63" s="200">
        <v>5</v>
      </c>
      <c r="T63" s="200">
        <v>30</v>
      </c>
      <c r="U63" s="200">
        <v>1</v>
      </c>
      <c r="V63" s="200">
        <v>1</v>
      </c>
      <c r="W63" s="200">
        <v>9</v>
      </c>
      <c r="X63" s="200">
        <v>0</v>
      </c>
      <c r="Y63" s="200">
        <v>222</v>
      </c>
      <c r="Z63" s="200">
        <v>140</v>
      </c>
      <c r="AA63" s="200">
        <v>0</v>
      </c>
      <c r="AB63" s="200">
        <v>71</v>
      </c>
      <c r="AC63" s="200">
        <v>63</v>
      </c>
      <c r="AD63" s="200">
        <v>802</v>
      </c>
      <c r="AE63" s="200">
        <v>800</v>
      </c>
      <c r="AF63" s="200">
        <v>827</v>
      </c>
      <c r="AG63" s="200">
        <v>832</v>
      </c>
      <c r="AH63" s="192"/>
      <c r="AI63" s="192">
        <v>1.6283652150798173E-4</v>
      </c>
      <c r="AJ63" s="192">
        <v>0</v>
      </c>
      <c r="AK63" s="192">
        <v>1.8369995082619188E-3</v>
      </c>
      <c r="AL63" s="192">
        <v>5.0886412971244287E-4</v>
      </c>
      <c r="AM63" s="192">
        <v>0</v>
      </c>
      <c r="AN63" s="192">
        <v>1.526592389137329E-4</v>
      </c>
      <c r="AO63" s="192">
        <v>1.1296783679616233E-3</v>
      </c>
      <c r="AP63" s="192">
        <v>0</v>
      </c>
      <c r="AQ63" s="192">
        <v>3.6129353209583446E-4</v>
      </c>
      <c r="AR63" s="192">
        <v>4.152331298453534E-3</v>
      </c>
      <c r="AS63" s="192"/>
      <c r="AT63" s="192">
        <v>1.6283652150798173E-4</v>
      </c>
      <c r="AU63" s="72">
        <v>0</v>
      </c>
      <c r="AV63" s="72">
        <v>4.8986653553651175E-3</v>
      </c>
      <c r="AW63" s="72">
        <v>5.0886412971244287E-4</v>
      </c>
      <c r="AX63" s="72">
        <v>0</v>
      </c>
      <c r="AY63" s="72">
        <v>1.526592389137329E-4</v>
      </c>
      <c r="AZ63" s="72">
        <v>3.0124756478976623E-3</v>
      </c>
      <c r="BA63" s="72">
        <v>0</v>
      </c>
      <c r="BB63" s="72">
        <v>3.6129353209583446E-4</v>
      </c>
      <c r="BC63" s="72">
        <v>7.0138439212031722E-2</v>
      </c>
      <c r="BD63" s="72">
        <v>4.152331298453534E-3</v>
      </c>
      <c r="BE63" s="326">
        <v>9.0967944254927713E-3</v>
      </c>
      <c r="BF63" s="334">
        <f t="shared" si="1"/>
        <v>4.0389767249187906E-2</v>
      </c>
      <c r="BG63" s="429">
        <v>31.907704800000001</v>
      </c>
      <c r="BH63" s="432">
        <v>0.37103287761284198</v>
      </c>
      <c r="BI63" s="431" t="s">
        <v>115</v>
      </c>
      <c r="BJ63" s="367"/>
      <c r="BK63" s="367"/>
      <c r="BL63" s="367"/>
      <c r="BM63" s="367"/>
      <c r="BN63" s="367"/>
      <c r="BO63" s="367"/>
      <c r="BP63" s="367"/>
      <c r="BQ63" s="367"/>
      <c r="BR63" s="367"/>
    </row>
    <row r="64" spans="1:70">
      <c r="A64" s="192">
        <v>201</v>
      </c>
      <c r="B64" s="192">
        <v>52020</v>
      </c>
      <c r="C64" s="200">
        <v>9</v>
      </c>
      <c r="D64" s="200">
        <v>0</v>
      </c>
      <c r="E64" s="200">
        <v>1</v>
      </c>
      <c r="F64" s="200">
        <v>0</v>
      </c>
      <c r="G64" s="192" t="s">
        <v>662</v>
      </c>
      <c r="H64" s="264">
        <v>9.4859999999999996E-3</v>
      </c>
      <c r="I64" s="201">
        <v>82</v>
      </c>
      <c r="J64" s="264">
        <v>7.4030052181328779E-3</v>
      </c>
      <c r="K64" s="200">
        <v>699</v>
      </c>
      <c r="L64" s="200">
        <v>0</v>
      </c>
      <c r="M64" s="200">
        <v>0</v>
      </c>
      <c r="N64" s="200">
        <v>46</v>
      </c>
      <c r="O64" s="200">
        <v>14</v>
      </c>
      <c r="P64" s="200">
        <v>0</v>
      </c>
      <c r="Q64" s="200">
        <v>334</v>
      </c>
      <c r="R64" s="200">
        <v>17</v>
      </c>
      <c r="S64" s="200">
        <v>720</v>
      </c>
      <c r="T64" s="200">
        <v>1035</v>
      </c>
      <c r="U64" s="200">
        <v>1</v>
      </c>
      <c r="V64" s="200">
        <v>1</v>
      </c>
      <c r="W64" s="200">
        <v>0</v>
      </c>
      <c r="X64" s="200">
        <v>0</v>
      </c>
      <c r="Y64" s="200">
        <v>26</v>
      </c>
      <c r="Z64" s="200">
        <v>20</v>
      </c>
      <c r="AA64" s="200">
        <v>0</v>
      </c>
      <c r="AB64" s="200">
        <v>0</v>
      </c>
      <c r="AC64" s="200">
        <v>75</v>
      </c>
      <c r="AD64" s="200">
        <v>1111</v>
      </c>
      <c r="AE64" s="200">
        <v>1447</v>
      </c>
      <c r="AF64" s="200">
        <v>1426</v>
      </c>
      <c r="AG64" s="200">
        <v>2146</v>
      </c>
      <c r="AH64" s="192"/>
      <c r="AI64" s="192">
        <v>2.0802296602849026E-2</v>
      </c>
      <c r="AJ64" s="192">
        <v>0</v>
      </c>
      <c r="AK64" s="192">
        <v>1.3689637249371318E-3</v>
      </c>
      <c r="AL64" s="192">
        <v>4.1664113367651835E-4</v>
      </c>
      <c r="AM64" s="192">
        <v>0</v>
      </c>
      <c r="AN64" s="192">
        <v>3.0801683811085466E-2</v>
      </c>
      <c r="AO64" s="192">
        <v>7.7376210539924846E-4</v>
      </c>
      <c r="AP64" s="192">
        <v>0</v>
      </c>
      <c r="AQ64" s="192">
        <v>0</v>
      </c>
      <c r="AR64" s="192">
        <v>5.4163347377947389E-2</v>
      </c>
      <c r="AS64" s="192"/>
      <c r="AT64" s="192">
        <v>2.0802296602849026E-2</v>
      </c>
      <c r="AU64" s="72">
        <v>0</v>
      </c>
      <c r="AV64" s="72">
        <v>3.6505699331656851E-3</v>
      </c>
      <c r="AW64" s="72">
        <v>4.1664113367651835E-4</v>
      </c>
      <c r="AX64" s="72">
        <v>0</v>
      </c>
      <c r="AY64" s="72">
        <v>3.0801683811085466E-2</v>
      </c>
      <c r="AZ64" s="72">
        <v>2.0633656143979962E-3</v>
      </c>
      <c r="BA64" s="72">
        <v>0</v>
      </c>
      <c r="BB64" s="72">
        <v>0</v>
      </c>
      <c r="BC64" s="72">
        <v>0.70729792455085139</v>
      </c>
      <c r="BD64" s="72">
        <v>5.4163347377947389E-2</v>
      </c>
      <c r="BE64" s="326">
        <v>5.7734557095174693E-2</v>
      </c>
      <c r="BF64" s="334">
        <f t="shared" si="1"/>
        <v>0.25634143350257566</v>
      </c>
      <c r="BG64" s="429">
        <v>34.626672000000006</v>
      </c>
      <c r="BH64" s="432">
        <v>0.3878865406994822</v>
      </c>
      <c r="BI64" s="431" t="s">
        <v>115</v>
      </c>
      <c r="BJ64" s="431" t="s">
        <v>115</v>
      </c>
      <c r="BK64" s="430">
        <f>SUM(J8:J64)</f>
        <v>0.17037993877532898</v>
      </c>
      <c r="BL64" s="442">
        <f>SUM(BC8:BC64)/SUM($J8:$J64)</f>
        <v>17.66103612128984</v>
      </c>
      <c r="BM64" s="442">
        <f t="shared" ref="BM64:BN64" si="2">SUM(BD8:BD64)/SUM($J8:$J64)</f>
        <v>2.2255381959508966</v>
      </c>
      <c r="BN64" s="442">
        <f t="shared" si="2"/>
        <v>3.1751501994320246</v>
      </c>
      <c r="BO64" s="441">
        <f>4.44*BN64</f>
        <v>14.097666885478191</v>
      </c>
      <c r="BP64" s="367">
        <v>57</v>
      </c>
      <c r="BQ64" s="367"/>
      <c r="BR64" s="367"/>
    </row>
    <row r="65" spans="1:70">
      <c r="A65" s="192">
        <v>192</v>
      </c>
      <c r="B65" s="192">
        <v>42001</v>
      </c>
      <c r="C65" s="200">
        <v>9</v>
      </c>
      <c r="D65" s="200">
        <v>0</v>
      </c>
      <c r="E65" s="200">
        <v>1</v>
      </c>
      <c r="F65" s="200">
        <v>0</v>
      </c>
      <c r="G65" s="192" t="s">
        <v>575</v>
      </c>
      <c r="H65" s="264">
        <v>1.2819000000000001E-2</v>
      </c>
      <c r="I65" s="201">
        <v>83</v>
      </c>
      <c r="J65" s="264">
        <v>1.0004124382378807E-2</v>
      </c>
      <c r="K65" s="200">
        <v>140</v>
      </c>
      <c r="L65" s="200">
        <v>0</v>
      </c>
      <c r="M65" s="200">
        <v>0</v>
      </c>
      <c r="N65" s="200">
        <v>256</v>
      </c>
      <c r="O65" s="200">
        <v>0</v>
      </c>
      <c r="P65" s="200">
        <v>0</v>
      </c>
      <c r="Q65" s="200">
        <v>327</v>
      </c>
      <c r="R65" s="200">
        <v>0</v>
      </c>
      <c r="S65" s="200">
        <v>136</v>
      </c>
      <c r="T65" s="200">
        <v>639</v>
      </c>
      <c r="U65" s="200">
        <v>1</v>
      </c>
      <c r="V65" s="200">
        <v>1</v>
      </c>
      <c r="W65" s="200">
        <v>0</v>
      </c>
      <c r="X65" s="200">
        <v>0</v>
      </c>
      <c r="Y65" s="200">
        <v>194</v>
      </c>
      <c r="Z65" s="200">
        <v>63</v>
      </c>
      <c r="AA65" s="200">
        <v>0</v>
      </c>
      <c r="AB65" s="200">
        <v>0</v>
      </c>
      <c r="AC65" s="200">
        <v>56</v>
      </c>
      <c r="AD65" s="200">
        <v>723</v>
      </c>
      <c r="AE65" s="200">
        <v>1222</v>
      </c>
      <c r="AF65" s="200">
        <v>1226</v>
      </c>
      <c r="AG65" s="200">
        <v>1362</v>
      </c>
      <c r="AH65" s="192"/>
      <c r="AI65" s="192">
        <v>5.6303212024027922E-3</v>
      </c>
      <c r="AJ65" s="192">
        <v>0</v>
      </c>
      <c r="AK65" s="192">
        <v>1.0295444484393677E-2</v>
      </c>
      <c r="AL65" s="192">
        <v>0</v>
      </c>
      <c r="AM65" s="192">
        <v>0</v>
      </c>
      <c r="AN65" s="192">
        <v>2.5698394630967031E-2</v>
      </c>
      <c r="AO65" s="192">
        <v>7.8020165233295847E-3</v>
      </c>
      <c r="AP65" s="192">
        <v>0</v>
      </c>
      <c r="AQ65" s="192">
        <v>0</v>
      </c>
      <c r="AR65" s="192">
        <v>4.9426176841093086E-2</v>
      </c>
      <c r="AS65" s="192"/>
      <c r="AT65" s="192">
        <v>5.6303212024027922E-3</v>
      </c>
      <c r="AU65" s="72">
        <v>0</v>
      </c>
      <c r="AV65" s="72">
        <v>2.7454518625049811E-2</v>
      </c>
      <c r="AW65" s="72">
        <v>0</v>
      </c>
      <c r="AX65" s="72">
        <v>0</v>
      </c>
      <c r="AY65" s="72">
        <v>2.5698394630967031E-2</v>
      </c>
      <c r="AZ65" s="72">
        <v>2.0805377395545561E-2</v>
      </c>
      <c r="BA65" s="72">
        <v>0</v>
      </c>
      <c r="BB65" s="72">
        <v>0</v>
      </c>
      <c r="BC65" s="72">
        <v>0.8217587850173601</v>
      </c>
      <c r="BD65" s="72">
        <v>4.9426176841093086E-2</v>
      </c>
      <c r="BE65" s="326">
        <v>7.9588611853965208E-2</v>
      </c>
      <c r="BF65" s="334">
        <f t="shared" si="1"/>
        <v>0.35337343663160553</v>
      </c>
      <c r="BG65" s="429">
        <v>35.322775200000009</v>
      </c>
      <c r="BH65" s="432">
        <v>0.41066190514262374</v>
      </c>
      <c r="BI65" s="438" t="s">
        <v>113</v>
      </c>
      <c r="BJ65" s="367"/>
      <c r="BK65" s="367"/>
      <c r="BL65" s="367"/>
      <c r="BM65" s="367"/>
      <c r="BN65" s="367"/>
      <c r="BO65" s="367"/>
      <c r="BP65" s="367"/>
      <c r="BQ65" s="367"/>
      <c r="BR65" s="367"/>
    </row>
    <row r="66" spans="1:70">
      <c r="A66" s="192">
        <v>169</v>
      </c>
      <c r="B66" s="192">
        <v>41029</v>
      </c>
      <c r="C66" s="200">
        <v>9</v>
      </c>
      <c r="D66" s="200">
        <v>0</v>
      </c>
      <c r="E66" s="200">
        <v>1</v>
      </c>
      <c r="F66" s="200">
        <v>0</v>
      </c>
      <c r="G66" s="192" t="s">
        <v>575</v>
      </c>
      <c r="H66" s="264">
        <v>2.6840000000000002E-3</v>
      </c>
      <c r="I66" s="201">
        <v>83</v>
      </c>
      <c r="J66" s="264">
        <v>2.0946306141122334E-3</v>
      </c>
      <c r="K66" s="200">
        <v>0</v>
      </c>
      <c r="L66" s="200">
        <v>0</v>
      </c>
      <c r="M66" s="200">
        <v>0</v>
      </c>
      <c r="N66" s="200">
        <v>210</v>
      </c>
      <c r="O66" s="200">
        <v>39</v>
      </c>
      <c r="P66" s="200">
        <v>0</v>
      </c>
      <c r="Q66" s="200">
        <v>137</v>
      </c>
      <c r="R66" s="200">
        <v>0</v>
      </c>
      <c r="S66" s="200">
        <v>351</v>
      </c>
      <c r="T66" s="200">
        <v>892</v>
      </c>
      <c r="U66" s="200">
        <v>1</v>
      </c>
      <c r="V66" s="200">
        <v>1</v>
      </c>
      <c r="W66" s="200">
        <v>0</v>
      </c>
      <c r="X66" s="200">
        <v>0</v>
      </c>
      <c r="Y66" s="200">
        <v>172</v>
      </c>
      <c r="Z66" s="200">
        <v>38</v>
      </c>
      <c r="AA66" s="200">
        <v>0</v>
      </c>
      <c r="AB66" s="200">
        <v>39</v>
      </c>
      <c r="AC66" s="200">
        <v>31</v>
      </c>
      <c r="AD66" s="200">
        <v>387</v>
      </c>
      <c r="AE66" s="200">
        <v>1279</v>
      </c>
      <c r="AF66" s="200">
        <v>927</v>
      </c>
      <c r="AG66" s="200">
        <v>1279</v>
      </c>
      <c r="AH66" s="192"/>
      <c r="AI66" s="192">
        <v>0</v>
      </c>
      <c r="AJ66" s="192">
        <v>0</v>
      </c>
      <c r="AK66" s="192">
        <v>1.7682871644335476E-3</v>
      </c>
      <c r="AL66" s="192">
        <v>3.2839618768051599E-4</v>
      </c>
      <c r="AM66" s="192">
        <v>0</v>
      </c>
      <c r="AN66" s="192">
        <v>7.5110102413082124E-3</v>
      </c>
      <c r="AO66" s="192">
        <v>1.4483113918217628E-3</v>
      </c>
      <c r="AP66" s="192">
        <v>0</v>
      </c>
      <c r="AQ66" s="192">
        <v>3.2839618768051599E-4</v>
      </c>
      <c r="AR66" s="192">
        <v>1.1384401172924555E-2</v>
      </c>
      <c r="AS66" s="192"/>
      <c r="AT66" s="192">
        <v>0</v>
      </c>
      <c r="AU66" s="72">
        <v>0</v>
      </c>
      <c r="AV66" s="72">
        <v>4.7154324384894603E-3</v>
      </c>
      <c r="AW66" s="72">
        <v>3.2839618768051599E-4</v>
      </c>
      <c r="AX66" s="72">
        <v>0</v>
      </c>
      <c r="AY66" s="72">
        <v>7.5110102413082124E-3</v>
      </c>
      <c r="AZ66" s="72">
        <v>3.8621637115247008E-3</v>
      </c>
      <c r="BA66" s="72">
        <v>0</v>
      </c>
      <c r="BB66" s="72">
        <v>3.2839618768051599E-4</v>
      </c>
      <c r="BC66" s="72">
        <v>0.13009541281189671</v>
      </c>
      <c r="BD66" s="72">
        <v>1.1384401172924555E-2</v>
      </c>
      <c r="BE66" s="326">
        <v>1.6745398766683406E-2</v>
      </c>
      <c r="BF66" s="334">
        <f t="shared" si="1"/>
        <v>7.4349570524074329E-2</v>
      </c>
      <c r="BG66" s="429">
        <v>35.49531360000001</v>
      </c>
      <c r="BH66" s="432">
        <v>0.41543053593795815</v>
      </c>
      <c r="BI66" s="439" t="s">
        <v>114</v>
      </c>
      <c r="BJ66" s="367"/>
      <c r="BK66" s="367"/>
      <c r="BL66" s="367"/>
      <c r="BM66" s="367"/>
      <c r="BN66" s="367"/>
      <c r="BO66" s="367"/>
      <c r="BP66" s="367"/>
      <c r="BQ66" s="367"/>
      <c r="BR66" s="367"/>
    </row>
    <row r="67" spans="1:70">
      <c r="A67" s="192">
        <v>118</v>
      </c>
      <c r="B67" s="192">
        <v>41006</v>
      </c>
      <c r="C67" s="200">
        <v>9</v>
      </c>
      <c r="D67" s="200">
        <v>0</v>
      </c>
      <c r="E67" s="200">
        <v>1</v>
      </c>
      <c r="F67" s="200">
        <v>0</v>
      </c>
      <c r="G67" s="192" t="s">
        <v>575</v>
      </c>
      <c r="H67" s="264">
        <v>2.6840000000000002E-3</v>
      </c>
      <c r="I67" s="201">
        <v>83</v>
      </c>
      <c r="J67" s="264">
        <v>2.0946306141122334E-3</v>
      </c>
      <c r="K67" s="200">
        <v>336</v>
      </c>
      <c r="L67" s="200">
        <v>0</v>
      </c>
      <c r="M67" s="200">
        <v>0</v>
      </c>
      <c r="N67" s="200">
        <v>258</v>
      </c>
      <c r="O67" s="200">
        <v>63</v>
      </c>
      <c r="P67" s="200">
        <v>0</v>
      </c>
      <c r="Q67" s="200">
        <v>127</v>
      </c>
      <c r="R67" s="200">
        <v>14</v>
      </c>
      <c r="S67" s="200">
        <v>842</v>
      </c>
      <c r="T67" s="200">
        <v>366</v>
      </c>
      <c r="U67" s="200">
        <v>1</v>
      </c>
      <c r="V67" s="200">
        <v>1</v>
      </c>
      <c r="W67" s="200">
        <v>0</v>
      </c>
      <c r="X67" s="200">
        <v>0</v>
      </c>
      <c r="Y67" s="200">
        <v>210</v>
      </c>
      <c r="Z67" s="200">
        <v>48</v>
      </c>
      <c r="AA67" s="200">
        <v>0</v>
      </c>
      <c r="AB67" s="200">
        <v>0</v>
      </c>
      <c r="AC67" s="200">
        <v>35</v>
      </c>
      <c r="AD67" s="200">
        <v>799</v>
      </c>
      <c r="AE67" s="200">
        <v>829</v>
      </c>
      <c r="AF67" s="200">
        <v>323</v>
      </c>
      <c r="AG67" s="200">
        <v>1165</v>
      </c>
      <c r="AH67" s="192"/>
      <c r="AI67" s="192">
        <v>2.829259463093676E-3</v>
      </c>
      <c r="AJ67" s="192">
        <v>0</v>
      </c>
      <c r="AK67" s="192">
        <v>2.1724670877326445E-3</v>
      </c>
      <c r="AL67" s="192">
        <v>5.3048614933006431E-4</v>
      </c>
      <c r="AM67" s="192">
        <v>0</v>
      </c>
      <c r="AN67" s="192">
        <v>3.0818719151556118E-3</v>
      </c>
      <c r="AO67" s="192">
        <v>1.7682871644335476E-3</v>
      </c>
      <c r="AP67" s="192">
        <v>0</v>
      </c>
      <c r="AQ67" s="192">
        <v>0</v>
      </c>
      <c r="AR67" s="192">
        <v>1.0382371779745544E-2</v>
      </c>
      <c r="AS67" s="192"/>
      <c r="AT67" s="192">
        <v>2.829259463093676E-3</v>
      </c>
      <c r="AU67" s="72">
        <v>0</v>
      </c>
      <c r="AV67" s="72">
        <v>5.7932455672870514E-3</v>
      </c>
      <c r="AW67" s="72">
        <v>5.3048614933006431E-4</v>
      </c>
      <c r="AX67" s="72">
        <v>0</v>
      </c>
      <c r="AY67" s="72">
        <v>3.0818719151556118E-3</v>
      </c>
      <c r="AZ67" s="72">
        <v>4.7154324384894603E-3</v>
      </c>
      <c r="BA67" s="72">
        <v>0</v>
      </c>
      <c r="BB67" s="72">
        <v>0</v>
      </c>
      <c r="BC67" s="72">
        <v>4.5329901120002847E-2</v>
      </c>
      <c r="BD67" s="72">
        <v>1.0382371779745544E-2</v>
      </c>
      <c r="BE67" s="326">
        <v>1.6950295533355864E-2</v>
      </c>
      <c r="BF67" s="334">
        <f t="shared" si="1"/>
        <v>7.5259312168100043E-2</v>
      </c>
      <c r="BG67" s="429">
        <v>35.929634400000005</v>
      </c>
      <c r="BH67" s="432">
        <v>0.42019916673329255</v>
      </c>
      <c r="BI67" s="439" t="s">
        <v>114</v>
      </c>
      <c r="BJ67" s="367"/>
      <c r="BK67" s="367"/>
      <c r="BL67" s="367"/>
      <c r="BM67" s="367"/>
      <c r="BN67" s="367"/>
      <c r="BO67" s="367"/>
      <c r="BP67" s="367"/>
      <c r="BQ67" s="367"/>
      <c r="BR67" s="367"/>
    </row>
    <row r="68" spans="1:70">
      <c r="A68" s="192">
        <v>173</v>
      </c>
      <c r="B68" s="192">
        <v>52001</v>
      </c>
      <c r="C68" s="200">
        <v>9</v>
      </c>
      <c r="D68" s="200">
        <v>0</v>
      </c>
      <c r="E68" s="200">
        <v>1</v>
      </c>
      <c r="F68" s="200">
        <v>0</v>
      </c>
      <c r="G68" s="192" t="s">
        <v>575</v>
      </c>
      <c r="H68" s="264">
        <v>2.8240000000000001E-3</v>
      </c>
      <c r="I68" s="201">
        <v>83</v>
      </c>
      <c r="J68" s="264">
        <v>2.2038885448036312E-3</v>
      </c>
      <c r="K68" s="200">
        <v>0</v>
      </c>
      <c r="L68" s="200">
        <v>0</v>
      </c>
      <c r="M68" s="200">
        <v>0</v>
      </c>
      <c r="N68" s="200">
        <v>172</v>
      </c>
      <c r="O68" s="200">
        <v>72</v>
      </c>
      <c r="P68" s="200">
        <v>0</v>
      </c>
      <c r="Q68" s="200">
        <v>202</v>
      </c>
      <c r="R68" s="200">
        <v>6</v>
      </c>
      <c r="S68" s="200">
        <v>597</v>
      </c>
      <c r="T68" s="200">
        <v>1125</v>
      </c>
      <c r="U68" s="200">
        <v>1</v>
      </c>
      <c r="V68" s="200">
        <v>1</v>
      </c>
      <c r="W68" s="200">
        <v>0</v>
      </c>
      <c r="X68" s="200">
        <v>0</v>
      </c>
      <c r="Y68" s="200">
        <v>117</v>
      </c>
      <c r="Z68" s="200">
        <v>54</v>
      </c>
      <c r="AA68" s="200">
        <v>0</v>
      </c>
      <c r="AB68" s="200">
        <v>60</v>
      </c>
      <c r="AC68" s="200">
        <v>26</v>
      </c>
      <c r="AD68" s="200">
        <v>454</v>
      </c>
      <c r="AE68" s="200">
        <v>1579</v>
      </c>
      <c r="AF68" s="200">
        <v>981</v>
      </c>
      <c r="AG68" s="200">
        <v>1579</v>
      </c>
      <c r="AH68" s="192"/>
      <c r="AI68" s="192">
        <v>0</v>
      </c>
      <c r="AJ68" s="192">
        <v>0</v>
      </c>
      <c r="AK68" s="192">
        <v>1.5238566954190228E-3</v>
      </c>
      <c r="AL68" s="192">
        <v>6.3789350040796306E-4</v>
      </c>
      <c r="AM68" s="192">
        <v>0</v>
      </c>
      <c r="AN68" s="192">
        <v>9.9670859438744219E-3</v>
      </c>
      <c r="AO68" s="192">
        <v>1.0365769381629399E-3</v>
      </c>
      <c r="AP68" s="192">
        <v>0</v>
      </c>
      <c r="AQ68" s="192">
        <v>5.3157791700663586E-4</v>
      </c>
      <c r="AR68" s="192">
        <v>1.3696990994870983E-2</v>
      </c>
      <c r="AS68" s="192"/>
      <c r="AT68" s="192">
        <v>0</v>
      </c>
      <c r="AU68" s="72">
        <v>0</v>
      </c>
      <c r="AV68" s="72">
        <v>4.0636178544507275E-3</v>
      </c>
      <c r="AW68" s="72">
        <v>6.3789350040796306E-4</v>
      </c>
      <c r="AX68" s="72">
        <v>0</v>
      </c>
      <c r="AY68" s="72">
        <v>9.9670859438744219E-3</v>
      </c>
      <c r="AZ68" s="72">
        <v>2.7642051684345068E-3</v>
      </c>
      <c r="BA68" s="72">
        <v>0</v>
      </c>
      <c r="BB68" s="72">
        <v>5.3157791700663586E-4</v>
      </c>
      <c r="BC68" s="72">
        <v>0.1448549823843083</v>
      </c>
      <c r="BD68" s="72">
        <v>1.3696990994870983E-2</v>
      </c>
      <c r="BE68" s="326">
        <v>1.7964380384174257E-2</v>
      </c>
      <c r="BF68" s="334">
        <f t="shared" si="1"/>
        <v>7.9761848905733707E-2</v>
      </c>
      <c r="BG68" s="429">
        <v>36.191416800000006</v>
      </c>
      <c r="BH68" s="432">
        <v>0.42521653385923308</v>
      </c>
      <c r="BI68" s="439" t="s">
        <v>114</v>
      </c>
      <c r="BJ68" s="367"/>
      <c r="BK68" s="367"/>
      <c r="BL68" s="367"/>
      <c r="BM68" s="367"/>
      <c r="BN68" s="367"/>
      <c r="BO68" s="367"/>
      <c r="BP68" s="367"/>
      <c r="BQ68" s="367"/>
      <c r="BR68" s="367"/>
    </row>
    <row r="69" spans="1:70">
      <c r="A69" s="192">
        <v>185</v>
      </c>
      <c r="B69" s="192">
        <v>54037</v>
      </c>
      <c r="C69" s="200">
        <v>9</v>
      </c>
      <c r="D69" s="200">
        <v>0</v>
      </c>
      <c r="E69" s="200">
        <v>1</v>
      </c>
      <c r="F69" s="200">
        <v>0</v>
      </c>
      <c r="G69" s="192" t="s">
        <v>575</v>
      </c>
      <c r="H69" s="264">
        <v>6.7599999999999995E-4</v>
      </c>
      <c r="I69" s="201">
        <v>83</v>
      </c>
      <c r="J69" s="264">
        <v>5.2755972248132242E-4</v>
      </c>
      <c r="K69" s="200">
        <v>0</v>
      </c>
      <c r="L69" s="200">
        <v>0</v>
      </c>
      <c r="M69" s="200">
        <v>0</v>
      </c>
      <c r="N69" s="200">
        <v>156</v>
      </c>
      <c r="O69" s="200">
        <v>0</v>
      </c>
      <c r="P69" s="200">
        <v>0</v>
      </c>
      <c r="Q69" s="200">
        <v>105</v>
      </c>
      <c r="R69" s="200">
        <v>0</v>
      </c>
      <c r="S69" s="200">
        <v>461</v>
      </c>
      <c r="T69" s="200">
        <v>1311</v>
      </c>
      <c r="U69" s="200">
        <v>1</v>
      </c>
      <c r="V69" s="200">
        <v>1</v>
      </c>
      <c r="W69" s="200">
        <v>0</v>
      </c>
      <c r="X69" s="200">
        <v>0</v>
      </c>
      <c r="Y69" s="200">
        <v>125</v>
      </c>
      <c r="Z69" s="200">
        <v>31</v>
      </c>
      <c r="AA69" s="200">
        <v>0</v>
      </c>
      <c r="AB69" s="200">
        <v>0</v>
      </c>
      <c r="AC69" s="200">
        <v>24</v>
      </c>
      <c r="AD69" s="200">
        <v>262</v>
      </c>
      <c r="AE69" s="200">
        <v>1574</v>
      </c>
      <c r="AF69" s="200">
        <v>1113</v>
      </c>
      <c r="AG69" s="200">
        <v>1574</v>
      </c>
      <c r="AH69" s="192"/>
      <c r="AI69" s="192">
        <v>0</v>
      </c>
      <c r="AJ69" s="192">
        <v>0</v>
      </c>
      <c r="AK69" s="192">
        <v>3.3084325316248689E-4</v>
      </c>
      <c r="AL69" s="192">
        <v>0</v>
      </c>
      <c r="AM69" s="192">
        <v>0</v>
      </c>
      <c r="AN69" s="192">
        <v>2.7803558006155153E-3</v>
      </c>
      <c r="AO69" s="192">
        <v>2.6509876054686449E-4</v>
      </c>
      <c r="AP69" s="192">
        <v>0</v>
      </c>
      <c r="AQ69" s="192">
        <v>0</v>
      </c>
      <c r="AR69" s="192">
        <v>3.3762978143248665E-3</v>
      </c>
      <c r="AS69" s="192"/>
      <c r="AT69" s="192">
        <v>0</v>
      </c>
      <c r="AU69" s="72">
        <v>0</v>
      </c>
      <c r="AV69" s="72">
        <v>8.8224867509996527E-4</v>
      </c>
      <c r="AW69" s="72">
        <v>0</v>
      </c>
      <c r="AX69" s="72">
        <v>0</v>
      </c>
      <c r="AY69" s="72">
        <v>2.7803558006155153E-3</v>
      </c>
      <c r="AZ69" s="72">
        <v>7.0693002812497211E-4</v>
      </c>
      <c r="BA69" s="72">
        <v>0</v>
      </c>
      <c r="BB69" s="72">
        <v>0</v>
      </c>
      <c r="BC69" s="72">
        <v>3.9340656065154703E-2</v>
      </c>
      <c r="BD69" s="72">
        <v>3.3762978143248665E-3</v>
      </c>
      <c r="BE69" s="326">
        <v>4.3695345038404533E-3</v>
      </c>
      <c r="BF69" s="334">
        <f t="shared" si="1"/>
        <v>1.9400733197051614E-2</v>
      </c>
      <c r="BG69" s="429">
        <v>36.774477600000012</v>
      </c>
      <c r="BH69" s="432">
        <v>0.42641757499844546</v>
      </c>
      <c r="BI69" s="439" t="s">
        <v>114</v>
      </c>
      <c r="BJ69" s="367"/>
      <c r="BK69" s="367"/>
      <c r="BL69" s="367"/>
      <c r="BM69" s="367"/>
      <c r="BN69" s="367"/>
      <c r="BO69" s="367"/>
      <c r="BP69" s="367"/>
      <c r="BQ69" s="367"/>
      <c r="BR69" s="367"/>
    </row>
    <row r="70" spans="1:70">
      <c r="A70" s="192">
        <v>15</v>
      </c>
      <c r="B70" s="192">
        <v>52016</v>
      </c>
      <c r="C70" s="200">
        <v>6</v>
      </c>
      <c r="D70" s="200">
        <v>0</v>
      </c>
      <c r="E70" s="200">
        <v>1</v>
      </c>
      <c r="F70" s="200">
        <v>0</v>
      </c>
      <c r="G70" s="192" t="s">
        <v>575</v>
      </c>
      <c r="H70" s="264">
        <v>2.8240000000000001E-3</v>
      </c>
      <c r="I70" s="201">
        <v>83</v>
      </c>
      <c r="J70" s="264">
        <v>2.2038885448036312E-3</v>
      </c>
      <c r="K70" s="200">
        <v>0</v>
      </c>
      <c r="L70" s="200">
        <v>0</v>
      </c>
      <c r="M70" s="200">
        <v>0</v>
      </c>
      <c r="N70" s="200">
        <v>183</v>
      </c>
      <c r="O70" s="200">
        <v>2</v>
      </c>
      <c r="P70" s="200">
        <v>0</v>
      </c>
      <c r="Q70" s="200">
        <v>52</v>
      </c>
      <c r="R70" s="200">
        <v>0</v>
      </c>
      <c r="S70" s="200">
        <v>1545</v>
      </c>
      <c r="T70" s="200">
        <v>1168</v>
      </c>
      <c r="U70" s="200">
        <v>1</v>
      </c>
      <c r="V70" s="200">
        <v>0</v>
      </c>
      <c r="W70" s="200">
        <v>0</v>
      </c>
      <c r="X70" s="200">
        <v>0</v>
      </c>
      <c r="Y70" s="200">
        <v>156</v>
      </c>
      <c r="Z70" s="200">
        <v>27</v>
      </c>
      <c r="AA70" s="200">
        <v>0</v>
      </c>
      <c r="AB70" s="200">
        <v>0</v>
      </c>
      <c r="AC70" s="200">
        <v>14</v>
      </c>
      <c r="AD70" s="200">
        <v>238</v>
      </c>
      <c r="AE70" s="200">
        <v>1407</v>
      </c>
      <c r="AF70" s="200">
        <v>-138</v>
      </c>
      <c r="AG70" s="200">
        <v>1407</v>
      </c>
      <c r="AH70" s="192"/>
      <c r="AI70" s="192">
        <v>0</v>
      </c>
      <c r="AJ70" s="192">
        <v>0</v>
      </c>
      <c r="AK70" s="192">
        <v>1.6213126468702394E-3</v>
      </c>
      <c r="AL70" s="192">
        <v>1.7719263900221196E-5</v>
      </c>
      <c r="AM70" s="192">
        <v>0</v>
      </c>
      <c r="AN70" s="192">
        <v>1.0348050117729178E-2</v>
      </c>
      <c r="AO70" s="192">
        <v>1.3821025842172534E-3</v>
      </c>
      <c r="AP70" s="192">
        <v>0</v>
      </c>
      <c r="AQ70" s="192">
        <v>0</v>
      </c>
      <c r="AR70" s="192">
        <v>1.3369184612716892E-2</v>
      </c>
      <c r="AS70" s="192"/>
      <c r="AT70" s="192">
        <v>0</v>
      </c>
      <c r="AU70" s="72">
        <v>0</v>
      </c>
      <c r="AV70" s="72">
        <v>4.3235003916539715E-3</v>
      </c>
      <c r="AW70" s="72">
        <v>1.7719263900221196E-5</v>
      </c>
      <c r="AX70" s="72">
        <v>0</v>
      </c>
      <c r="AY70" s="72">
        <v>1.0348050117729178E-2</v>
      </c>
      <c r="AZ70" s="72">
        <v>3.6856068912460085E-3</v>
      </c>
      <c r="BA70" s="72">
        <v>0</v>
      </c>
      <c r="BB70" s="72">
        <v>0</v>
      </c>
      <c r="BC70" s="72">
        <v>-2.0377153485254377E-2</v>
      </c>
      <c r="BD70" s="72">
        <v>1.3369184612716892E-2</v>
      </c>
      <c r="BE70" s="326">
        <v>1.8374876664529381E-2</v>
      </c>
      <c r="BF70" s="334">
        <f t="shared" si="1"/>
        <v>8.1584452390510459E-2</v>
      </c>
      <c r="BG70" s="429">
        <v>37.01841120000001</v>
      </c>
      <c r="BH70" s="432">
        <v>0.43143494212438599</v>
      </c>
      <c r="BI70" s="439" t="s">
        <v>114</v>
      </c>
      <c r="BJ70" s="367"/>
      <c r="BK70" s="367"/>
      <c r="BL70" s="367"/>
      <c r="BM70" s="367"/>
      <c r="BN70" s="367"/>
      <c r="BO70" s="367"/>
      <c r="BP70" s="367"/>
      <c r="BQ70" s="367"/>
      <c r="BR70" s="367"/>
    </row>
    <row r="71" spans="1:70">
      <c r="A71" s="192">
        <v>189</v>
      </c>
      <c r="B71" s="192">
        <v>41019</v>
      </c>
      <c r="C71" s="200">
        <v>9</v>
      </c>
      <c r="D71" s="200">
        <v>0</v>
      </c>
      <c r="E71" s="200">
        <v>1</v>
      </c>
      <c r="F71" s="200">
        <v>0</v>
      </c>
      <c r="G71" s="192" t="s">
        <v>752</v>
      </c>
      <c r="H71" s="264">
        <v>7.2329999999999998E-3</v>
      </c>
      <c r="I71" s="201">
        <v>82</v>
      </c>
      <c r="J71" s="264">
        <v>5.6447329477920197E-3</v>
      </c>
      <c r="K71" s="200">
        <v>114</v>
      </c>
      <c r="L71" s="200">
        <v>0</v>
      </c>
      <c r="M71" s="200">
        <v>0</v>
      </c>
      <c r="N71" s="200">
        <v>266</v>
      </c>
      <c r="O71" s="200">
        <v>17</v>
      </c>
      <c r="P71" s="200">
        <v>0</v>
      </c>
      <c r="Q71" s="200">
        <v>188</v>
      </c>
      <c r="R71" s="200">
        <v>11</v>
      </c>
      <c r="S71" s="200">
        <v>567</v>
      </c>
      <c r="T71" s="200">
        <v>1160</v>
      </c>
      <c r="U71" s="200">
        <v>1</v>
      </c>
      <c r="V71" s="200">
        <v>1</v>
      </c>
      <c r="W71" s="200">
        <v>0</v>
      </c>
      <c r="X71" s="200">
        <v>0</v>
      </c>
      <c r="Y71" s="200">
        <v>36</v>
      </c>
      <c r="Z71" s="200">
        <v>230</v>
      </c>
      <c r="AA71" s="200">
        <v>0</v>
      </c>
      <c r="AB71" s="200">
        <v>0</v>
      </c>
      <c r="AC71" s="200">
        <v>39</v>
      </c>
      <c r="AD71" s="200">
        <v>597</v>
      </c>
      <c r="AE71" s="200">
        <v>1643</v>
      </c>
      <c r="AF71" s="200">
        <v>1190</v>
      </c>
      <c r="AG71" s="200">
        <v>1757</v>
      </c>
      <c r="AH71" s="192"/>
      <c r="AI71" s="192">
        <v>2.5868682153141268E-3</v>
      </c>
      <c r="AJ71" s="192">
        <v>0</v>
      </c>
      <c r="AK71" s="192">
        <v>6.0360258357329624E-3</v>
      </c>
      <c r="AL71" s="192">
        <v>3.8576104965210663E-4</v>
      </c>
      <c r="AM71" s="192">
        <v>0</v>
      </c>
      <c r="AN71" s="192">
        <v>2.6322518682143747E-2</v>
      </c>
      <c r="AO71" s="192">
        <v>8.1690575220446108E-4</v>
      </c>
      <c r="AP71" s="192">
        <v>0</v>
      </c>
      <c r="AQ71" s="192">
        <v>0</v>
      </c>
      <c r="AR71" s="192">
        <v>3.6148079535047402E-2</v>
      </c>
      <c r="AS71" s="192"/>
      <c r="AT71" s="192">
        <v>2.5868682153141268E-3</v>
      </c>
      <c r="AU71" s="72">
        <v>0</v>
      </c>
      <c r="AV71" s="72">
        <v>1.6096068895287901E-2</v>
      </c>
      <c r="AW71" s="72">
        <v>3.8576104965210663E-4</v>
      </c>
      <c r="AX71" s="72">
        <v>0</v>
      </c>
      <c r="AY71" s="72">
        <v>2.6322518682143747E-2</v>
      </c>
      <c r="AZ71" s="72">
        <v>2.1784153392118964E-3</v>
      </c>
      <c r="BA71" s="72">
        <v>0</v>
      </c>
      <c r="BB71" s="72">
        <v>0</v>
      </c>
      <c r="BC71" s="72">
        <v>0.45005455792745774</v>
      </c>
      <c r="BD71" s="72">
        <v>3.6148079535047402E-2</v>
      </c>
      <c r="BE71" s="326">
        <v>4.7569632181609783E-2</v>
      </c>
      <c r="BF71" s="334">
        <f t="shared" si="1"/>
        <v>0.21120916688634744</v>
      </c>
      <c r="BG71" s="429">
        <v>37.417034400000006</v>
      </c>
      <c r="BH71" s="432">
        <v>0.44428572697634344</v>
      </c>
      <c r="BI71" s="439" t="s">
        <v>114</v>
      </c>
      <c r="BJ71" s="367"/>
      <c r="BK71" s="367"/>
      <c r="BL71" s="367"/>
      <c r="BM71" s="367"/>
      <c r="BN71" s="367"/>
      <c r="BO71" s="367"/>
      <c r="BP71" s="367"/>
      <c r="BQ71" s="367"/>
      <c r="BR71" s="367"/>
    </row>
    <row r="72" spans="1:70">
      <c r="A72" s="192">
        <v>207</v>
      </c>
      <c r="B72" s="192">
        <v>54028</v>
      </c>
      <c r="C72" s="200">
        <v>9</v>
      </c>
      <c r="D72" s="200">
        <v>0</v>
      </c>
      <c r="E72" s="200">
        <v>1</v>
      </c>
      <c r="F72" s="200">
        <v>0</v>
      </c>
      <c r="G72" s="192" t="s">
        <v>575</v>
      </c>
      <c r="H72" s="264">
        <v>3.2669999999999999E-3</v>
      </c>
      <c r="I72" s="201">
        <v>83</v>
      </c>
      <c r="J72" s="264">
        <v>2.5496118540628411E-3</v>
      </c>
      <c r="K72" s="200">
        <v>1523</v>
      </c>
      <c r="L72" s="200">
        <v>0</v>
      </c>
      <c r="M72" s="200">
        <v>0</v>
      </c>
      <c r="N72" s="200">
        <v>132</v>
      </c>
      <c r="O72" s="200">
        <v>0</v>
      </c>
      <c r="P72" s="200">
        <v>0</v>
      </c>
      <c r="Q72" s="200">
        <v>208</v>
      </c>
      <c r="R72" s="200">
        <v>0</v>
      </c>
      <c r="S72" s="200">
        <v>396</v>
      </c>
      <c r="T72" s="200">
        <v>48</v>
      </c>
      <c r="U72" s="200">
        <v>1</v>
      </c>
      <c r="V72" s="200">
        <v>1</v>
      </c>
      <c r="W72" s="200">
        <v>37</v>
      </c>
      <c r="X72" s="200">
        <v>0</v>
      </c>
      <c r="Y72" s="200">
        <v>111</v>
      </c>
      <c r="Z72" s="200">
        <v>21</v>
      </c>
      <c r="AA72" s="200">
        <v>0</v>
      </c>
      <c r="AB72" s="200">
        <v>0</v>
      </c>
      <c r="AC72" s="200">
        <v>52</v>
      </c>
      <c r="AD72" s="200">
        <v>1864</v>
      </c>
      <c r="AE72" s="200">
        <v>389</v>
      </c>
      <c r="AF72" s="200">
        <v>1516</v>
      </c>
      <c r="AG72" s="200">
        <v>1912</v>
      </c>
      <c r="AH72" s="192"/>
      <c r="AI72" s="192">
        <v>1.5609896592025583E-2</v>
      </c>
      <c r="AJ72" s="192">
        <v>0</v>
      </c>
      <c r="AK72" s="192">
        <v>1.352926034239906E-3</v>
      </c>
      <c r="AL72" s="192">
        <v>0</v>
      </c>
      <c r="AM72" s="192">
        <v>0</v>
      </c>
      <c r="AN72" s="192">
        <v>4.9197310335996581E-4</v>
      </c>
      <c r="AO72" s="192">
        <v>1.1376878015199208E-3</v>
      </c>
      <c r="AP72" s="192">
        <v>0</v>
      </c>
      <c r="AQ72" s="192">
        <v>0</v>
      </c>
      <c r="AR72" s="192">
        <v>1.8592483531145378E-2</v>
      </c>
      <c r="AS72" s="192"/>
      <c r="AT72" s="192">
        <v>1.5609896592025583E-2</v>
      </c>
      <c r="AU72" s="72">
        <v>0</v>
      </c>
      <c r="AV72" s="72">
        <v>3.607802757973083E-3</v>
      </c>
      <c r="AW72" s="72">
        <v>0</v>
      </c>
      <c r="AX72" s="72">
        <v>0</v>
      </c>
      <c r="AY72" s="72">
        <v>4.9197310335996581E-4</v>
      </c>
      <c r="AZ72" s="72">
        <v>3.0338341373864564E-3</v>
      </c>
      <c r="BA72" s="72">
        <v>0</v>
      </c>
      <c r="BB72" s="72">
        <v>0</v>
      </c>
      <c r="BC72" s="72">
        <v>0.25896917524087087</v>
      </c>
      <c r="BD72" s="72">
        <v>1.8592483531145378E-2</v>
      </c>
      <c r="BE72" s="326">
        <v>2.2743506590745088E-2</v>
      </c>
      <c r="BF72" s="334">
        <f t="shared" ref="BF72:BF103" si="3">BE72*4.44</f>
        <v>0.1009811692629082</v>
      </c>
      <c r="BG72" s="429">
        <v>39.606487200000011</v>
      </c>
      <c r="BH72" s="432">
        <v>0.45009016691984477</v>
      </c>
      <c r="BI72" s="439" t="s">
        <v>114</v>
      </c>
      <c r="BJ72" s="367"/>
      <c r="BK72" s="367"/>
      <c r="BL72" s="367"/>
      <c r="BM72" s="367"/>
      <c r="BN72" s="367"/>
      <c r="BO72" s="367"/>
      <c r="BP72" s="367"/>
      <c r="BQ72" s="367"/>
      <c r="BR72" s="367"/>
    </row>
    <row r="73" spans="1:70">
      <c r="A73" s="192">
        <v>145</v>
      </c>
      <c r="B73" s="192">
        <v>42031</v>
      </c>
      <c r="C73" s="200">
        <v>9</v>
      </c>
      <c r="D73" s="200">
        <v>0</v>
      </c>
      <c r="E73" s="200">
        <v>1</v>
      </c>
      <c r="F73" s="200">
        <v>0</v>
      </c>
      <c r="G73" s="192" t="s">
        <v>575</v>
      </c>
      <c r="H73" s="264">
        <v>1.2819000000000001E-2</v>
      </c>
      <c r="I73" s="201">
        <v>83</v>
      </c>
      <c r="J73" s="264">
        <v>1.0004124382378807E-2</v>
      </c>
      <c r="K73" s="200">
        <v>0</v>
      </c>
      <c r="L73" s="200">
        <v>0</v>
      </c>
      <c r="M73" s="200">
        <v>0</v>
      </c>
      <c r="N73" s="200">
        <v>330</v>
      </c>
      <c r="O73" s="200">
        <v>0</v>
      </c>
      <c r="P73" s="200">
        <v>0</v>
      </c>
      <c r="Q73" s="200">
        <v>123</v>
      </c>
      <c r="R73" s="200">
        <v>0</v>
      </c>
      <c r="S73" s="200">
        <v>507</v>
      </c>
      <c r="T73" s="200">
        <v>652</v>
      </c>
      <c r="U73" s="200">
        <v>1</v>
      </c>
      <c r="V73" s="200">
        <v>1</v>
      </c>
      <c r="W73" s="200">
        <v>0</v>
      </c>
      <c r="X73" s="200">
        <v>0</v>
      </c>
      <c r="Y73" s="200">
        <v>300</v>
      </c>
      <c r="Z73" s="200">
        <v>30</v>
      </c>
      <c r="AA73" s="200">
        <v>0</v>
      </c>
      <c r="AB73" s="200">
        <v>0</v>
      </c>
      <c r="AC73" s="200">
        <v>20</v>
      </c>
      <c r="AD73" s="200">
        <v>453</v>
      </c>
      <c r="AE73" s="200">
        <v>1106</v>
      </c>
      <c r="AF73" s="200">
        <v>599</v>
      </c>
      <c r="AG73" s="200">
        <v>1106</v>
      </c>
      <c r="AH73" s="192"/>
      <c r="AI73" s="192">
        <v>0</v>
      </c>
      <c r="AJ73" s="192">
        <v>0</v>
      </c>
      <c r="AK73" s="192">
        <v>1.3271471405663727E-2</v>
      </c>
      <c r="AL73" s="192">
        <v>0</v>
      </c>
      <c r="AM73" s="192">
        <v>0</v>
      </c>
      <c r="AN73" s="192">
        <v>2.6221210171190147E-2</v>
      </c>
      <c r="AO73" s="192">
        <v>1.2064974005148841E-2</v>
      </c>
      <c r="AP73" s="192">
        <v>0</v>
      </c>
      <c r="AQ73" s="192">
        <v>0</v>
      </c>
      <c r="AR73" s="192">
        <v>5.1557655582002711E-2</v>
      </c>
      <c r="AS73" s="192"/>
      <c r="AT73" s="192">
        <v>0</v>
      </c>
      <c r="AU73" s="72">
        <v>0</v>
      </c>
      <c r="AV73" s="72">
        <v>3.5390590415103271E-2</v>
      </c>
      <c r="AW73" s="72">
        <v>0</v>
      </c>
      <c r="AX73" s="72">
        <v>0</v>
      </c>
      <c r="AY73" s="72">
        <v>2.6221210171190147E-2</v>
      </c>
      <c r="AZ73" s="72">
        <v>3.2173264013730246E-2</v>
      </c>
      <c r="BA73" s="72">
        <v>0</v>
      </c>
      <c r="BB73" s="72">
        <v>0</v>
      </c>
      <c r="BC73" s="72">
        <v>0.40149552383800868</v>
      </c>
      <c r="BD73" s="72">
        <v>5.1557655582002711E-2</v>
      </c>
      <c r="BE73" s="326">
        <v>9.3785064600023671E-2</v>
      </c>
      <c r="BF73" s="334">
        <f t="shared" si="3"/>
        <v>0.41640568682410511</v>
      </c>
      <c r="BG73" s="429">
        <v>41.623401600000008</v>
      </c>
      <c r="BH73" s="432">
        <v>0.47286553136298631</v>
      </c>
      <c r="BI73" s="439" t="s">
        <v>114</v>
      </c>
      <c r="BJ73" s="367"/>
      <c r="BK73" s="367"/>
      <c r="BL73" s="367"/>
      <c r="BM73" s="367"/>
      <c r="BN73" s="367"/>
      <c r="BO73" s="367"/>
      <c r="BP73" s="367"/>
      <c r="BQ73" s="367"/>
      <c r="BR73" s="367"/>
    </row>
    <row r="74" spans="1:70">
      <c r="A74" s="192">
        <v>146</v>
      </c>
      <c r="B74" s="192">
        <v>55001</v>
      </c>
      <c r="C74" s="200">
        <v>9</v>
      </c>
      <c r="D74" s="200">
        <v>0</v>
      </c>
      <c r="E74" s="200">
        <v>1</v>
      </c>
      <c r="F74" s="200">
        <v>0</v>
      </c>
      <c r="G74" s="192" t="s">
        <v>575</v>
      </c>
      <c r="H74" s="264">
        <v>5.1240000000000001E-3</v>
      </c>
      <c r="I74" s="201">
        <v>83</v>
      </c>
      <c r="J74" s="264">
        <v>3.9988402633051728E-3</v>
      </c>
      <c r="K74" s="200">
        <v>24</v>
      </c>
      <c r="L74" s="200">
        <v>0</v>
      </c>
      <c r="M74" s="200">
        <v>0</v>
      </c>
      <c r="N74" s="200">
        <v>256</v>
      </c>
      <c r="O74" s="200">
        <v>0</v>
      </c>
      <c r="P74" s="200">
        <v>0</v>
      </c>
      <c r="Q74" s="200">
        <v>156</v>
      </c>
      <c r="R74" s="200">
        <v>28</v>
      </c>
      <c r="S74" s="200">
        <v>1167</v>
      </c>
      <c r="T74" s="200">
        <v>1302</v>
      </c>
      <c r="U74" s="200">
        <v>1</v>
      </c>
      <c r="V74" s="200">
        <v>1</v>
      </c>
      <c r="W74" s="200">
        <v>0</v>
      </c>
      <c r="X74" s="200">
        <v>0</v>
      </c>
      <c r="Y74" s="200">
        <v>138</v>
      </c>
      <c r="Z74" s="200">
        <v>117</v>
      </c>
      <c r="AA74" s="200">
        <v>0</v>
      </c>
      <c r="AB74" s="200">
        <v>0</v>
      </c>
      <c r="AC74" s="200">
        <v>15</v>
      </c>
      <c r="AD74" s="200">
        <v>465</v>
      </c>
      <c r="AE74" s="200">
        <v>1744</v>
      </c>
      <c r="AF74" s="200">
        <v>601</v>
      </c>
      <c r="AG74" s="200">
        <v>1768</v>
      </c>
      <c r="AH74" s="192"/>
      <c r="AI74" s="192">
        <v>3.8580810860368308E-4</v>
      </c>
      <c r="AJ74" s="192">
        <v>0</v>
      </c>
      <c r="AK74" s="192">
        <v>4.1152864917726193E-3</v>
      </c>
      <c r="AL74" s="192">
        <v>0</v>
      </c>
      <c r="AM74" s="192">
        <v>0</v>
      </c>
      <c r="AN74" s="192">
        <v>2.0930089891749805E-2</v>
      </c>
      <c r="AO74" s="192">
        <v>2.218396624471178E-3</v>
      </c>
      <c r="AP74" s="192">
        <v>0</v>
      </c>
      <c r="AQ74" s="192">
        <v>0</v>
      </c>
      <c r="AR74" s="192">
        <v>2.7649581116597283E-2</v>
      </c>
      <c r="AS74" s="192"/>
      <c r="AT74" s="192">
        <v>3.8580810860368308E-4</v>
      </c>
      <c r="AU74" s="72">
        <v>0</v>
      </c>
      <c r="AV74" s="72">
        <v>1.0974097311393653E-2</v>
      </c>
      <c r="AW74" s="72">
        <v>0</v>
      </c>
      <c r="AX74" s="72">
        <v>0</v>
      </c>
      <c r="AY74" s="72">
        <v>2.0930089891749805E-2</v>
      </c>
      <c r="AZ74" s="72">
        <v>5.9157243319231407E-3</v>
      </c>
      <c r="BA74" s="72">
        <v>0</v>
      </c>
      <c r="BB74" s="72">
        <v>0</v>
      </c>
      <c r="BC74" s="72">
        <v>0.16102130088250938</v>
      </c>
      <c r="BD74" s="72">
        <v>2.7649581116597283E-2</v>
      </c>
      <c r="BE74" s="326">
        <v>3.8205719643670283E-2</v>
      </c>
      <c r="BF74" s="334">
        <f t="shared" si="3"/>
        <v>0.16963339521789608</v>
      </c>
      <c r="BG74" s="429">
        <v>42.420648000000007</v>
      </c>
      <c r="BH74" s="432">
        <v>0.48196928106317022</v>
      </c>
      <c r="BI74" s="439" t="s">
        <v>114</v>
      </c>
      <c r="BJ74" s="367"/>
      <c r="BK74" s="367"/>
      <c r="BL74" s="367"/>
      <c r="BM74" s="367"/>
      <c r="BN74" s="367"/>
      <c r="BO74" s="367"/>
      <c r="BP74" s="367"/>
      <c r="BQ74" s="367"/>
      <c r="BR74" s="367"/>
    </row>
    <row r="75" spans="1:70">
      <c r="A75" s="192">
        <v>233</v>
      </c>
      <c r="B75" s="192">
        <v>54023</v>
      </c>
      <c r="C75" s="200">
        <v>9</v>
      </c>
      <c r="D75" s="200">
        <v>0</v>
      </c>
      <c r="E75" s="200">
        <v>1</v>
      </c>
      <c r="F75" s="200">
        <v>0</v>
      </c>
      <c r="G75" s="192" t="s">
        <v>575</v>
      </c>
      <c r="H75" s="264">
        <v>6.7599999999999995E-4</v>
      </c>
      <c r="I75" s="201">
        <v>83</v>
      </c>
      <c r="J75" s="264">
        <v>5.2755972248132242E-4</v>
      </c>
      <c r="K75" s="200">
        <v>0</v>
      </c>
      <c r="L75" s="200">
        <v>0</v>
      </c>
      <c r="M75" s="200">
        <v>0</v>
      </c>
      <c r="N75" s="200">
        <v>211</v>
      </c>
      <c r="O75" s="200">
        <v>4</v>
      </c>
      <c r="P75" s="200">
        <v>0</v>
      </c>
      <c r="Q75" s="200">
        <v>133</v>
      </c>
      <c r="R75" s="200">
        <v>0</v>
      </c>
      <c r="S75" s="200">
        <v>93</v>
      </c>
      <c r="T75" s="200">
        <v>1647</v>
      </c>
      <c r="U75" s="200">
        <v>1</v>
      </c>
      <c r="V75" s="200">
        <v>1</v>
      </c>
      <c r="W75" s="200">
        <v>0</v>
      </c>
      <c r="X75" s="200">
        <v>0</v>
      </c>
      <c r="Y75" s="200">
        <v>165</v>
      </c>
      <c r="Z75" s="200">
        <v>46</v>
      </c>
      <c r="AA75" s="200">
        <v>0</v>
      </c>
      <c r="AB75" s="200">
        <v>4</v>
      </c>
      <c r="AC75" s="200">
        <v>24</v>
      </c>
      <c r="AD75" s="200">
        <v>349</v>
      </c>
      <c r="AE75" s="200">
        <v>1996</v>
      </c>
      <c r="AF75" s="200">
        <v>1902</v>
      </c>
      <c r="AG75" s="200">
        <v>1996</v>
      </c>
      <c r="AH75" s="192"/>
      <c r="AI75" s="192">
        <v>0</v>
      </c>
      <c r="AJ75" s="192">
        <v>0</v>
      </c>
      <c r="AK75" s="192">
        <v>4.4748670780310734E-4</v>
      </c>
      <c r="AL75" s="192">
        <v>8.4831603374996638E-6</v>
      </c>
      <c r="AM75" s="192">
        <v>0</v>
      </c>
      <c r="AN75" s="192">
        <v>3.4929412689654869E-3</v>
      </c>
      <c r="AO75" s="192">
        <v>3.4993036392186116E-4</v>
      </c>
      <c r="AP75" s="192">
        <v>0</v>
      </c>
      <c r="AQ75" s="192">
        <v>8.4831603374996638E-6</v>
      </c>
      <c r="AR75" s="192">
        <v>4.307324661365455E-3</v>
      </c>
      <c r="AS75" s="192"/>
      <c r="AT75" s="192">
        <v>0</v>
      </c>
      <c r="AU75" s="72">
        <v>0</v>
      </c>
      <c r="AV75" s="72">
        <v>1.193297887474953E-3</v>
      </c>
      <c r="AW75" s="72">
        <v>8.4831603374996638E-6</v>
      </c>
      <c r="AX75" s="72">
        <v>0</v>
      </c>
      <c r="AY75" s="72">
        <v>3.4929412689654869E-3</v>
      </c>
      <c r="AZ75" s="72">
        <v>9.331476371249632E-4</v>
      </c>
      <c r="BA75" s="72">
        <v>0</v>
      </c>
      <c r="BB75" s="72">
        <v>8.4831603374996638E-6</v>
      </c>
      <c r="BC75" s="72">
        <v>6.7229045674684837E-2</v>
      </c>
      <c r="BD75" s="72">
        <v>4.307324661365455E-3</v>
      </c>
      <c r="BE75" s="326">
        <v>5.6363531142404021E-3</v>
      </c>
      <c r="BF75" s="334">
        <f t="shared" si="3"/>
        <v>2.5025407827227387E-2</v>
      </c>
      <c r="BG75" s="429">
        <v>47.436160800000003</v>
      </c>
      <c r="BH75" s="432">
        <v>0.4831703222023826</v>
      </c>
      <c r="BI75" s="439" t="s">
        <v>114</v>
      </c>
      <c r="BJ75" s="367"/>
      <c r="BK75" s="367"/>
      <c r="BL75" s="367"/>
      <c r="BM75" s="367"/>
      <c r="BN75" s="367"/>
      <c r="BO75" s="367"/>
      <c r="BP75" s="367"/>
      <c r="BQ75" s="367"/>
      <c r="BR75" s="367"/>
    </row>
    <row r="76" spans="1:70">
      <c r="A76" s="192">
        <v>241</v>
      </c>
      <c r="B76" s="192">
        <v>41001</v>
      </c>
      <c r="C76" s="200">
        <v>9</v>
      </c>
      <c r="D76" s="200">
        <v>0</v>
      </c>
      <c r="E76" s="200">
        <v>1</v>
      </c>
      <c r="F76" s="200">
        <v>0</v>
      </c>
      <c r="G76" s="192" t="s">
        <v>575</v>
      </c>
      <c r="H76" s="264">
        <v>2.6840000000000002E-3</v>
      </c>
      <c r="I76" s="201">
        <v>83</v>
      </c>
      <c r="J76" s="264">
        <v>2.0946306141122334E-3</v>
      </c>
      <c r="K76" s="200">
        <v>0</v>
      </c>
      <c r="L76" s="200">
        <v>0</v>
      </c>
      <c r="M76" s="200">
        <v>0</v>
      </c>
      <c r="N76" s="200">
        <v>69</v>
      </c>
      <c r="O76" s="200">
        <v>0</v>
      </c>
      <c r="P76" s="200">
        <v>0</v>
      </c>
      <c r="Q76" s="200">
        <v>107</v>
      </c>
      <c r="R76" s="200">
        <v>0</v>
      </c>
      <c r="S76" s="200">
        <v>563</v>
      </c>
      <c r="T76" s="200">
        <v>2461</v>
      </c>
      <c r="U76" s="200">
        <v>1</v>
      </c>
      <c r="V76" s="200">
        <v>1</v>
      </c>
      <c r="W76" s="200">
        <v>0</v>
      </c>
      <c r="X76" s="200">
        <v>0</v>
      </c>
      <c r="Y76" s="200">
        <v>31</v>
      </c>
      <c r="Z76" s="200">
        <v>39</v>
      </c>
      <c r="AA76" s="200">
        <v>0</v>
      </c>
      <c r="AB76" s="200">
        <v>0</v>
      </c>
      <c r="AC76" s="200">
        <v>48</v>
      </c>
      <c r="AD76" s="200">
        <v>177</v>
      </c>
      <c r="AE76" s="200">
        <v>2638</v>
      </c>
      <c r="AF76" s="200">
        <v>2075</v>
      </c>
      <c r="AG76" s="200">
        <v>2638</v>
      </c>
      <c r="AH76" s="192"/>
      <c r="AI76" s="192">
        <v>0</v>
      </c>
      <c r="AJ76" s="192">
        <v>0</v>
      </c>
      <c r="AK76" s="192">
        <v>5.8100863974245133E-4</v>
      </c>
      <c r="AL76" s="192">
        <v>0</v>
      </c>
      <c r="AM76" s="192">
        <v>0</v>
      </c>
      <c r="AN76" s="192">
        <v>2.072264148414743E-2</v>
      </c>
      <c r="AO76" s="192">
        <v>2.6103286713066655E-4</v>
      </c>
      <c r="AP76" s="192">
        <v>0</v>
      </c>
      <c r="AQ76" s="192">
        <v>0</v>
      </c>
      <c r="AR76" s="192">
        <v>2.1564682991020549E-2</v>
      </c>
      <c r="AS76" s="192"/>
      <c r="AT76" s="192">
        <v>0</v>
      </c>
      <c r="AU76" s="72">
        <v>0</v>
      </c>
      <c r="AV76" s="72">
        <v>1.5493563726465371E-3</v>
      </c>
      <c r="AW76" s="72">
        <v>0</v>
      </c>
      <c r="AX76" s="72">
        <v>0</v>
      </c>
      <c r="AY76" s="72">
        <v>2.072264148414743E-2</v>
      </c>
      <c r="AZ76" s="72">
        <v>6.9608764568177754E-4</v>
      </c>
      <c r="BA76" s="72">
        <v>0</v>
      </c>
      <c r="BB76" s="72">
        <v>0</v>
      </c>
      <c r="BC76" s="72">
        <v>0.29120602112695326</v>
      </c>
      <c r="BD76" s="72">
        <v>2.1564682991020549E-2</v>
      </c>
      <c r="BE76" s="326">
        <v>2.2968085502475744E-2</v>
      </c>
      <c r="BF76" s="334">
        <f t="shared" si="3"/>
        <v>0.10197829963099231</v>
      </c>
      <c r="BG76" s="429">
        <v>48.6855768</v>
      </c>
      <c r="BH76" s="432">
        <v>0.487938952997717</v>
      </c>
      <c r="BI76" s="439" t="s">
        <v>114</v>
      </c>
      <c r="BJ76" s="367"/>
      <c r="BK76" s="367"/>
      <c r="BL76" s="367"/>
      <c r="BM76" s="367"/>
      <c r="BN76" s="367"/>
      <c r="BO76" s="367"/>
      <c r="BP76" s="367"/>
      <c r="BQ76" s="367"/>
      <c r="BR76" s="367"/>
    </row>
    <row r="77" spans="1:70">
      <c r="A77" s="192">
        <v>186</v>
      </c>
      <c r="B77" s="192">
        <v>51013</v>
      </c>
      <c r="C77" s="200">
        <v>3</v>
      </c>
      <c r="D77" s="200">
        <v>0</v>
      </c>
      <c r="E77" s="200">
        <v>1</v>
      </c>
      <c r="F77" s="200">
        <v>0</v>
      </c>
      <c r="G77" s="192" t="s">
        <v>575</v>
      </c>
      <c r="H77" s="264">
        <v>7.7899999999999996E-4</v>
      </c>
      <c r="I77" s="201">
        <v>83</v>
      </c>
      <c r="J77" s="264">
        <v>6.0794234291856538E-4</v>
      </c>
      <c r="K77" s="200">
        <v>90</v>
      </c>
      <c r="L77" s="200">
        <v>0</v>
      </c>
      <c r="M77" s="200">
        <v>0</v>
      </c>
      <c r="N77" s="200">
        <v>294</v>
      </c>
      <c r="O77" s="200">
        <v>57</v>
      </c>
      <c r="P77" s="200">
        <v>0</v>
      </c>
      <c r="Q77" s="200">
        <v>169</v>
      </c>
      <c r="R77" s="200">
        <v>29</v>
      </c>
      <c r="S77" s="200">
        <v>699</v>
      </c>
      <c r="T77" s="200">
        <v>1185</v>
      </c>
      <c r="U77" s="200">
        <v>1</v>
      </c>
      <c r="V77" s="200">
        <v>0</v>
      </c>
      <c r="W77" s="200">
        <v>0</v>
      </c>
      <c r="X77" s="200">
        <v>0</v>
      </c>
      <c r="Y77" s="200">
        <v>219</v>
      </c>
      <c r="Z77" s="200">
        <v>75</v>
      </c>
      <c r="AA77" s="200">
        <v>0</v>
      </c>
      <c r="AB77" s="200">
        <v>50</v>
      </c>
      <c r="AC77" s="200">
        <v>18</v>
      </c>
      <c r="AD77" s="200">
        <v>640</v>
      </c>
      <c r="AE77" s="200">
        <v>1736</v>
      </c>
      <c r="AF77" s="200">
        <v>1126</v>
      </c>
      <c r="AG77" s="200">
        <v>1826</v>
      </c>
      <c r="AH77" s="192"/>
      <c r="AI77" s="192">
        <v>2.1995353966793694E-4</v>
      </c>
      <c r="AJ77" s="192">
        <v>0</v>
      </c>
      <c r="AK77" s="192">
        <v>7.1851489624859418E-4</v>
      </c>
      <c r="AL77" s="192">
        <v>1.3930390845636007E-4</v>
      </c>
      <c r="AM77" s="192">
        <v>0</v>
      </c>
      <c r="AN77" s="192">
        <v>2.89605493896117E-3</v>
      </c>
      <c r="AO77" s="192">
        <v>5.3522027985864666E-4</v>
      </c>
      <c r="AP77" s="192">
        <v>0</v>
      </c>
      <c r="AQ77" s="192">
        <v>1.2219641092663162E-4</v>
      </c>
      <c r="AR77" s="192">
        <v>4.63124397411934E-3</v>
      </c>
      <c r="AS77" s="192"/>
      <c r="AT77" s="192">
        <v>2.1995353966793694E-4</v>
      </c>
      <c r="AU77" s="72">
        <v>0</v>
      </c>
      <c r="AV77" s="72">
        <v>1.9160397233295844E-3</v>
      </c>
      <c r="AW77" s="72">
        <v>1.3930390845636007E-4</v>
      </c>
      <c r="AX77" s="72">
        <v>0</v>
      </c>
      <c r="AY77" s="72">
        <v>2.89605493896117E-3</v>
      </c>
      <c r="AZ77" s="72">
        <v>1.4272540796230577E-3</v>
      </c>
      <c r="BA77" s="72">
        <v>0</v>
      </c>
      <c r="BB77" s="72">
        <v>1.2219641092663162E-4</v>
      </c>
      <c r="BC77" s="72">
        <v>4.5864386234462415E-2</v>
      </c>
      <c r="BD77" s="72">
        <v>4.63124397411934E-3</v>
      </c>
      <c r="BE77" s="326">
        <v>6.7208026009647403E-3</v>
      </c>
      <c r="BF77" s="334">
        <f t="shared" si="3"/>
        <v>2.9840363548283448E-2</v>
      </c>
      <c r="BG77" s="429">
        <v>49.084200000000003</v>
      </c>
      <c r="BH77" s="432">
        <v>0.48932299300873244</v>
      </c>
      <c r="BI77" s="439" t="s">
        <v>114</v>
      </c>
      <c r="BJ77" s="367"/>
      <c r="BK77" s="367"/>
      <c r="BL77" s="367"/>
      <c r="BM77" s="367"/>
      <c r="BN77" s="367"/>
      <c r="BO77" s="367"/>
      <c r="BP77" s="367"/>
      <c r="BQ77" s="367"/>
      <c r="BR77" s="367"/>
    </row>
    <row r="78" spans="1:70">
      <c r="A78" s="192">
        <v>191</v>
      </c>
      <c r="B78" s="192">
        <v>51100</v>
      </c>
      <c r="C78" s="200">
        <v>3</v>
      </c>
      <c r="D78" s="202">
        <v>0</v>
      </c>
      <c r="E78" s="202">
        <v>1</v>
      </c>
      <c r="F78" s="200">
        <v>0</v>
      </c>
      <c r="G78" s="192" t="s">
        <v>530</v>
      </c>
      <c r="H78" s="264">
        <v>7.7899999999999996E-4</v>
      </c>
      <c r="I78" s="201">
        <v>85</v>
      </c>
      <c r="J78" s="264">
        <v>6.0794234291856538E-4</v>
      </c>
      <c r="K78" s="200">
        <v>58</v>
      </c>
      <c r="L78" s="200">
        <v>0</v>
      </c>
      <c r="M78" s="200">
        <v>0</v>
      </c>
      <c r="N78" s="200">
        <v>300</v>
      </c>
      <c r="O78" s="200">
        <v>0</v>
      </c>
      <c r="P78" s="200">
        <v>0</v>
      </c>
      <c r="Q78" s="200">
        <v>204</v>
      </c>
      <c r="R78" s="200">
        <v>0</v>
      </c>
      <c r="S78" s="200">
        <v>465</v>
      </c>
      <c r="T78" s="200">
        <v>1125</v>
      </c>
      <c r="U78" s="200">
        <v>1</v>
      </c>
      <c r="V78" s="200">
        <v>0</v>
      </c>
      <c r="W78" s="200">
        <v>0</v>
      </c>
      <c r="X78" s="200">
        <v>0</v>
      </c>
      <c r="Y78" s="200">
        <v>43</v>
      </c>
      <c r="Z78" s="200">
        <v>6</v>
      </c>
      <c r="AA78" s="200">
        <v>250</v>
      </c>
      <c r="AB78" s="200">
        <v>0</v>
      </c>
      <c r="AC78" s="200">
        <v>22</v>
      </c>
      <c r="AD78" s="200">
        <v>562</v>
      </c>
      <c r="AE78" s="200">
        <v>1629</v>
      </c>
      <c r="AF78" s="200">
        <v>1222</v>
      </c>
      <c r="AG78" s="200">
        <v>1687</v>
      </c>
      <c r="AH78" s="192"/>
      <c r="AI78" s="192">
        <v>1.4174783667489271E-4</v>
      </c>
      <c r="AJ78" s="192">
        <v>0</v>
      </c>
      <c r="AK78" s="192">
        <v>7.3317846555978985E-4</v>
      </c>
      <c r="AL78" s="192">
        <v>0</v>
      </c>
      <c r="AM78" s="192">
        <v>0</v>
      </c>
      <c r="AN78" s="192">
        <v>2.749419245849212E-3</v>
      </c>
      <c r="AO78" s="192">
        <v>1.0508891339690322E-4</v>
      </c>
      <c r="AP78" s="192">
        <v>6.1098205463315828E-4</v>
      </c>
      <c r="AQ78" s="192">
        <v>0</v>
      </c>
      <c r="AR78" s="192">
        <v>4.340416516113956E-3</v>
      </c>
      <c r="AS78" s="192"/>
      <c r="AT78" s="192">
        <v>1.4174783667489271E-4</v>
      </c>
      <c r="AU78" s="72">
        <v>0</v>
      </c>
      <c r="AV78" s="72">
        <v>1.9551425748261064E-3</v>
      </c>
      <c r="AW78" s="72">
        <v>0</v>
      </c>
      <c r="AX78" s="72">
        <v>0</v>
      </c>
      <c r="AY78" s="72">
        <v>2.749419245849212E-3</v>
      </c>
      <c r="AZ78" s="72">
        <v>2.8023710239174192E-4</v>
      </c>
      <c r="BA78" s="72">
        <v>1.6292854790217553E-3</v>
      </c>
      <c r="BB78" s="72">
        <v>0</v>
      </c>
      <c r="BC78" s="72">
        <v>4.9774671384114628E-2</v>
      </c>
      <c r="BD78" s="72">
        <v>4.340416516113956E-3</v>
      </c>
      <c r="BE78" s="326">
        <v>6.7558322387637083E-3</v>
      </c>
      <c r="BF78" s="334">
        <f t="shared" si="3"/>
        <v>2.9995895140110869E-2</v>
      </c>
      <c r="BG78" s="429">
        <v>49.34003280000001</v>
      </c>
      <c r="BH78" s="432">
        <v>0.49070703301974788</v>
      </c>
      <c r="BI78" s="439" t="s">
        <v>114</v>
      </c>
      <c r="BJ78" s="367"/>
      <c r="BK78" s="367"/>
      <c r="BL78" s="367"/>
      <c r="BM78" s="367"/>
      <c r="BN78" s="367"/>
      <c r="BO78" s="367"/>
      <c r="BP78" s="367"/>
      <c r="BQ78" s="367"/>
      <c r="BR78" s="367"/>
    </row>
    <row r="79" spans="1:70">
      <c r="A79" s="192">
        <v>244</v>
      </c>
      <c r="B79" s="192">
        <v>42033</v>
      </c>
      <c r="C79" s="200">
        <v>9</v>
      </c>
      <c r="D79" s="200">
        <v>0</v>
      </c>
      <c r="E79" s="200">
        <v>1</v>
      </c>
      <c r="F79" s="200">
        <v>0</v>
      </c>
      <c r="G79" s="192" t="s">
        <v>575</v>
      </c>
      <c r="H79" s="264">
        <v>1.622E-3</v>
      </c>
      <c r="I79" s="201">
        <v>83</v>
      </c>
      <c r="J79" s="264">
        <v>1.2658311684389128E-3</v>
      </c>
      <c r="K79" s="200">
        <v>1291</v>
      </c>
      <c r="L79" s="200">
        <v>0</v>
      </c>
      <c r="M79" s="200">
        <v>0</v>
      </c>
      <c r="N79" s="200">
        <v>9</v>
      </c>
      <c r="O79" s="200">
        <v>51</v>
      </c>
      <c r="P79" s="200">
        <v>0</v>
      </c>
      <c r="Q79" s="200">
        <v>38</v>
      </c>
      <c r="R79" s="200">
        <v>0</v>
      </c>
      <c r="S79" s="200">
        <v>633</v>
      </c>
      <c r="T79" s="200">
        <v>1402</v>
      </c>
      <c r="U79" s="200">
        <v>1</v>
      </c>
      <c r="V79" s="200">
        <v>1</v>
      </c>
      <c r="W79" s="200">
        <v>0</v>
      </c>
      <c r="X79" s="200">
        <v>0</v>
      </c>
      <c r="Y79" s="200">
        <v>0</v>
      </c>
      <c r="Z79" s="200">
        <v>0</v>
      </c>
      <c r="AA79" s="200">
        <v>9</v>
      </c>
      <c r="AB79" s="200">
        <v>0</v>
      </c>
      <c r="AC79" s="200">
        <v>30</v>
      </c>
      <c r="AD79" s="200">
        <v>1389</v>
      </c>
      <c r="AE79" s="200">
        <v>1500</v>
      </c>
      <c r="AF79" s="200">
        <v>2159</v>
      </c>
      <c r="AG79" s="200">
        <v>2791</v>
      </c>
      <c r="AH79" s="192"/>
      <c r="AI79" s="192">
        <v>6.5694359145876385E-3</v>
      </c>
      <c r="AJ79" s="192">
        <v>0</v>
      </c>
      <c r="AK79" s="192">
        <v>4.5797771674119863E-5</v>
      </c>
      <c r="AL79" s="192">
        <v>2.5952070615334588E-4</v>
      </c>
      <c r="AM79" s="192">
        <v>0</v>
      </c>
      <c r="AN79" s="192">
        <v>7.1342750985684501E-3</v>
      </c>
      <c r="AO79" s="192">
        <v>0</v>
      </c>
      <c r="AP79" s="192">
        <v>4.5797771674119863E-5</v>
      </c>
      <c r="AQ79" s="192">
        <v>0</v>
      </c>
      <c r="AR79" s="192">
        <v>1.4054827262657676E-2</v>
      </c>
      <c r="AS79" s="192"/>
      <c r="AT79" s="192">
        <v>6.5694359145876385E-3</v>
      </c>
      <c r="AU79" s="72">
        <v>0</v>
      </c>
      <c r="AV79" s="72">
        <v>1.2212739113098633E-4</v>
      </c>
      <c r="AW79" s="72">
        <v>2.5952070615334588E-4</v>
      </c>
      <c r="AX79" s="72">
        <v>0</v>
      </c>
      <c r="AY79" s="72">
        <v>7.1342750985684501E-3</v>
      </c>
      <c r="AZ79" s="72">
        <v>0</v>
      </c>
      <c r="BA79" s="72">
        <v>1.2212739113098633E-4</v>
      </c>
      <c r="BB79" s="72">
        <v>0</v>
      </c>
      <c r="BC79" s="72">
        <v>0.18310627600819404</v>
      </c>
      <c r="BD79" s="72">
        <v>1.4054827262657676E-2</v>
      </c>
      <c r="BE79" s="326">
        <v>1.4207486501571408E-2</v>
      </c>
      <c r="BF79" s="334">
        <f t="shared" si="3"/>
        <v>6.308124006697706E-2</v>
      </c>
      <c r="BG79" s="429">
        <v>49.833849600000008</v>
      </c>
      <c r="BH79" s="432">
        <v>0.49358882107862734</v>
      </c>
      <c r="BI79" s="439" t="s">
        <v>114</v>
      </c>
      <c r="BJ79" s="367"/>
      <c r="BK79" s="367"/>
      <c r="BL79" s="367"/>
      <c r="BM79" s="367"/>
      <c r="BN79" s="367"/>
      <c r="BO79" s="367"/>
      <c r="BP79" s="367"/>
      <c r="BQ79" s="367"/>
      <c r="BR79" s="367"/>
    </row>
    <row r="80" spans="1:70">
      <c r="A80" s="192">
        <v>167</v>
      </c>
      <c r="B80" s="192">
        <v>55013</v>
      </c>
      <c r="C80" s="200">
        <v>9</v>
      </c>
      <c r="D80" s="200">
        <v>0</v>
      </c>
      <c r="E80" s="200">
        <v>1</v>
      </c>
      <c r="F80" s="200">
        <v>0</v>
      </c>
      <c r="G80" s="192" t="s">
        <v>575</v>
      </c>
      <c r="H80" s="264">
        <v>5.1240000000000001E-3</v>
      </c>
      <c r="I80" s="201">
        <v>83</v>
      </c>
      <c r="J80" s="264">
        <v>3.9988402633051728E-3</v>
      </c>
      <c r="K80" s="200">
        <v>111</v>
      </c>
      <c r="L80" s="200">
        <v>0</v>
      </c>
      <c r="M80" s="200">
        <v>0</v>
      </c>
      <c r="N80" s="200">
        <v>315</v>
      </c>
      <c r="O80" s="200">
        <v>0</v>
      </c>
      <c r="P80" s="200">
        <v>0</v>
      </c>
      <c r="Q80" s="200">
        <v>155</v>
      </c>
      <c r="R80" s="200">
        <v>45</v>
      </c>
      <c r="S80" s="200">
        <v>960</v>
      </c>
      <c r="T80" s="200">
        <v>1250</v>
      </c>
      <c r="U80" s="200">
        <v>1</v>
      </c>
      <c r="V80" s="200">
        <v>1</v>
      </c>
      <c r="W80" s="200">
        <v>35</v>
      </c>
      <c r="X80" s="200">
        <v>0</v>
      </c>
      <c r="Y80" s="200">
        <v>233</v>
      </c>
      <c r="Z80" s="200">
        <v>81</v>
      </c>
      <c r="AA80" s="200">
        <v>0</v>
      </c>
      <c r="AB80" s="200">
        <v>0</v>
      </c>
      <c r="AC80" s="200">
        <v>25</v>
      </c>
      <c r="AD80" s="200">
        <v>626</v>
      </c>
      <c r="AE80" s="200">
        <v>1765</v>
      </c>
      <c r="AF80" s="200">
        <v>916</v>
      </c>
      <c r="AG80" s="200">
        <v>1876</v>
      </c>
      <c r="AH80" s="192"/>
      <c r="AI80" s="192">
        <v>1.7843625022920342E-3</v>
      </c>
      <c r="AJ80" s="192">
        <v>0</v>
      </c>
      <c r="AK80" s="192">
        <v>5.0637314254233399E-3</v>
      </c>
      <c r="AL80" s="192">
        <v>0</v>
      </c>
      <c r="AM80" s="192">
        <v>0</v>
      </c>
      <c r="AN80" s="192">
        <v>2.0094172323108492E-2</v>
      </c>
      <c r="AO80" s="192">
        <v>3.7455537210274231E-3</v>
      </c>
      <c r="AP80" s="192">
        <v>0</v>
      </c>
      <c r="AQ80" s="192">
        <v>0</v>
      </c>
      <c r="AR80" s="192">
        <v>3.0687819971851292E-2</v>
      </c>
      <c r="AS80" s="192"/>
      <c r="AT80" s="192">
        <v>1.7843625022920342E-3</v>
      </c>
      <c r="AU80" s="72">
        <v>0</v>
      </c>
      <c r="AV80" s="72">
        <v>1.3503283801128909E-2</v>
      </c>
      <c r="AW80" s="72">
        <v>0</v>
      </c>
      <c r="AX80" s="72">
        <v>0</v>
      </c>
      <c r="AY80" s="72">
        <v>2.0094172323108492E-2</v>
      </c>
      <c r="AZ80" s="72">
        <v>9.9881432560731277E-3</v>
      </c>
      <c r="BA80" s="72">
        <v>0</v>
      </c>
      <c r="BB80" s="72">
        <v>0</v>
      </c>
      <c r="BC80" s="72">
        <v>0.24541682463956507</v>
      </c>
      <c r="BD80" s="72">
        <v>3.0687819971851292E-2</v>
      </c>
      <c r="BE80" s="326">
        <v>4.5369961882602561E-2</v>
      </c>
      <c r="BF80" s="334">
        <f t="shared" si="3"/>
        <v>0.20144263075875538</v>
      </c>
      <c r="BG80" s="429">
        <v>50.375263199999999</v>
      </c>
      <c r="BH80" s="432">
        <v>0.50269257077881124</v>
      </c>
      <c r="BI80" s="439" t="s">
        <v>114</v>
      </c>
      <c r="BJ80" s="367"/>
      <c r="BK80" s="367"/>
      <c r="BL80" s="367"/>
      <c r="BM80" s="367"/>
      <c r="BN80" s="367"/>
      <c r="BO80" s="367"/>
      <c r="BP80" s="367"/>
      <c r="BQ80" s="367"/>
      <c r="BR80" s="367"/>
    </row>
    <row r="81" spans="1:70">
      <c r="A81" s="192">
        <v>151</v>
      </c>
      <c r="B81" s="192">
        <v>41010</v>
      </c>
      <c r="C81" s="200">
        <v>9</v>
      </c>
      <c r="D81" s="200">
        <v>0</v>
      </c>
      <c r="E81" s="200">
        <v>1</v>
      </c>
      <c r="F81" s="200">
        <v>0</v>
      </c>
      <c r="G81" s="192" t="s">
        <v>575</v>
      </c>
      <c r="H81" s="264">
        <v>2.6840000000000002E-3</v>
      </c>
      <c r="I81" s="201">
        <v>83</v>
      </c>
      <c r="J81" s="264">
        <v>2.0946306141122334E-3</v>
      </c>
      <c r="K81" s="200">
        <v>0</v>
      </c>
      <c r="L81" s="200">
        <v>0</v>
      </c>
      <c r="M81" s="200">
        <v>0</v>
      </c>
      <c r="N81" s="200">
        <v>420</v>
      </c>
      <c r="O81" s="200">
        <v>168</v>
      </c>
      <c r="P81" s="200">
        <v>0</v>
      </c>
      <c r="Q81" s="200">
        <v>218</v>
      </c>
      <c r="R81" s="200">
        <v>0</v>
      </c>
      <c r="S81" s="200">
        <v>818</v>
      </c>
      <c r="T81" s="200">
        <v>675</v>
      </c>
      <c r="U81" s="200">
        <v>1</v>
      </c>
      <c r="V81" s="200">
        <v>1</v>
      </c>
      <c r="W81" s="200">
        <v>0</v>
      </c>
      <c r="X81" s="200">
        <v>0</v>
      </c>
      <c r="Y81" s="200">
        <v>329</v>
      </c>
      <c r="Z81" s="200">
        <v>91</v>
      </c>
      <c r="AA81" s="200">
        <v>0</v>
      </c>
      <c r="AB81" s="200">
        <v>105</v>
      </c>
      <c r="AC81" s="200">
        <v>68</v>
      </c>
      <c r="AD81" s="200">
        <v>807</v>
      </c>
      <c r="AE81" s="200">
        <v>1482</v>
      </c>
      <c r="AF81" s="200">
        <v>663</v>
      </c>
      <c r="AG81" s="200">
        <v>1482</v>
      </c>
      <c r="AH81" s="192"/>
      <c r="AI81" s="192">
        <v>0</v>
      </c>
      <c r="AJ81" s="192">
        <v>0</v>
      </c>
      <c r="AK81" s="192">
        <v>3.5365743288670952E-3</v>
      </c>
      <c r="AL81" s="192">
        <v>1.414629731546838E-3</v>
      </c>
      <c r="AM81" s="192">
        <v>0</v>
      </c>
      <c r="AN81" s="192">
        <v>5.6837801713935463E-3</v>
      </c>
      <c r="AO81" s="192">
        <v>2.7703165576125578E-3</v>
      </c>
      <c r="AP81" s="192">
        <v>0</v>
      </c>
      <c r="AQ81" s="192">
        <v>8.8414358221677381E-4</v>
      </c>
      <c r="AR81" s="192">
        <v>1.4289444371636812E-2</v>
      </c>
      <c r="AS81" s="192"/>
      <c r="AT81" s="192">
        <v>0</v>
      </c>
      <c r="AU81" s="72">
        <v>0</v>
      </c>
      <c r="AV81" s="72">
        <v>9.4308648769789206E-3</v>
      </c>
      <c r="AW81" s="72">
        <v>1.414629731546838E-3</v>
      </c>
      <c r="AX81" s="72">
        <v>0</v>
      </c>
      <c r="AY81" s="72">
        <v>5.6837801713935463E-3</v>
      </c>
      <c r="AZ81" s="72">
        <v>7.3875108203001541E-3</v>
      </c>
      <c r="BA81" s="72">
        <v>0</v>
      </c>
      <c r="BB81" s="72">
        <v>8.8414358221677381E-4</v>
      </c>
      <c r="BC81" s="72">
        <v>9.3045586509479528E-2</v>
      </c>
      <c r="BD81" s="72">
        <v>1.4289444371636812E-2</v>
      </c>
      <c r="BE81" s="326">
        <v>2.4800929182436236E-2</v>
      </c>
      <c r="BF81" s="334">
        <f t="shared" si="3"/>
        <v>0.11011612557001689</v>
      </c>
      <c r="BG81" s="429">
        <v>52.570665600000012</v>
      </c>
      <c r="BH81" s="432">
        <v>0.50746120157414565</v>
      </c>
      <c r="BI81" s="439" t="s">
        <v>114</v>
      </c>
      <c r="BJ81" s="367"/>
      <c r="BK81" s="367"/>
      <c r="BL81" s="367"/>
      <c r="BM81" s="367"/>
      <c r="BN81" s="367"/>
      <c r="BO81" s="367"/>
      <c r="BP81" s="367"/>
      <c r="BQ81" s="367"/>
      <c r="BR81" s="367"/>
    </row>
    <row r="82" spans="1:70">
      <c r="A82" s="192">
        <v>203</v>
      </c>
      <c r="B82" s="192">
        <v>55002</v>
      </c>
      <c r="C82" s="200">
        <v>9</v>
      </c>
      <c r="D82" s="200">
        <v>0</v>
      </c>
      <c r="E82" s="200">
        <v>1</v>
      </c>
      <c r="F82" s="200">
        <v>0</v>
      </c>
      <c r="G82" s="192" t="s">
        <v>575</v>
      </c>
      <c r="H82" s="264">
        <v>5.1240000000000001E-3</v>
      </c>
      <c r="I82" s="201">
        <v>83</v>
      </c>
      <c r="J82" s="264">
        <v>3.9988402633051728E-3</v>
      </c>
      <c r="K82" s="200">
        <v>498</v>
      </c>
      <c r="L82" s="200">
        <v>0</v>
      </c>
      <c r="M82" s="200">
        <v>0</v>
      </c>
      <c r="N82" s="200">
        <v>347</v>
      </c>
      <c r="O82" s="200">
        <v>56</v>
      </c>
      <c r="P82" s="200">
        <v>0</v>
      </c>
      <c r="Q82" s="200">
        <v>309</v>
      </c>
      <c r="R82" s="200">
        <v>2</v>
      </c>
      <c r="S82" s="200">
        <v>596</v>
      </c>
      <c r="T82" s="200">
        <v>850</v>
      </c>
      <c r="U82" s="200">
        <v>1</v>
      </c>
      <c r="V82" s="200">
        <v>1</v>
      </c>
      <c r="W82" s="200">
        <v>0</v>
      </c>
      <c r="X82" s="200">
        <v>0</v>
      </c>
      <c r="Y82" s="200">
        <v>236</v>
      </c>
      <c r="Z82" s="200">
        <v>111</v>
      </c>
      <c r="AA82" s="200">
        <v>0</v>
      </c>
      <c r="AB82" s="200">
        <v>0</v>
      </c>
      <c r="AC82" s="200">
        <v>42</v>
      </c>
      <c r="AD82" s="200">
        <v>1213</v>
      </c>
      <c r="AE82" s="200">
        <v>1566</v>
      </c>
      <c r="AF82" s="200">
        <v>1467</v>
      </c>
      <c r="AG82" s="200">
        <v>2064</v>
      </c>
      <c r="AH82" s="192"/>
      <c r="AI82" s="192">
        <v>8.0055182535264235E-3</v>
      </c>
      <c r="AJ82" s="192">
        <v>0</v>
      </c>
      <c r="AK82" s="192">
        <v>5.5781422368949181E-3</v>
      </c>
      <c r="AL82" s="192">
        <v>9.0021892007526049E-4</v>
      </c>
      <c r="AM82" s="192">
        <v>0</v>
      </c>
      <c r="AN82" s="192">
        <v>1.3664037179713776E-2</v>
      </c>
      <c r="AO82" s="192">
        <v>3.7937797346028835E-3</v>
      </c>
      <c r="AP82" s="192">
        <v>0</v>
      </c>
      <c r="AQ82" s="192">
        <v>0</v>
      </c>
      <c r="AR82" s="192">
        <v>3.1941696324813258E-2</v>
      </c>
      <c r="AS82" s="192"/>
      <c r="AT82" s="192">
        <v>8.0055182535264235E-3</v>
      </c>
      <c r="AU82" s="72">
        <v>0</v>
      </c>
      <c r="AV82" s="72">
        <v>1.4875045965053114E-2</v>
      </c>
      <c r="AW82" s="72">
        <v>9.0021892007526049E-4</v>
      </c>
      <c r="AX82" s="72">
        <v>0</v>
      </c>
      <c r="AY82" s="72">
        <v>1.3664037179713776E-2</v>
      </c>
      <c r="AZ82" s="72">
        <v>1.0116745958941024E-2</v>
      </c>
      <c r="BA82" s="72">
        <v>0</v>
      </c>
      <c r="BB82" s="72">
        <v>0</v>
      </c>
      <c r="BC82" s="72">
        <v>0.39304201064000216</v>
      </c>
      <c r="BD82" s="72">
        <v>3.1941696324813258E-2</v>
      </c>
      <c r="BE82" s="326">
        <v>4.7561566277309592E-2</v>
      </c>
      <c r="BF82" s="334">
        <f t="shared" si="3"/>
        <v>0.21117335427125461</v>
      </c>
      <c r="BG82" s="429">
        <v>52.808649600000003</v>
      </c>
      <c r="BH82" s="432">
        <v>0.51656495127432955</v>
      </c>
      <c r="BI82" s="439" t="s">
        <v>114</v>
      </c>
      <c r="BJ82" s="367"/>
      <c r="BK82" s="367"/>
      <c r="BL82" s="367"/>
      <c r="BM82" s="367"/>
      <c r="BN82" s="367"/>
      <c r="BO82" s="367"/>
      <c r="BP82" s="367"/>
      <c r="BQ82" s="367"/>
      <c r="BR82" s="367"/>
    </row>
    <row r="83" spans="1:70">
      <c r="A83" s="192">
        <v>229</v>
      </c>
      <c r="B83" s="192">
        <v>41023</v>
      </c>
      <c r="C83" s="200">
        <v>9</v>
      </c>
      <c r="D83" s="200">
        <v>0</v>
      </c>
      <c r="E83" s="200">
        <v>1</v>
      </c>
      <c r="F83" s="200">
        <v>0</v>
      </c>
      <c r="G83" s="192" t="s">
        <v>575</v>
      </c>
      <c r="H83" s="264">
        <v>7.2329999999999998E-3</v>
      </c>
      <c r="I83" s="201">
        <v>83</v>
      </c>
      <c r="J83" s="264">
        <v>5.6447329477920197E-3</v>
      </c>
      <c r="K83" s="200">
        <v>6</v>
      </c>
      <c r="L83" s="200">
        <v>0</v>
      </c>
      <c r="M83" s="200">
        <v>0</v>
      </c>
      <c r="N83" s="200">
        <v>304</v>
      </c>
      <c r="O83" s="200">
        <v>6</v>
      </c>
      <c r="P83" s="200">
        <v>0</v>
      </c>
      <c r="Q83" s="200">
        <v>171</v>
      </c>
      <c r="R83" s="200">
        <v>0</v>
      </c>
      <c r="S83" s="200">
        <v>63</v>
      </c>
      <c r="T83" s="200">
        <v>1425</v>
      </c>
      <c r="U83" s="200">
        <v>1</v>
      </c>
      <c r="V83" s="200">
        <v>1</v>
      </c>
      <c r="W83" s="200">
        <v>0</v>
      </c>
      <c r="X83" s="200">
        <v>0</v>
      </c>
      <c r="Y83" s="200">
        <v>273</v>
      </c>
      <c r="Z83" s="200">
        <v>30</v>
      </c>
      <c r="AA83" s="200">
        <v>0</v>
      </c>
      <c r="AB83" s="200">
        <v>0</v>
      </c>
      <c r="AC83" s="200">
        <v>99</v>
      </c>
      <c r="AD83" s="200">
        <v>488</v>
      </c>
      <c r="AE83" s="200">
        <v>1907</v>
      </c>
      <c r="AF83" s="200">
        <v>1850</v>
      </c>
      <c r="AG83" s="200">
        <v>1913</v>
      </c>
      <c r="AH83" s="192"/>
      <c r="AI83" s="192">
        <v>1.3615095870074352E-4</v>
      </c>
      <c r="AJ83" s="192">
        <v>0</v>
      </c>
      <c r="AK83" s="192">
        <v>6.8983152408376713E-3</v>
      </c>
      <c r="AL83" s="192">
        <v>1.3615095870074352E-4</v>
      </c>
      <c r="AM83" s="192">
        <v>0</v>
      </c>
      <c r="AN83" s="192">
        <v>3.2335852691426588E-2</v>
      </c>
      <c r="AO83" s="192">
        <v>6.1948686208838305E-3</v>
      </c>
      <c r="AP83" s="192">
        <v>0</v>
      </c>
      <c r="AQ83" s="192">
        <v>0</v>
      </c>
      <c r="AR83" s="192">
        <v>4.5701338470549573E-2</v>
      </c>
      <c r="AS83" s="192"/>
      <c r="AT83" s="192">
        <v>1.3615095870074352E-4</v>
      </c>
      <c r="AU83" s="72">
        <v>0</v>
      </c>
      <c r="AV83" s="72">
        <v>1.8395507308900459E-2</v>
      </c>
      <c r="AW83" s="72">
        <v>1.3615095870074352E-4</v>
      </c>
      <c r="AX83" s="72">
        <v>0</v>
      </c>
      <c r="AY83" s="72">
        <v>3.2335852691426588E-2</v>
      </c>
      <c r="AZ83" s="72">
        <v>1.6519649655690215E-2</v>
      </c>
      <c r="BA83" s="72">
        <v>0</v>
      </c>
      <c r="BB83" s="72">
        <v>0</v>
      </c>
      <c r="BC83" s="72">
        <v>0.69966464887882096</v>
      </c>
      <c r="BD83" s="72">
        <v>4.5701338470549573E-2</v>
      </c>
      <c r="BE83" s="326">
        <v>6.7523311573418746E-2</v>
      </c>
      <c r="BF83" s="334">
        <f t="shared" si="3"/>
        <v>0.29980350338597928</v>
      </c>
      <c r="BG83" s="429">
        <v>53.112079200000011</v>
      </c>
      <c r="BH83" s="432">
        <v>0.52941573612628701</v>
      </c>
      <c r="BI83" s="439" t="s">
        <v>114</v>
      </c>
      <c r="BJ83" s="367"/>
      <c r="BK83" s="367"/>
      <c r="BL83" s="367"/>
      <c r="BM83" s="367"/>
      <c r="BN83" s="367"/>
      <c r="BO83" s="367"/>
      <c r="BP83" s="367"/>
      <c r="BQ83" s="367"/>
      <c r="BR83" s="367"/>
    </row>
    <row r="84" spans="1:70">
      <c r="A84" s="192">
        <v>184</v>
      </c>
      <c r="B84" s="192">
        <v>52012</v>
      </c>
      <c r="C84" s="200">
        <v>9</v>
      </c>
      <c r="D84" s="200">
        <v>0</v>
      </c>
      <c r="E84" s="200">
        <v>1</v>
      </c>
      <c r="F84" s="200">
        <v>0</v>
      </c>
      <c r="G84" s="192" t="s">
        <v>575</v>
      </c>
      <c r="H84" s="264">
        <v>2.8240000000000001E-3</v>
      </c>
      <c r="I84" s="201">
        <v>83</v>
      </c>
      <c r="J84" s="264">
        <v>2.2038885448036312E-3</v>
      </c>
      <c r="K84" s="200">
        <v>0</v>
      </c>
      <c r="L84" s="200">
        <v>0</v>
      </c>
      <c r="M84" s="200">
        <v>0</v>
      </c>
      <c r="N84" s="200">
        <v>354</v>
      </c>
      <c r="O84" s="200">
        <v>193</v>
      </c>
      <c r="P84" s="200">
        <v>0</v>
      </c>
      <c r="Q84" s="200">
        <v>300</v>
      </c>
      <c r="R84" s="200">
        <v>0</v>
      </c>
      <c r="S84" s="200">
        <v>952</v>
      </c>
      <c r="T84" s="200">
        <v>1200</v>
      </c>
      <c r="U84" s="200">
        <v>1</v>
      </c>
      <c r="V84" s="200">
        <v>1</v>
      </c>
      <c r="W84" s="200">
        <v>0</v>
      </c>
      <c r="X84" s="200">
        <v>0</v>
      </c>
      <c r="Y84" s="200">
        <v>255</v>
      </c>
      <c r="Z84" s="200">
        <v>99</v>
      </c>
      <c r="AA84" s="200">
        <v>0</v>
      </c>
      <c r="AB84" s="200">
        <v>0</v>
      </c>
      <c r="AC84" s="200">
        <v>85</v>
      </c>
      <c r="AD84" s="200">
        <v>848</v>
      </c>
      <c r="AE84" s="200">
        <v>2048</v>
      </c>
      <c r="AF84" s="200">
        <v>1095</v>
      </c>
      <c r="AG84" s="200">
        <v>2048</v>
      </c>
      <c r="AH84" s="192"/>
      <c r="AI84" s="192">
        <v>0</v>
      </c>
      <c r="AJ84" s="192">
        <v>0</v>
      </c>
      <c r="AK84" s="192">
        <v>3.1363097103391515E-3</v>
      </c>
      <c r="AL84" s="192">
        <v>1.7099089663713454E-3</v>
      </c>
      <c r="AM84" s="192">
        <v>0</v>
      </c>
      <c r="AN84" s="192">
        <v>1.0631558340132716E-2</v>
      </c>
      <c r="AO84" s="192">
        <v>2.2592061472782024E-3</v>
      </c>
      <c r="AP84" s="192">
        <v>0</v>
      </c>
      <c r="AQ84" s="192">
        <v>0</v>
      </c>
      <c r="AR84" s="192">
        <v>1.7736983164121416E-2</v>
      </c>
      <c r="AS84" s="192"/>
      <c r="AT84" s="192">
        <v>0</v>
      </c>
      <c r="AU84" s="72">
        <v>0</v>
      </c>
      <c r="AV84" s="72">
        <v>8.3634925609044029E-3</v>
      </c>
      <c r="AW84" s="72">
        <v>1.7099089663713454E-3</v>
      </c>
      <c r="AX84" s="72">
        <v>0</v>
      </c>
      <c r="AY84" s="72">
        <v>1.0631558340132716E-2</v>
      </c>
      <c r="AZ84" s="72">
        <v>6.0245497260752057E-3</v>
      </c>
      <c r="BA84" s="72">
        <v>0</v>
      </c>
      <c r="BB84" s="72">
        <v>0</v>
      </c>
      <c r="BC84" s="72">
        <v>0.16168828308951841</v>
      </c>
      <c r="BD84" s="72">
        <v>1.7736983164121416E-2</v>
      </c>
      <c r="BE84" s="326">
        <v>2.672950959348367E-2</v>
      </c>
      <c r="BF84" s="334">
        <f t="shared" si="3"/>
        <v>0.1186790225950675</v>
      </c>
      <c r="BG84" s="429">
        <v>53.8498296</v>
      </c>
      <c r="BH84" s="432">
        <v>0.53443310325222759</v>
      </c>
      <c r="BI84" s="439" t="s">
        <v>114</v>
      </c>
      <c r="BJ84" s="367"/>
      <c r="BK84" s="367"/>
      <c r="BL84" s="367"/>
      <c r="BM84" s="367"/>
      <c r="BN84" s="367"/>
      <c r="BO84" s="367"/>
      <c r="BP84" s="367"/>
      <c r="BQ84" s="367"/>
      <c r="BR84" s="367"/>
    </row>
    <row r="85" spans="1:70">
      <c r="A85" s="192">
        <v>242</v>
      </c>
      <c r="B85" s="192">
        <v>53007</v>
      </c>
      <c r="C85" s="200">
        <v>3</v>
      </c>
      <c r="D85" s="200">
        <v>0</v>
      </c>
      <c r="E85" s="200">
        <v>1</v>
      </c>
      <c r="F85" s="200">
        <v>0</v>
      </c>
      <c r="G85" s="192" t="s">
        <v>575</v>
      </c>
      <c r="H85" s="264">
        <v>2.362E-3</v>
      </c>
      <c r="I85" s="201">
        <v>83</v>
      </c>
      <c r="J85" s="264">
        <v>1.8433373735220171E-3</v>
      </c>
      <c r="K85" s="200">
        <v>601</v>
      </c>
      <c r="L85" s="200">
        <v>0</v>
      </c>
      <c r="M85" s="200">
        <v>0</v>
      </c>
      <c r="N85" s="200">
        <v>165</v>
      </c>
      <c r="O85" s="200">
        <v>19</v>
      </c>
      <c r="P85" s="200">
        <v>0</v>
      </c>
      <c r="Q85" s="200">
        <v>201</v>
      </c>
      <c r="R85" s="200">
        <v>11</v>
      </c>
      <c r="S85" s="200">
        <v>529</v>
      </c>
      <c r="T85" s="200">
        <v>1612</v>
      </c>
      <c r="U85" s="200">
        <v>1</v>
      </c>
      <c r="V85" s="200">
        <v>0</v>
      </c>
      <c r="W85" s="200">
        <v>571</v>
      </c>
      <c r="X85" s="200">
        <v>0</v>
      </c>
      <c r="Y85" s="200">
        <v>132</v>
      </c>
      <c r="Z85" s="200">
        <v>33</v>
      </c>
      <c r="AA85" s="200">
        <v>0</v>
      </c>
      <c r="AB85" s="200">
        <v>19</v>
      </c>
      <c r="AC85" s="200">
        <v>34</v>
      </c>
      <c r="AD85" s="200">
        <v>999</v>
      </c>
      <c r="AE85" s="200">
        <v>2010</v>
      </c>
      <c r="AF85" s="200">
        <v>2082</v>
      </c>
      <c r="AG85" s="200">
        <v>2611</v>
      </c>
      <c r="AH85" s="192"/>
      <c r="AI85" s="192">
        <v>4.4535399611766637E-3</v>
      </c>
      <c r="AJ85" s="192">
        <v>0</v>
      </c>
      <c r="AK85" s="192">
        <v>1.2226856798571541E-3</v>
      </c>
      <c r="AL85" s="192">
        <v>1.4079410858961169E-4</v>
      </c>
      <c r="AM85" s="192">
        <v>0</v>
      </c>
      <c r="AN85" s="192">
        <v>1.1945268581392316E-2</v>
      </c>
      <c r="AO85" s="192">
        <v>9.7814854388572322E-4</v>
      </c>
      <c r="AP85" s="192">
        <v>0</v>
      </c>
      <c r="AQ85" s="192">
        <v>1.4079410858961169E-4</v>
      </c>
      <c r="AR85" s="192">
        <v>1.8881230983491083E-2</v>
      </c>
      <c r="AS85" s="192"/>
      <c r="AT85" s="192">
        <v>4.4535399611766637E-3</v>
      </c>
      <c r="AU85" s="72">
        <v>0</v>
      </c>
      <c r="AV85" s="72">
        <v>3.2604951462857439E-3</v>
      </c>
      <c r="AW85" s="72">
        <v>1.4079410858961169E-4</v>
      </c>
      <c r="AX85" s="72">
        <v>0</v>
      </c>
      <c r="AY85" s="72">
        <v>1.1945268581392316E-2</v>
      </c>
      <c r="AZ85" s="72">
        <v>2.6083961170285954E-3</v>
      </c>
      <c r="BA85" s="72">
        <v>0</v>
      </c>
      <c r="BB85" s="72">
        <v>1.4079410858961169E-4</v>
      </c>
      <c r="BC85" s="72">
        <v>0.25713450358208029</v>
      </c>
      <c r="BD85" s="72">
        <v>1.8881230983491083E-2</v>
      </c>
      <c r="BE85" s="326">
        <v>2.2549288023062542E-2</v>
      </c>
      <c r="BF85" s="334">
        <f t="shared" si="3"/>
        <v>0.10011883882239769</v>
      </c>
      <c r="BG85" s="429">
        <v>54.313898399999999</v>
      </c>
      <c r="BH85" s="432">
        <v>0.53862964048716799</v>
      </c>
      <c r="BI85" s="439" t="s">
        <v>114</v>
      </c>
      <c r="BJ85" s="367"/>
      <c r="BK85" s="367"/>
      <c r="BL85" s="367"/>
      <c r="BM85" s="367"/>
      <c r="BN85" s="367"/>
      <c r="BO85" s="367"/>
      <c r="BP85" s="367"/>
      <c r="BQ85" s="367"/>
      <c r="BR85" s="367"/>
    </row>
    <row r="86" spans="1:70">
      <c r="A86" s="192">
        <v>211</v>
      </c>
      <c r="B86" s="192">
        <v>55021</v>
      </c>
      <c r="C86" s="200">
        <v>9</v>
      </c>
      <c r="D86" s="202">
        <v>0</v>
      </c>
      <c r="E86" s="202">
        <v>1</v>
      </c>
      <c r="F86" s="200">
        <v>0</v>
      </c>
      <c r="G86" s="192" t="s">
        <v>575</v>
      </c>
      <c r="H86" s="264">
        <v>1.5740000000000001E-3</v>
      </c>
      <c r="I86" s="201">
        <v>83</v>
      </c>
      <c r="J86" s="264">
        <v>1.2283713064875764E-3</v>
      </c>
      <c r="K86" s="200">
        <v>159</v>
      </c>
      <c r="L86" s="200">
        <v>0</v>
      </c>
      <c r="M86" s="200">
        <v>0</v>
      </c>
      <c r="N86" s="200">
        <v>263</v>
      </c>
      <c r="O86" s="200">
        <v>93</v>
      </c>
      <c r="P86" s="200">
        <v>0</v>
      </c>
      <c r="Q86" s="200">
        <v>209</v>
      </c>
      <c r="R86" s="200">
        <v>38</v>
      </c>
      <c r="S86" s="200">
        <v>831</v>
      </c>
      <c r="T86" s="200">
        <v>1650</v>
      </c>
      <c r="U86" s="200">
        <v>1</v>
      </c>
      <c r="V86" s="200">
        <v>1</v>
      </c>
      <c r="W86" s="200">
        <v>2</v>
      </c>
      <c r="X86" s="200">
        <v>0</v>
      </c>
      <c r="Y86" s="200">
        <v>189</v>
      </c>
      <c r="Z86" s="200">
        <v>74</v>
      </c>
      <c r="AA86" s="200">
        <v>0</v>
      </c>
      <c r="AB86" s="200">
        <v>52</v>
      </c>
      <c r="AC86" s="200">
        <v>77</v>
      </c>
      <c r="AD86" s="200">
        <v>764</v>
      </c>
      <c r="AE86" s="200">
        <v>2254</v>
      </c>
      <c r="AF86" s="200">
        <v>1582</v>
      </c>
      <c r="AG86" s="200">
        <v>2413</v>
      </c>
      <c r="AH86" s="192"/>
      <c r="AI86" s="192">
        <v>7.8515037168072903E-4</v>
      </c>
      <c r="AJ86" s="192">
        <v>0</v>
      </c>
      <c r="AK86" s="192">
        <v>1.298707847497055E-3</v>
      </c>
      <c r="AL86" s="192">
        <v>4.5923889664344536E-4</v>
      </c>
      <c r="AM86" s="192">
        <v>0</v>
      </c>
      <c r="AN86" s="192">
        <v>8.1477868759320948E-3</v>
      </c>
      <c r="AO86" s="192">
        <v>9.3329195124313075E-4</v>
      </c>
      <c r="AP86" s="192">
        <v>0</v>
      </c>
      <c r="AQ86" s="192">
        <v>2.56778737908163E-4</v>
      </c>
      <c r="AR86" s="192">
        <v>1.1880954680904617E-2</v>
      </c>
      <c r="AS86" s="192"/>
      <c r="AT86" s="192">
        <v>7.8515037168072903E-4</v>
      </c>
      <c r="AU86" s="72">
        <v>0</v>
      </c>
      <c r="AV86" s="72">
        <v>3.4632209266588138E-3</v>
      </c>
      <c r="AW86" s="72">
        <v>4.5923889664344536E-4</v>
      </c>
      <c r="AX86" s="72">
        <v>0</v>
      </c>
      <c r="AY86" s="72">
        <v>8.1477868759320948E-3</v>
      </c>
      <c r="AZ86" s="72">
        <v>2.4887785366483487E-3</v>
      </c>
      <c r="BA86" s="72">
        <v>0</v>
      </c>
      <c r="BB86" s="72">
        <v>2.56778737908163E-4</v>
      </c>
      <c r="BC86" s="72">
        <v>0.13019998825984419</v>
      </c>
      <c r="BD86" s="72">
        <v>1.1880954680904617E-2</v>
      </c>
      <c r="BE86" s="326">
        <v>1.5600954345471594E-2</v>
      </c>
      <c r="BF86" s="334">
        <f t="shared" si="3"/>
        <v>6.9268237293893878E-2</v>
      </c>
      <c r="BG86" s="429">
        <v>56.3903088</v>
      </c>
      <c r="BH86" s="432">
        <v>0.54142614751841101</v>
      </c>
      <c r="BI86" s="439" t="s">
        <v>114</v>
      </c>
      <c r="BJ86" s="367"/>
      <c r="BK86" s="367"/>
      <c r="BL86" s="367"/>
      <c r="BM86" s="367"/>
      <c r="BN86" s="367"/>
      <c r="BO86" s="367"/>
      <c r="BP86" s="367"/>
      <c r="BQ86" s="367"/>
      <c r="BR86" s="367"/>
    </row>
    <row r="87" spans="1:70">
      <c r="A87" s="192">
        <v>259</v>
      </c>
      <c r="B87" s="192">
        <v>41014</v>
      </c>
      <c r="C87" s="200">
        <v>9</v>
      </c>
      <c r="D87" s="200">
        <v>0</v>
      </c>
      <c r="E87" s="200">
        <v>1</v>
      </c>
      <c r="F87" s="200">
        <v>0</v>
      </c>
      <c r="G87" s="192" t="s">
        <v>575</v>
      </c>
      <c r="H87" s="264">
        <v>2.6840000000000002E-3</v>
      </c>
      <c r="I87" s="201">
        <v>83</v>
      </c>
      <c r="J87" s="264">
        <v>2.0946306141122334E-3</v>
      </c>
      <c r="K87" s="200">
        <v>0</v>
      </c>
      <c r="L87" s="200">
        <v>0</v>
      </c>
      <c r="M87" s="200">
        <v>0</v>
      </c>
      <c r="N87" s="200">
        <v>191</v>
      </c>
      <c r="O87" s="200">
        <v>0</v>
      </c>
      <c r="P87" s="200">
        <v>0</v>
      </c>
      <c r="Q87" s="200">
        <v>255</v>
      </c>
      <c r="R87" s="200">
        <v>0</v>
      </c>
      <c r="S87" s="200">
        <v>202</v>
      </c>
      <c r="T87" s="200">
        <v>2351</v>
      </c>
      <c r="U87" s="200">
        <v>1</v>
      </c>
      <c r="V87" s="200">
        <v>1</v>
      </c>
      <c r="W87" s="200">
        <v>0</v>
      </c>
      <c r="X87" s="200">
        <v>0</v>
      </c>
      <c r="Y87" s="200">
        <v>141</v>
      </c>
      <c r="Z87" s="200">
        <v>49</v>
      </c>
      <c r="AA87" s="200">
        <v>0</v>
      </c>
      <c r="AB87" s="200">
        <v>0</v>
      </c>
      <c r="AC87" s="200">
        <v>48</v>
      </c>
      <c r="AD87" s="200">
        <v>447</v>
      </c>
      <c r="AE87" s="200">
        <v>2798</v>
      </c>
      <c r="AF87" s="200">
        <v>2595</v>
      </c>
      <c r="AG87" s="200">
        <v>2798</v>
      </c>
      <c r="AH87" s="192"/>
      <c r="AI87" s="192">
        <v>0</v>
      </c>
      <c r="AJ87" s="192">
        <v>0</v>
      </c>
      <c r="AK87" s="192">
        <v>1.6082992781276551E-3</v>
      </c>
      <c r="AL87" s="192">
        <v>0</v>
      </c>
      <c r="AM87" s="192">
        <v>0</v>
      </c>
      <c r="AN87" s="192">
        <v>1.9796395826587005E-2</v>
      </c>
      <c r="AO87" s="192">
        <v>1.1872785246910963E-3</v>
      </c>
      <c r="AP87" s="192">
        <v>0</v>
      </c>
      <c r="AQ87" s="192">
        <v>0</v>
      </c>
      <c r="AR87" s="192">
        <v>2.2591973629405758E-2</v>
      </c>
      <c r="AS87" s="192"/>
      <c r="AT87" s="192">
        <v>0</v>
      </c>
      <c r="AU87" s="72">
        <v>0</v>
      </c>
      <c r="AV87" s="72">
        <v>4.2887980750070812E-3</v>
      </c>
      <c r="AW87" s="72">
        <v>0</v>
      </c>
      <c r="AX87" s="72">
        <v>0</v>
      </c>
      <c r="AY87" s="72">
        <v>1.9796395826587005E-2</v>
      </c>
      <c r="AZ87" s="72">
        <v>3.166076065842923E-3</v>
      </c>
      <c r="BA87" s="72">
        <v>0</v>
      </c>
      <c r="BB87" s="72">
        <v>0</v>
      </c>
      <c r="BC87" s="72">
        <v>0.36418295172262349</v>
      </c>
      <c r="BD87" s="72">
        <v>2.2591973629405758E-2</v>
      </c>
      <c r="BE87" s="326">
        <v>2.7251269967437007E-2</v>
      </c>
      <c r="BF87" s="334">
        <f t="shared" si="3"/>
        <v>0.12099563865542032</v>
      </c>
      <c r="BG87" s="429">
        <v>57.76466640000001</v>
      </c>
      <c r="BH87" s="432">
        <v>0.54619477831374541</v>
      </c>
      <c r="BI87" s="439" t="s">
        <v>114</v>
      </c>
      <c r="BJ87" s="367"/>
      <c r="BK87" s="367"/>
      <c r="BL87" s="367"/>
      <c r="BM87" s="367"/>
      <c r="BN87" s="367"/>
      <c r="BO87" s="367"/>
      <c r="BP87" s="367"/>
      <c r="BQ87" s="367"/>
      <c r="BR87" s="367"/>
    </row>
    <row r="88" spans="1:70">
      <c r="A88" s="192">
        <v>238</v>
      </c>
      <c r="B88" s="192">
        <v>42032</v>
      </c>
      <c r="C88" s="200">
        <v>9</v>
      </c>
      <c r="D88" s="200">
        <v>0</v>
      </c>
      <c r="E88" s="200">
        <v>1</v>
      </c>
      <c r="F88" s="200">
        <v>0</v>
      </c>
      <c r="G88" s="192" t="s">
        <v>575</v>
      </c>
      <c r="H88" s="264">
        <v>1.622E-3</v>
      </c>
      <c r="I88" s="201">
        <v>83</v>
      </c>
      <c r="J88" s="264">
        <v>1.2658311684389128E-3</v>
      </c>
      <c r="K88" s="200">
        <v>0</v>
      </c>
      <c r="L88" s="200">
        <v>0</v>
      </c>
      <c r="M88" s="200">
        <v>0</v>
      </c>
      <c r="N88" s="200">
        <v>172</v>
      </c>
      <c r="O88" s="200">
        <v>0</v>
      </c>
      <c r="P88" s="200">
        <v>0</v>
      </c>
      <c r="Q88" s="200">
        <v>83</v>
      </c>
      <c r="R88" s="200">
        <v>0</v>
      </c>
      <c r="S88" s="200">
        <v>726</v>
      </c>
      <c r="T88" s="200">
        <v>2494</v>
      </c>
      <c r="U88" s="200">
        <v>1</v>
      </c>
      <c r="V88" s="200">
        <v>1</v>
      </c>
      <c r="W88" s="200">
        <v>0</v>
      </c>
      <c r="X88" s="200">
        <v>0</v>
      </c>
      <c r="Y88" s="200">
        <v>127</v>
      </c>
      <c r="Z88" s="200">
        <v>45</v>
      </c>
      <c r="AA88" s="200">
        <v>0</v>
      </c>
      <c r="AB88" s="200">
        <v>0</v>
      </c>
      <c r="AC88" s="200">
        <v>18</v>
      </c>
      <c r="AD88" s="200">
        <v>256</v>
      </c>
      <c r="AE88" s="200">
        <v>2751</v>
      </c>
      <c r="AF88" s="200">
        <v>2025</v>
      </c>
      <c r="AG88" s="200">
        <v>2751</v>
      </c>
      <c r="AH88" s="192"/>
      <c r="AI88" s="192">
        <v>0</v>
      </c>
      <c r="AJ88" s="192">
        <v>0</v>
      </c>
      <c r="AK88" s="192">
        <v>8.7524630310540177E-4</v>
      </c>
      <c r="AL88" s="192">
        <v>0</v>
      </c>
      <c r="AM88" s="192">
        <v>0</v>
      </c>
      <c r="AN88" s="192">
        <v>1.2691071395028328E-2</v>
      </c>
      <c r="AO88" s="192">
        <v>6.462574447348025E-4</v>
      </c>
      <c r="AP88" s="192">
        <v>0</v>
      </c>
      <c r="AQ88" s="192">
        <v>0</v>
      </c>
      <c r="AR88" s="192">
        <v>1.4212575142868531E-2</v>
      </c>
      <c r="AS88" s="192"/>
      <c r="AT88" s="192">
        <v>0</v>
      </c>
      <c r="AU88" s="72">
        <v>0</v>
      </c>
      <c r="AV88" s="72">
        <v>2.3339901416144053E-3</v>
      </c>
      <c r="AW88" s="72">
        <v>0</v>
      </c>
      <c r="AX88" s="72">
        <v>0</v>
      </c>
      <c r="AY88" s="72">
        <v>1.2691071395028328E-2</v>
      </c>
      <c r="AZ88" s="72">
        <v>1.7233531859594735E-3</v>
      </c>
      <c r="BA88" s="72">
        <v>0</v>
      </c>
      <c r="BB88" s="72">
        <v>0</v>
      </c>
      <c r="BC88" s="72">
        <v>0.17174164377794948</v>
      </c>
      <c r="BD88" s="72">
        <v>1.4212575142868531E-2</v>
      </c>
      <c r="BE88" s="326">
        <v>1.6748414722602207E-2</v>
      </c>
      <c r="BF88" s="334">
        <f t="shared" si="3"/>
        <v>7.4362961368353811E-2</v>
      </c>
      <c r="BG88" s="429">
        <v>58.746350400000011</v>
      </c>
      <c r="BH88" s="432">
        <v>0.54907656637262481</v>
      </c>
      <c r="BI88" s="439" t="s">
        <v>114</v>
      </c>
      <c r="BJ88" s="367"/>
      <c r="BK88" s="367"/>
      <c r="BL88" s="367"/>
      <c r="BM88" s="367"/>
      <c r="BN88" s="367"/>
      <c r="BO88" s="367"/>
      <c r="BP88" s="367"/>
      <c r="BQ88" s="367"/>
      <c r="BR88" s="367"/>
    </row>
    <row r="89" spans="1:70">
      <c r="A89" s="192">
        <v>254</v>
      </c>
      <c r="B89" s="192">
        <v>54085</v>
      </c>
      <c r="C89" s="200">
        <v>9</v>
      </c>
      <c r="D89" s="200">
        <v>0</v>
      </c>
      <c r="E89" s="200">
        <v>1</v>
      </c>
      <c r="F89" s="200">
        <v>0</v>
      </c>
      <c r="G89" s="192" t="s">
        <v>662</v>
      </c>
      <c r="H89" s="264">
        <v>6.7599999999999995E-4</v>
      </c>
      <c r="I89" s="201">
        <v>82</v>
      </c>
      <c r="J89" s="264">
        <v>5.2755972248132242E-4</v>
      </c>
      <c r="K89" s="200">
        <v>789</v>
      </c>
      <c r="L89" s="200">
        <v>0</v>
      </c>
      <c r="M89" s="200">
        <v>0</v>
      </c>
      <c r="N89" s="200">
        <v>117</v>
      </c>
      <c r="O89" s="200">
        <v>0</v>
      </c>
      <c r="P89" s="200">
        <v>0</v>
      </c>
      <c r="Q89" s="200">
        <v>61</v>
      </c>
      <c r="R89" s="200">
        <v>12</v>
      </c>
      <c r="S89" s="200">
        <v>574</v>
      </c>
      <c r="T89" s="200">
        <v>2025</v>
      </c>
      <c r="U89" s="200">
        <v>1</v>
      </c>
      <c r="V89" s="200">
        <v>1</v>
      </c>
      <c r="W89" s="200">
        <v>150</v>
      </c>
      <c r="X89" s="200">
        <v>0</v>
      </c>
      <c r="Y89" s="200">
        <v>78</v>
      </c>
      <c r="Z89" s="200">
        <v>39</v>
      </c>
      <c r="AA89" s="200">
        <v>0</v>
      </c>
      <c r="AB89" s="200">
        <v>0</v>
      </c>
      <c r="AC89" s="200">
        <v>15</v>
      </c>
      <c r="AD89" s="200">
        <v>981</v>
      </c>
      <c r="AE89" s="200">
        <v>2216</v>
      </c>
      <c r="AF89" s="200">
        <v>2431</v>
      </c>
      <c r="AG89" s="200">
        <v>3005</v>
      </c>
      <c r="AH89" s="192"/>
      <c r="AI89" s="192">
        <v>1.673303376571809E-3</v>
      </c>
      <c r="AJ89" s="192">
        <v>0</v>
      </c>
      <c r="AK89" s="192">
        <v>2.481324398718652E-4</v>
      </c>
      <c r="AL89" s="192">
        <v>0</v>
      </c>
      <c r="AM89" s="192">
        <v>0</v>
      </c>
      <c r="AN89" s="192">
        <v>4.2945999208592054E-3</v>
      </c>
      <c r="AO89" s="192">
        <v>1.6542162658124345E-4</v>
      </c>
      <c r="AP89" s="192">
        <v>0</v>
      </c>
      <c r="AQ89" s="192">
        <v>0</v>
      </c>
      <c r="AR89" s="192">
        <v>6.3814573638841226E-3</v>
      </c>
      <c r="AS89" s="192"/>
      <c r="AT89" s="192">
        <v>1.673303376571809E-3</v>
      </c>
      <c r="AU89" s="72">
        <v>0</v>
      </c>
      <c r="AV89" s="72">
        <v>6.6168650632497401E-4</v>
      </c>
      <c r="AW89" s="72">
        <v>0</v>
      </c>
      <c r="AX89" s="72">
        <v>0</v>
      </c>
      <c r="AY89" s="72">
        <v>4.2945999208592054E-3</v>
      </c>
      <c r="AZ89" s="72">
        <v>4.4112433754998263E-4</v>
      </c>
      <c r="BA89" s="72">
        <v>0</v>
      </c>
      <c r="BB89" s="72">
        <v>0</v>
      </c>
      <c r="BC89" s="72">
        <v>8.5927344918590359E-2</v>
      </c>
      <c r="BD89" s="72">
        <v>6.3814573638841226E-3</v>
      </c>
      <c r="BE89" s="326">
        <v>7.0707141413059718E-3</v>
      </c>
      <c r="BF89" s="334">
        <f t="shared" si="3"/>
        <v>3.1393970787398515E-2</v>
      </c>
      <c r="BG89" s="429">
        <v>59.507899200000011</v>
      </c>
      <c r="BH89" s="432">
        <v>0.55027760751183719</v>
      </c>
      <c r="BI89" s="439" t="s">
        <v>114</v>
      </c>
      <c r="BJ89" s="367"/>
      <c r="BK89" s="367"/>
      <c r="BL89" s="367"/>
      <c r="BM89" s="367"/>
      <c r="BN89" s="367"/>
      <c r="BO89" s="367"/>
      <c r="BP89" s="367"/>
      <c r="BQ89" s="367"/>
      <c r="BR89" s="367"/>
    </row>
    <row r="90" spans="1:70">
      <c r="A90" s="192">
        <v>226</v>
      </c>
      <c r="B90" s="192">
        <v>41016</v>
      </c>
      <c r="C90" s="200">
        <v>9</v>
      </c>
      <c r="D90" s="200">
        <v>0</v>
      </c>
      <c r="E90" s="200">
        <v>1</v>
      </c>
      <c r="F90" s="200">
        <v>0</v>
      </c>
      <c r="G90" s="192" t="s">
        <v>575</v>
      </c>
      <c r="H90" s="264">
        <v>2.6840000000000002E-3</v>
      </c>
      <c r="I90" s="201">
        <v>83</v>
      </c>
      <c r="J90" s="264">
        <v>2.0946306141122334E-3</v>
      </c>
      <c r="K90" s="200">
        <v>0</v>
      </c>
      <c r="L90" s="200">
        <v>0</v>
      </c>
      <c r="M90" s="200">
        <v>0</v>
      </c>
      <c r="N90" s="200">
        <v>285</v>
      </c>
      <c r="O90" s="200">
        <v>0</v>
      </c>
      <c r="P90" s="200">
        <v>0</v>
      </c>
      <c r="Q90" s="200">
        <v>147</v>
      </c>
      <c r="R90" s="200">
        <v>0</v>
      </c>
      <c r="S90" s="200">
        <v>737</v>
      </c>
      <c r="T90" s="200">
        <v>2081</v>
      </c>
      <c r="U90" s="200">
        <v>1</v>
      </c>
      <c r="V90" s="200">
        <v>1</v>
      </c>
      <c r="W90" s="200">
        <v>0</v>
      </c>
      <c r="X90" s="200">
        <v>0</v>
      </c>
      <c r="Y90" s="200">
        <v>196</v>
      </c>
      <c r="Z90" s="200">
        <v>89</v>
      </c>
      <c r="AA90" s="200">
        <v>0</v>
      </c>
      <c r="AB90" s="200">
        <v>0</v>
      </c>
      <c r="AC90" s="200">
        <v>21</v>
      </c>
      <c r="AD90" s="200">
        <v>433</v>
      </c>
      <c r="AE90" s="200">
        <v>2514</v>
      </c>
      <c r="AF90" s="200">
        <v>1777</v>
      </c>
      <c r="AG90" s="200">
        <v>2514</v>
      </c>
      <c r="AH90" s="192"/>
      <c r="AI90" s="192">
        <v>0</v>
      </c>
      <c r="AJ90" s="192">
        <v>0</v>
      </c>
      <c r="AK90" s="192">
        <v>2.399818294588386E-3</v>
      </c>
      <c r="AL90" s="192">
        <v>0</v>
      </c>
      <c r="AM90" s="192">
        <v>0</v>
      </c>
      <c r="AN90" s="192">
        <v>1.7522883758029583E-2</v>
      </c>
      <c r="AO90" s="192">
        <v>1.6504013534713112E-3</v>
      </c>
      <c r="AP90" s="192">
        <v>0</v>
      </c>
      <c r="AQ90" s="192">
        <v>0</v>
      </c>
      <c r="AR90" s="192">
        <v>2.157310340608928E-2</v>
      </c>
      <c r="AS90" s="192"/>
      <c r="AT90" s="192">
        <v>0</v>
      </c>
      <c r="AU90" s="72">
        <v>0</v>
      </c>
      <c r="AV90" s="72">
        <v>6.3995154522356965E-3</v>
      </c>
      <c r="AW90" s="72">
        <v>0</v>
      </c>
      <c r="AX90" s="72">
        <v>0</v>
      </c>
      <c r="AY90" s="72">
        <v>1.7522883758029583E-2</v>
      </c>
      <c r="AZ90" s="72">
        <v>4.4010702759234967E-3</v>
      </c>
      <c r="BA90" s="72">
        <v>0</v>
      </c>
      <c r="BB90" s="72">
        <v>0</v>
      </c>
      <c r="BC90" s="72">
        <v>0.24938462628558841</v>
      </c>
      <c r="BD90" s="72">
        <v>2.157310340608928E-2</v>
      </c>
      <c r="BE90" s="326">
        <v>2.8323469486188777E-2</v>
      </c>
      <c r="BF90" s="334">
        <f t="shared" si="3"/>
        <v>0.12575620451867819</v>
      </c>
      <c r="BG90" s="429">
        <v>60.037413600000022</v>
      </c>
      <c r="BH90" s="432">
        <v>0.55504623830717159</v>
      </c>
      <c r="BI90" s="439" t="s">
        <v>114</v>
      </c>
      <c r="BJ90" s="367"/>
      <c r="BK90" s="367"/>
      <c r="BL90" s="367"/>
      <c r="BM90" s="367"/>
      <c r="BN90" s="367"/>
      <c r="BO90" s="367"/>
      <c r="BP90" s="367"/>
      <c r="BQ90" s="367"/>
      <c r="BR90" s="367"/>
    </row>
    <row r="91" spans="1:70">
      <c r="A91" s="192">
        <v>243</v>
      </c>
      <c r="B91" s="192">
        <v>55030</v>
      </c>
      <c r="C91" s="200">
        <v>9</v>
      </c>
      <c r="D91" s="200">
        <v>0</v>
      </c>
      <c r="E91" s="200">
        <v>1</v>
      </c>
      <c r="F91" s="200">
        <v>0</v>
      </c>
      <c r="G91" s="192" t="s">
        <v>575</v>
      </c>
      <c r="H91" s="264">
        <v>1.5740000000000001E-3</v>
      </c>
      <c r="I91" s="201">
        <v>83</v>
      </c>
      <c r="J91" s="264">
        <v>1.2283713064875764E-3</v>
      </c>
      <c r="K91" s="200">
        <v>125</v>
      </c>
      <c r="L91" s="200">
        <v>0</v>
      </c>
      <c r="M91" s="200">
        <v>0</v>
      </c>
      <c r="N91" s="200">
        <v>405</v>
      </c>
      <c r="O91" s="200">
        <v>7</v>
      </c>
      <c r="P91" s="200">
        <v>0</v>
      </c>
      <c r="Q91" s="200">
        <v>218</v>
      </c>
      <c r="R91" s="200">
        <v>100</v>
      </c>
      <c r="S91" s="200">
        <v>60</v>
      </c>
      <c r="T91" s="200">
        <v>1350</v>
      </c>
      <c r="U91" s="200">
        <v>1</v>
      </c>
      <c r="V91" s="200">
        <v>1</v>
      </c>
      <c r="W91" s="200">
        <v>0</v>
      </c>
      <c r="X91" s="200">
        <v>0</v>
      </c>
      <c r="Y91" s="200">
        <v>310</v>
      </c>
      <c r="Z91" s="200">
        <v>95</v>
      </c>
      <c r="AA91" s="200">
        <v>0</v>
      </c>
      <c r="AB91" s="200">
        <v>0</v>
      </c>
      <c r="AC91" s="200">
        <v>37</v>
      </c>
      <c r="AD91" s="200">
        <v>856</v>
      </c>
      <c r="AE91" s="200">
        <v>2081</v>
      </c>
      <c r="AF91" s="200">
        <v>2146</v>
      </c>
      <c r="AG91" s="200">
        <v>2206</v>
      </c>
      <c r="AH91" s="192"/>
      <c r="AI91" s="192">
        <v>6.1725658151000709E-4</v>
      </c>
      <c r="AJ91" s="192">
        <v>0</v>
      </c>
      <c r="AK91" s="192">
        <v>1.9999113240924231E-3</v>
      </c>
      <c r="AL91" s="192">
        <v>3.4566368564560403E-5</v>
      </c>
      <c r="AM91" s="192">
        <v>0</v>
      </c>
      <c r="AN91" s="192">
        <v>6.666371080308077E-3</v>
      </c>
      <c r="AO91" s="192">
        <v>1.5307963221448176E-3</v>
      </c>
      <c r="AP91" s="192">
        <v>0</v>
      </c>
      <c r="AQ91" s="192">
        <v>0</v>
      </c>
      <c r="AR91" s="192">
        <v>1.0848901676619884E-2</v>
      </c>
      <c r="AS91" s="192"/>
      <c r="AT91" s="192">
        <v>6.1725658151000709E-4</v>
      </c>
      <c r="AU91" s="72">
        <v>0</v>
      </c>
      <c r="AV91" s="72">
        <v>5.3330968642464624E-3</v>
      </c>
      <c r="AW91" s="72">
        <v>3.4566368564560403E-5</v>
      </c>
      <c r="AX91" s="72">
        <v>0</v>
      </c>
      <c r="AY91" s="72">
        <v>6.666371080308077E-3</v>
      </c>
      <c r="AZ91" s="72">
        <v>4.0821235257195148E-3</v>
      </c>
      <c r="BA91" s="72">
        <v>0</v>
      </c>
      <c r="BB91" s="72">
        <v>0</v>
      </c>
      <c r="BC91" s="72">
        <v>0.17661768318939672</v>
      </c>
      <c r="BD91" s="72">
        <v>1.0848901676619884E-2</v>
      </c>
      <c r="BE91" s="326">
        <v>1.6733414420348619E-2</v>
      </c>
      <c r="BF91" s="334">
        <f t="shared" si="3"/>
        <v>7.4296360026347874E-2</v>
      </c>
      <c r="BG91" s="429">
        <v>60.483633599999997</v>
      </c>
      <c r="BH91" s="432">
        <v>0.5578427453384146</v>
      </c>
      <c r="BI91" s="439" t="s">
        <v>114</v>
      </c>
      <c r="BJ91" s="367"/>
      <c r="BK91" s="367"/>
      <c r="BL91" s="367"/>
      <c r="BM91" s="367"/>
      <c r="BN91" s="367"/>
      <c r="BO91" s="367"/>
      <c r="BP91" s="367"/>
      <c r="BQ91" s="367"/>
      <c r="BR91" s="367"/>
    </row>
    <row r="92" spans="1:70">
      <c r="A92" s="192">
        <v>113</v>
      </c>
      <c r="B92" s="192">
        <v>42035</v>
      </c>
      <c r="C92" s="200">
        <v>9</v>
      </c>
      <c r="D92" s="200">
        <v>0</v>
      </c>
      <c r="E92" s="200">
        <v>1</v>
      </c>
      <c r="F92" s="200">
        <v>0</v>
      </c>
      <c r="G92" s="192" t="s">
        <v>575</v>
      </c>
      <c r="H92" s="264">
        <v>1.622E-3</v>
      </c>
      <c r="I92" s="201">
        <v>83</v>
      </c>
      <c r="J92" s="264">
        <v>1.2658311684389128E-3</v>
      </c>
      <c r="K92" s="200">
        <v>0</v>
      </c>
      <c r="L92" s="200">
        <v>0</v>
      </c>
      <c r="M92" s="200">
        <v>0</v>
      </c>
      <c r="N92" s="200">
        <v>633</v>
      </c>
      <c r="O92" s="200">
        <v>221</v>
      </c>
      <c r="P92" s="200">
        <v>0</v>
      </c>
      <c r="Q92" s="200">
        <v>325</v>
      </c>
      <c r="R92" s="200">
        <v>48</v>
      </c>
      <c r="S92" s="200">
        <v>1053</v>
      </c>
      <c r="T92" s="200">
        <v>93</v>
      </c>
      <c r="U92" s="200">
        <v>1</v>
      </c>
      <c r="V92" s="200">
        <v>1</v>
      </c>
      <c r="W92" s="200">
        <v>0</v>
      </c>
      <c r="X92" s="200">
        <v>0</v>
      </c>
      <c r="Y92" s="200">
        <v>531</v>
      </c>
      <c r="Z92" s="200">
        <v>102</v>
      </c>
      <c r="AA92" s="200">
        <v>0</v>
      </c>
      <c r="AB92" s="200">
        <v>0</v>
      </c>
      <c r="AC92" s="200">
        <v>51</v>
      </c>
      <c r="AD92" s="200">
        <v>1229</v>
      </c>
      <c r="AE92" s="200">
        <v>1323</v>
      </c>
      <c r="AF92" s="200">
        <v>270</v>
      </c>
      <c r="AG92" s="200">
        <v>1323</v>
      </c>
      <c r="AH92" s="192"/>
      <c r="AI92" s="192">
        <v>0</v>
      </c>
      <c r="AJ92" s="192">
        <v>0</v>
      </c>
      <c r="AK92" s="192">
        <v>3.2211099410797638E-3</v>
      </c>
      <c r="AL92" s="192">
        <v>1.1245897266644988E-3</v>
      </c>
      <c r="AM92" s="192">
        <v>0</v>
      </c>
      <c r="AN92" s="192">
        <v>4.7324364063257193E-4</v>
      </c>
      <c r="AO92" s="192">
        <v>2.7020685287730719E-3</v>
      </c>
      <c r="AP92" s="192">
        <v>0</v>
      </c>
      <c r="AQ92" s="192">
        <v>0</v>
      </c>
      <c r="AR92" s="192">
        <v>7.521011837149906E-3</v>
      </c>
      <c r="AS92" s="192"/>
      <c r="AT92" s="192">
        <v>0</v>
      </c>
      <c r="AU92" s="72">
        <v>0</v>
      </c>
      <c r="AV92" s="72">
        <v>8.5896265095460368E-3</v>
      </c>
      <c r="AW92" s="72">
        <v>1.1245897266644988E-3</v>
      </c>
      <c r="AX92" s="72">
        <v>0</v>
      </c>
      <c r="AY92" s="72">
        <v>4.7324364063257193E-4</v>
      </c>
      <c r="AZ92" s="72">
        <v>7.2055160767281936E-3</v>
      </c>
      <c r="BA92" s="72">
        <v>0</v>
      </c>
      <c r="BB92" s="72">
        <v>0</v>
      </c>
      <c r="BC92" s="72">
        <v>2.2898885837059936E-2</v>
      </c>
      <c r="BD92" s="72">
        <v>7.521011837149906E-3</v>
      </c>
      <c r="BE92" s="326">
        <v>1.73929759535713E-2</v>
      </c>
      <c r="BF92" s="334">
        <f t="shared" si="3"/>
        <v>7.7224813233856576E-2</v>
      </c>
      <c r="BG92" s="429">
        <v>61.0071984</v>
      </c>
      <c r="BH92" s="432">
        <v>0.560724533397294</v>
      </c>
      <c r="BI92" s="439" t="s">
        <v>114</v>
      </c>
      <c r="BJ92" s="367"/>
      <c r="BK92" s="367"/>
      <c r="BL92" s="367"/>
      <c r="BM92" s="367"/>
      <c r="BN92" s="367"/>
      <c r="BO92" s="367"/>
      <c r="BP92" s="367"/>
      <c r="BQ92" s="367"/>
      <c r="BR92" s="367"/>
    </row>
    <row r="93" spans="1:70">
      <c r="A93" s="192">
        <v>210</v>
      </c>
      <c r="B93" s="192">
        <v>41026</v>
      </c>
      <c r="C93" s="200">
        <v>9</v>
      </c>
      <c r="D93" s="200">
        <v>0</v>
      </c>
      <c r="E93" s="200">
        <v>1</v>
      </c>
      <c r="F93" s="200">
        <v>0</v>
      </c>
      <c r="G93" s="192" t="s">
        <v>140</v>
      </c>
      <c r="H93" s="264">
        <v>2.6840000000000002E-3</v>
      </c>
      <c r="I93" s="201">
        <v>82</v>
      </c>
      <c r="J93" s="264">
        <v>2.0946306141122334E-3</v>
      </c>
      <c r="K93" s="200">
        <v>45</v>
      </c>
      <c r="L93" s="200">
        <v>0</v>
      </c>
      <c r="M93" s="200">
        <v>0</v>
      </c>
      <c r="N93" s="200">
        <v>482</v>
      </c>
      <c r="O93" s="200">
        <v>120</v>
      </c>
      <c r="P93" s="200">
        <v>0</v>
      </c>
      <c r="Q93" s="200">
        <v>91</v>
      </c>
      <c r="R93" s="200">
        <v>0</v>
      </c>
      <c r="S93" s="200">
        <v>449</v>
      </c>
      <c r="T93" s="200">
        <v>1275</v>
      </c>
      <c r="U93" s="200">
        <v>1</v>
      </c>
      <c r="V93" s="200">
        <v>1</v>
      </c>
      <c r="W93" s="200">
        <v>22</v>
      </c>
      <c r="X93" s="200">
        <v>0</v>
      </c>
      <c r="Y93" s="200">
        <v>268</v>
      </c>
      <c r="Z93" s="200">
        <v>214</v>
      </c>
      <c r="AA93" s="200">
        <v>0</v>
      </c>
      <c r="AB93" s="200">
        <v>33</v>
      </c>
      <c r="AC93" s="200">
        <v>82</v>
      </c>
      <c r="AD93" s="200">
        <v>740</v>
      </c>
      <c r="AE93" s="200">
        <v>1969</v>
      </c>
      <c r="AF93" s="200">
        <v>1566</v>
      </c>
      <c r="AG93" s="200">
        <v>2014</v>
      </c>
      <c r="AH93" s="192"/>
      <c r="AI93" s="192">
        <v>3.7891867809290307E-4</v>
      </c>
      <c r="AJ93" s="192">
        <v>0</v>
      </c>
      <c r="AK93" s="192">
        <v>4.0586400631284283E-3</v>
      </c>
      <c r="AL93" s="192">
        <v>1.0104498082477414E-3</v>
      </c>
      <c r="AM93" s="192">
        <v>0</v>
      </c>
      <c r="AN93" s="192">
        <v>1.0736029212632253E-2</v>
      </c>
      <c r="AO93" s="192">
        <v>2.2566712384199561E-3</v>
      </c>
      <c r="AP93" s="192">
        <v>0</v>
      </c>
      <c r="AQ93" s="192">
        <v>2.7787369726812886E-4</v>
      </c>
      <c r="AR93" s="192">
        <v>1.8718582697789411E-2</v>
      </c>
      <c r="AS93" s="192"/>
      <c r="AT93" s="192">
        <v>3.7891867809290307E-4</v>
      </c>
      <c r="AU93" s="72">
        <v>0</v>
      </c>
      <c r="AV93" s="72">
        <v>1.0823040168342476E-2</v>
      </c>
      <c r="AW93" s="72">
        <v>1.0104498082477414E-3</v>
      </c>
      <c r="AX93" s="72">
        <v>0</v>
      </c>
      <c r="AY93" s="72">
        <v>1.0736029212632253E-2</v>
      </c>
      <c r="AZ93" s="72">
        <v>6.0177899691198833E-3</v>
      </c>
      <c r="BA93" s="72">
        <v>0</v>
      </c>
      <c r="BB93" s="72">
        <v>2.7787369726812886E-4</v>
      </c>
      <c r="BC93" s="72">
        <v>0.21977283329388375</v>
      </c>
      <c r="BD93" s="72">
        <v>1.8718582697789411E-2</v>
      </c>
      <c r="BE93" s="326">
        <v>2.9244101533703389E-2</v>
      </c>
      <c r="BF93" s="334">
        <f t="shared" si="3"/>
        <v>0.12984381080964305</v>
      </c>
      <c r="BG93" s="429">
        <v>61.988882400000016</v>
      </c>
      <c r="BH93" s="432">
        <v>0.56549316419262841</v>
      </c>
      <c r="BI93" s="439" t="s">
        <v>114</v>
      </c>
      <c r="BJ93" s="367"/>
      <c r="BK93" s="367"/>
      <c r="BL93" s="367"/>
      <c r="BM93" s="367"/>
      <c r="BN93" s="367"/>
      <c r="BO93" s="367"/>
      <c r="BP93" s="367"/>
      <c r="BQ93" s="367"/>
      <c r="BR93" s="367"/>
    </row>
    <row r="94" spans="1:70">
      <c r="A94" s="192">
        <v>252</v>
      </c>
      <c r="B94" s="192">
        <v>42022</v>
      </c>
      <c r="C94" s="200">
        <v>9</v>
      </c>
      <c r="D94" s="200">
        <v>0</v>
      </c>
      <c r="E94" s="200">
        <v>1</v>
      </c>
      <c r="F94" s="200">
        <v>0</v>
      </c>
      <c r="G94" s="192" t="s">
        <v>662</v>
      </c>
      <c r="H94" s="264">
        <v>1.622E-3</v>
      </c>
      <c r="I94" s="201">
        <v>82</v>
      </c>
      <c r="J94" s="264">
        <v>1.2658311684389128E-3</v>
      </c>
      <c r="K94" s="200">
        <v>109</v>
      </c>
      <c r="L94" s="200">
        <v>0</v>
      </c>
      <c r="M94" s="200">
        <v>0</v>
      </c>
      <c r="N94" s="200">
        <v>414</v>
      </c>
      <c r="O94" s="200">
        <v>63</v>
      </c>
      <c r="P94" s="200">
        <v>0</v>
      </c>
      <c r="Q94" s="200">
        <v>225</v>
      </c>
      <c r="R94" s="200">
        <v>15</v>
      </c>
      <c r="S94" s="200">
        <v>44</v>
      </c>
      <c r="T94" s="200">
        <v>1614</v>
      </c>
      <c r="U94" s="200">
        <v>1</v>
      </c>
      <c r="V94" s="200">
        <v>1</v>
      </c>
      <c r="W94" s="200">
        <v>3</v>
      </c>
      <c r="X94" s="200">
        <v>0</v>
      </c>
      <c r="Y94" s="200">
        <v>202</v>
      </c>
      <c r="Z94" s="200">
        <v>213</v>
      </c>
      <c r="AA94" s="200">
        <v>0</v>
      </c>
      <c r="AB94" s="200">
        <v>51</v>
      </c>
      <c r="AC94" s="200">
        <v>146</v>
      </c>
      <c r="AD94" s="200">
        <v>827</v>
      </c>
      <c r="AE94" s="200">
        <v>2332</v>
      </c>
      <c r="AF94" s="200">
        <v>2397</v>
      </c>
      <c r="AG94" s="200">
        <v>2441</v>
      </c>
      <c r="AH94" s="192"/>
      <c r="AI94" s="192">
        <v>5.5466190138656274E-4</v>
      </c>
      <c r="AJ94" s="192">
        <v>0</v>
      </c>
      <c r="AK94" s="192">
        <v>2.1066974970095137E-3</v>
      </c>
      <c r="AL94" s="192">
        <v>3.2058440171883908E-4</v>
      </c>
      <c r="AM94" s="192">
        <v>0</v>
      </c>
      <c r="AN94" s="192">
        <v>8.2130670535588285E-3</v>
      </c>
      <c r="AO94" s="192">
        <v>1.0279055420191348E-3</v>
      </c>
      <c r="AP94" s="192">
        <v>0</v>
      </c>
      <c r="AQ94" s="192">
        <v>2.5952070615334588E-4</v>
      </c>
      <c r="AR94" s="192">
        <v>1.2482437101846225E-2</v>
      </c>
      <c r="AS94" s="192"/>
      <c r="AT94" s="192">
        <v>5.5466190138656274E-4</v>
      </c>
      <c r="AU94" s="72">
        <v>0</v>
      </c>
      <c r="AV94" s="72">
        <v>5.6178599920253709E-3</v>
      </c>
      <c r="AW94" s="72">
        <v>3.2058440171883908E-4</v>
      </c>
      <c r="AX94" s="72">
        <v>0</v>
      </c>
      <c r="AY94" s="72">
        <v>8.2130670535588285E-3</v>
      </c>
      <c r="AZ94" s="72">
        <v>2.7410814453843598E-3</v>
      </c>
      <c r="BA94" s="72">
        <v>0</v>
      </c>
      <c r="BB94" s="72">
        <v>2.5952070615334588E-4</v>
      </c>
      <c r="BC94" s="72">
        <v>0.20329121982012097</v>
      </c>
      <c r="BD94" s="72">
        <v>1.2482437101846225E-2</v>
      </c>
      <c r="BE94" s="326">
        <v>1.7706775500227308E-2</v>
      </c>
      <c r="BF94" s="334">
        <f t="shared" si="3"/>
        <v>7.8618083221009258E-2</v>
      </c>
      <c r="BG94" s="429">
        <v>62.107874400000014</v>
      </c>
      <c r="BH94" s="432">
        <v>0.5683749522515078</v>
      </c>
      <c r="BI94" s="439" t="s">
        <v>114</v>
      </c>
      <c r="BJ94" s="367"/>
      <c r="BK94" s="367"/>
      <c r="BL94" s="367"/>
      <c r="BM94" s="367"/>
      <c r="BN94" s="367"/>
      <c r="BO94" s="367"/>
      <c r="BP94" s="367"/>
      <c r="BQ94" s="367"/>
      <c r="BR94" s="367"/>
    </row>
    <row r="95" spans="1:70">
      <c r="A95" s="192">
        <v>231</v>
      </c>
      <c r="B95" s="192">
        <v>55041</v>
      </c>
      <c r="C95" s="200">
        <v>9</v>
      </c>
      <c r="D95" s="200">
        <v>0</v>
      </c>
      <c r="E95" s="200">
        <v>1</v>
      </c>
      <c r="F95" s="200">
        <v>0</v>
      </c>
      <c r="G95" s="192" t="s">
        <v>575</v>
      </c>
      <c r="H95" s="264">
        <v>1.5740000000000001E-3</v>
      </c>
      <c r="I95" s="201">
        <v>83</v>
      </c>
      <c r="J95" s="264">
        <v>1.2283713064875764E-3</v>
      </c>
      <c r="K95" s="200">
        <v>170</v>
      </c>
      <c r="L95" s="200">
        <v>0</v>
      </c>
      <c r="M95" s="200">
        <v>0</v>
      </c>
      <c r="N95" s="200">
        <v>278</v>
      </c>
      <c r="O95" s="200">
        <v>3</v>
      </c>
      <c r="P95" s="200">
        <v>0</v>
      </c>
      <c r="Q95" s="200">
        <v>102</v>
      </c>
      <c r="R95" s="200">
        <v>13</v>
      </c>
      <c r="S95" s="200">
        <v>706</v>
      </c>
      <c r="T95" s="200">
        <v>2000</v>
      </c>
      <c r="U95" s="200">
        <v>1</v>
      </c>
      <c r="V95" s="200">
        <v>1</v>
      </c>
      <c r="W95" s="200">
        <v>0</v>
      </c>
      <c r="X95" s="200">
        <v>0</v>
      </c>
      <c r="Y95" s="200">
        <v>228</v>
      </c>
      <c r="Z95" s="200">
        <v>49</v>
      </c>
      <c r="AA95" s="200">
        <v>0</v>
      </c>
      <c r="AB95" s="200">
        <v>0</v>
      </c>
      <c r="AC95" s="200">
        <v>16</v>
      </c>
      <c r="AD95" s="200">
        <v>567</v>
      </c>
      <c r="AE95" s="200">
        <v>2397</v>
      </c>
      <c r="AF95" s="200">
        <v>1861</v>
      </c>
      <c r="AG95" s="200">
        <v>2567</v>
      </c>
      <c r="AH95" s="192"/>
      <c r="AI95" s="192">
        <v>8.3946895085360972E-4</v>
      </c>
      <c r="AJ95" s="192">
        <v>0</v>
      </c>
      <c r="AK95" s="192">
        <v>1.3727786372782561E-3</v>
      </c>
      <c r="AL95" s="192">
        <v>1.4814157956240172E-5</v>
      </c>
      <c r="AM95" s="192">
        <v>0</v>
      </c>
      <c r="AN95" s="192">
        <v>9.8761053041601134E-3</v>
      </c>
      <c r="AO95" s="192">
        <v>1.125876004674253E-3</v>
      </c>
      <c r="AP95" s="192">
        <v>0</v>
      </c>
      <c r="AQ95" s="192">
        <v>0</v>
      </c>
      <c r="AR95" s="192">
        <v>1.3229043054922474E-2</v>
      </c>
      <c r="AS95" s="192"/>
      <c r="AT95" s="192">
        <v>8.3946895085360972E-4</v>
      </c>
      <c r="AU95" s="72">
        <v>0</v>
      </c>
      <c r="AV95" s="72">
        <v>3.6607430327420159E-3</v>
      </c>
      <c r="AW95" s="72">
        <v>1.4814157956240172E-5</v>
      </c>
      <c r="AX95" s="72">
        <v>0</v>
      </c>
      <c r="AY95" s="72">
        <v>9.8761053041601134E-3</v>
      </c>
      <c r="AZ95" s="72">
        <v>3.0023360124646747E-3</v>
      </c>
      <c r="BA95" s="72">
        <v>0</v>
      </c>
      <c r="BB95" s="72">
        <v>0</v>
      </c>
      <c r="BC95" s="72">
        <v>0.15316193309201648</v>
      </c>
      <c r="BD95" s="72">
        <v>1.3229043054922474E-2</v>
      </c>
      <c r="BE95" s="326">
        <v>1.7393467458176652E-2</v>
      </c>
      <c r="BF95" s="334">
        <f t="shared" si="3"/>
        <v>7.7226995514304342E-2</v>
      </c>
      <c r="BG95" s="429">
        <v>62.869423199999993</v>
      </c>
      <c r="BH95" s="432">
        <v>0.57117145928275082</v>
      </c>
      <c r="BI95" s="439" t="s">
        <v>114</v>
      </c>
      <c r="BJ95" s="367"/>
      <c r="BK95" s="367"/>
      <c r="BL95" s="367"/>
      <c r="BM95" s="367"/>
      <c r="BN95" s="367"/>
      <c r="BO95" s="367"/>
      <c r="BP95" s="367"/>
      <c r="BQ95" s="367"/>
      <c r="BR95" s="367"/>
    </row>
    <row r="96" spans="1:70">
      <c r="A96" s="192">
        <v>249</v>
      </c>
      <c r="B96" s="192">
        <v>53035</v>
      </c>
      <c r="C96" s="200">
        <v>9</v>
      </c>
      <c r="D96" s="200">
        <v>0</v>
      </c>
      <c r="E96" s="200">
        <v>1</v>
      </c>
      <c r="F96" s="200">
        <v>0</v>
      </c>
      <c r="G96" s="192" t="s">
        <v>575</v>
      </c>
      <c r="H96" s="264">
        <v>2.362E-3</v>
      </c>
      <c r="I96" s="201">
        <v>83</v>
      </c>
      <c r="J96" s="264">
        <v>1.8433373735220171E-3</v>
      </c>
      <c r="K96" s="200">
        <v>0</v>
      </c>
      <c r="L96" s="200">
        <v>0</v>
      </c>
      <c r="M96" s="200">
        <v>0</v>
      </c>
      <c r="N96" s="200">
        <v>156</v>
      </c>
      <c r="O96" s="200">
        <v>0</v>
      </c>
      <c r="P96" s="200">
        <v>0</v>
      </c>
      <c r="Q96" s="200">
        <v>209</v>
      </c>
      <c r="R96" s="200">
        <v>0</v>
      </c>
      <c r="S96" s="200">
        <v>765</v>
      </c>
      <c r="T96" s="200">
        <v>2724</v>
      </c>
      <c r="U96" s="200">
        <v>1</v>
      </c>
      <c r="V96" s="200">
        <v>1</v>
      </c>
      <c r="W96" s="200">
        <v>0</v>
      </c>
      <c r="X96" s="200">
        <v>0</v>
      </c>
      <c r="Y96" s="200">
        <v>146</v>
      </c>
      <c r="Z96" s="200">
        <v>9</v>
      </c>
      <c r="AA96" s="200">
        <v>0</v>
      </c>
      <c r="AB96" s="200">
        <v>0</v>
      </c>
      <c r="AC96" s="200">
        <v>15</v>
      </c>
      <c r="AD96" s="200">
        <v>365</v>
      </c>
      <c r="AE96" s="200">
        <v>3090</v>
      </c>
      <c r="AF96" s="200">
        <v>2325</v>
      </c>
      <c r="AG96" s="200">
        <v>3090</v>
      </c>
      <c r="AH96" s="192"/>
      <c r="AI96" s="192">
        <v>0</v>
      </c>
      <c r="AJ96" s="192">
        <v>0</v>
      </c>
      <c r="AK96" s="192">
        <v>1.1559937336831276E-3</v>
      </c>
      <c r="AL96" s="192">
        <v>0</v>
      </c>
      <c r="AM96" s="192">
        <v>0</v>
      </c>
      <c r="AN96" s="192">
        <v>2.018542904200538E-2</v>
      </c>
      <c r="AO96" s="192">
        <v>1.0818915712675424E-3</v>
      </c>
      <c r="AP96" s="192">
        <v>0</v>
      </c>
      <c r="AQ96" s="192">
        <v>0</v>
      </c>
      <c r="AR96" s="192">
        <v>2.242331434695605E-2</v>
      </c>
      <c r="AS96" s="192"/>
      <c r="AT96" s="192">
        <v>0</v>
      </c>
      <c r="AU96" s="72">
        <v>0</v>
      </c>
      <c r="AV96" s="72">
        <v>3.0826499564883402E-3</v>
      </c>
      <c r="AW96" s="72">
        <v>0</v>
      </c>
      <c r="AX96" s="72">
        <v>0</v>
      </c>
      <c r="AY96" s="72">
        <v>2.018542904200538E-2</v>
      </c>
      <c r="AZ96" s="72">
        <v>2.8850441900467798E-3</v>
      </c>
      <c r="BA96" s="72">
        <v>0</v>
      </c>
      <c r="BB96" s="72">
        <v>0</v>
      </c>
      <c r="BC96" s="72">
        <v>0.28714587936039226</v>
      </c>
      <c r="BD96" s="72">
        <v>2.242331434695605E-2</v>
      </c>
      <c r="BE96" s="326">
        <v>2.61531231885405E-2</v>
      </c>
      <c r="BF96" s="334">
        <f t="shared" si="3"/>
        <v>0.11611986695711983</v>
      </c>
      <c r="BG96" s="429">
        <v>62.994364800000014</v>
      </c>
      <c r="BH96" s="432">
        <v>0.57536799651769122</v>
      </c>
      <c r="BI96" s="439" t="s">
        <v>114</v>
      </c>
      <c r="BJ96" s="367"/>
      <c r="BK96" s="367"/>
      <c r="BL96" s="367"/>
      <c r="BM96" s="367"/>
      <c r="BN96" s="367"/>
      <c r="BO96" s="367"/>
      <c r="BP96" s="367"/>
      <c r="BQ96" s="367"/>
      <c r="BR96" s="367"/>
    </row>
    <row r="97" spans="1:70">
      <c r="A97" s="192">
        <v>209</v>
      </c>
      <c r="B97" s="192">
        <v>55032</v>
      </c>
      <c r="C97" s="200">
        <v>9</v>
      </c>
      <c r="D97" s="202">
        <v>0</v>
      </c>
      <c r="E97" s="202">
        <v>1</v>
      </c>
      <c r="F97" s="200">
        <v>0</v>
      </c>
      <c r="G97" s="192" t="s">
        <v>575</v>
      </c>
      <c r="H97" s="264">
        <v>1.5740000000000001E-3</v>
      </c>
      <c r="I97" s="201">
        <v>83</v>
      </c>
      <c r="J97" s="264">
        <v>1.2283713064875764E-3</v>
      </c>
      <c r="K97" s="200">
        <v>78</v>
      </c>
      <c r="L97" s="200">
        <v>0</v>
      </c>
      <c r="M97" s="200">
        <v>0</v>
      </c>
      <c r="N97" s="200">
        <v>409</v>
      </c>
      <c r="O97" s="200">
        <v>0</v>
      </c>
      <c r="P97" s="200">
        <v>0</v>
      </c>
      <c r="Q97" s="200">
        <v>258</v>
      </c>
      <c r="R97" s="200">
        <v>48</v>
      </c>
      <c r="S97" s="200">
        <v>928</v>
      </c>
      <c r="T97" s="200">
        <v>1687</v>
      </c>
      <c r="U97" s="200">
        <v>1</v>
      </c>
      <c r="V97" s="200">
        <v>1</v>
      </c>
      <c r="W97" s="200">
        <v>0</v>
      </c>
      <c r="X97" s="200">
        <v>0</v>
      </c>
      <c r="Y97" s="200">
        <v>293</v>
      </c>
      <c r="Z97" s="200">
        <v>116</v>
      </c>
      <c r="AA97" s="200">
        <v>0</v>
      </c>
      <c r="AB97" s="200">
        <v>0</v>
      </c>
      <c r="AC97" s="200">
        <v>38</v>
      </c>
      <c r="AD97" s="200">
        <v>794</v>
      </c>
      <c r="AE97" s="200">
        <v>2403</v>
      </c>
      <c r="AF97" s="200">
        <v>1553</v>
      </c>
      <c r="AG97" s="200">
        <v>2481</v>
      </c>
      <c r="AH97" s="192"/>
      <c r="AI97" s="192">
        <v>3.8516810686224445E-4</v>
      </c>
      <c r="AJ97" s="192">
        <v>0</v>
      </c>
      <c r="AK97" s="192">
        <v>2.0196635347007434E-3</v>
      </c>
      <c r="AL97" s="192">
        <v>0</v>
      </c>
      <c r="AM97" s="192">
        <v>0</v>
      </c>
      <c r="AN97" s="192">
        <v>8.3304948240590562E-3</v>
      </c>
      <c r="AO97" s="192">
        <v>1.4468494270594569E-3</v>
      </c>
      <c r="AP97" s="192">
        <v>0</v>
      </c>
      <c r="AQ97" s="192">
        <v>0</v>
      </c>
      <c r="AR97" s="192">
        <v>1.2182175892681502E-2</v>
      </c>
      <c r="AS97" s="192"/>
      <c r="AT97" s="192">
        <v>3.8516810686224445E-4</v>
      </c>
      <c r="AU97" s="72">
        <v>0</v>
      </c>
      <c r="AV97" s="72">
        <v>5.3857694258686497E-3</v>
      </c>
      <c r="AW97" s="72">
        <v>0</v>
      </c>
      <c r="AX97" s="72">
        <v>0</v>
      </c>
      <c r="AY97" s="72">
        <v>8.3304948240590562E-3</v>
      </c>
      <c r="AZ97" s="72">
        <v>3.8582651388252183E-3</v>
      </c>
      <c r="BA97" s="72">
        <v>0</v>
      </c>
      <c r="BB97" s="72">
        <v>0</v>
      </c>
      <c r="BC97" s="72">
        <v>0.12781326281133881</v>
      </c>
      <c r="BD97" s="72">
        <v>1.2182175892681502E-2</v>
      </c>
      <c r="BE97" s="326">
        <v>1.7959697495615171E-2</v>
      </c>
      <c r="BF97" s="334">
        <f t="shared" si="3"/>
        <v>7.9741056880531361E-2</v>
      </c>
      <c r="BG97" s="429">
        <v>64.916085600000017</v>
      </c>
      <c r="BH97" s="432">
        <v>0.57816450354893423</v>
      </c>
      <c r="BI97" s="439" t="s">
        <v>114</v>
      </c>
      <c r="BJ97" s="367"/>
      <c r="BK97" s="367"/>
      <c r="BL97" s="367"/>
      <c r="BM97" s="367"/>
      <c r="BN97" s="367"/>
      <c r="BO97" s="367"/>
      <c r="BP97" s="367"/>
      <c r="BQ97" s="367"/>
      <c r="BR97" s="367"/>
    </row>
    <row r="98" spans="1:70">
      <c r="A98" s="192">
        <v>198</v>
      </c>
      <c r="B98" s="192">
        <v>55033</v>
      </c>
      <c r="C98" s="200">
        <v>9</v>
      </c>
      <c r="D98" s="200">
        <v>0</v>
      </c>
      <c r="E98" s="200">
        <v>1</v>
      </c>
      <c r="F98" s="200">
        <v>0</v>
      </c>
      <c r="G98" s="192" t="s">
        <v>575</v>
      </c>
      <c r="H98" s="264">
        <v>5.1240000000000001E-3</v>
      </c>
      <c r="I98" s="201">
        <v>83</v>
      </c>
      <c r="J98" s="264">
        <v>3.9988402633051728E-3</v>
      </c>
      <c r="K98" s="200">
        <v>19</v>
      </c>
      <c r="L98" s="200">
        <v>0</v>
      </c>
      <c r="M98" s="200">
        <v>0</v>
      </c>
      <c r="N98" s="200">
        <v>431</v>
      </c>
      <c r="O98" s="200">
        <v>0</v>
      </c>
      <c r="P98" s="200">
        <v>0</v>
      </c>
      <c r="Q98" s="200">
        <v>191</v>
      </c>
      <c r="R98" s="200">
        <v>0</v>
      </c>
      <c r="S98" s="200">
        <v>812</v>
      </c>
      <c r="T98" s="200">
        <v>1500</v>
      </c>
      <c r="U98" s="200">
        <v>1</v>
      </c>
      <c r="V98" s="200">
        <v>1</v>
      </c>
      <c r="W98" s="200">
        <v>0</v>
      </c>
      <c r="X98" s="200">
        <v>0</v>
      </c>
      <c r="Y98" s="200">
        <v>370</v>
      </c>
      <c r="Z98" s="200">
        <v>61</v>
      </c>
      <c r="AA98" s="200">
        <v>0</v>
      </c>
      <c r="AB98" s="200">
        <v>0</v>
      </c>
      <c r="AC98" s="200">
        <v>17</v>
      </c>
      <c r="AD98" s="200">
        <v>642</v>
      </c>
      <c r="AE98" s="200">
        <v>2122</v>
      </c>
      <c r="AF98" s="200">
        <v>1329</v>
      </c>
      <c r="AG98" s="200">
        <v>2141</v>
      </c>
      <c r="AH98" s="192"/>
      <c r="AI98" s="192">
        <v>3.0543141931124908E-4</v>
      </c>
      <c r="AJ98" s="192">
        <v>0</v>
      </c>
      <c r="AK98" s="192">
        <v>6.9284706170078076E-3</v>
      </c>
      <c r="AL98" s="192">
        <v>0</v>
      </c>
      <c r="AM98" s="192">
        <v>0</v>
      </c>
      <c r="AN98" s="192">
        <v>2.4113006787730193E-2</v>
      </c>
      <c r="AO98" s="192">
        <v>5.9478750076401134E-3</v>
      </c>
      <c r="AP98" s="192">
        <v>0</v>
      </c>
      <c r="AQ98" s="192">
        <v>0</v>
      </c>
      <c r="AR98" s="192">
        <v>3.7294783831689368E-2</v>
      </c>
      <c r="AS98" s="192"/>
      <c r="AT98" s="192">
        <v>3.0543141931124908E-4</v>
      </c>
      <c r="AU98" s="72">
        <v>0</v>
      </c>
      <c r="AV98" s="72">
        <v>1.8475921645354155E-2</v>
      </c>
      <c r="AW98" s="72">
        <v>0</v>
      </c>
      <c r="AX98" s="72">
        <v>0</v>
      </c>
      <c r="AY98" s="72">
        <v>2.4113006787730193E-2</v>
      </c>
      <c r="AZ98" s="72">
        <v>1.586100002037364E-2</v>
      </c>
      <c r="BA98" s="72">
        <v>0</v>
      </c>
      <c r="BB98" s="72">
        <v>0</v>
      </c>
      <c r="BC98" s="72">
        <v>0.35606873356548252</v>
      </c>
      <c r="BD98" s="72">
        <v>3.7294783831689368E-2</v>
      </c>
      <c r="BE98" s="326">
        <v>5.8755359872769239E-2</v>
      </c>
      <c r="BF98" s="334">
        <f t="shared" si="3"/>
        <v>0.26087379783509546</v>
      </c>
      <c r="BG98" s="429">
        <v>65.237364000000014</v>
      </c>
      <c r="BH98" s="432">
        <v>0.58726825324911813</v>
      </c>
      <c r="BI98" s="439" t="s">
        <v>114</v>
      </c>
      <c r="BJ98" s="367"/>
      <c r="BK98" s="367"/>
      <c r="BL98" s="367"/>
      <c r="BM98" s="367"/>
      <c r="BN98" s="367"/>
      <c r="BO98" s="367"/>
      <c r="BP98" s="367"/>
      <c r="BQ98" s="367"/>
      <c r="BR98" s="367"/>
    </row>
    <row r="99" spans="1:70">
      <c r="A99" s="192">
        <v>225</v>
      </c>
      <c r="B99" s="192">
        <v>41022</v>
      </c>
      <c r="C99" s="200">
        <v>9</v>
      </c>
      <c r="D99" s="200">
        <v>0</v>
      </c>
      <c r="E99" s="200">
        <v>1</v>
      </c>
      <c r="F99" s="200">
        <v>0</v>
      </c>
      <c r="G99" s="192" t="s">
        <v>575</v>
      </c>
      <c r="H99" s="264">
        <v>7.2329999999999998E-3</v>
      </c>
      <c r="I99" s="201">
        <v>83</v>
      </c>
      <c r="J99" s="264">
        <v>5.6447329477920197E-3</v>
      </c>
      <c r="K99" s="200">
        <v>92</v>
      </c>
      <c r="L99" s="200">
        <v>0</v>
      </c>
      <c r="M99" s="200">
        <v>0</v>
      </c>
      <c r="N99" s="200">
        <v>356</v>
      </c>
      <c r="O99" s="200">
        <v>0</v>
      </c>
      <c r="P99" s="200">
        <v>0</v>
      </c>
      <c r="Q99" s="200">
        <v>146</v>
      </c>
      <c r="R99" s="200">
        <v>0</v>
      </c>
      <c r="S99" s="200">
        <v>783</v>
      </c>
      <c r="T99" s="200">
        <v>1936</v>
      </c>
      <c r="U99" s="200">
        <v>1</v>
      </c>
      <c r="V99" s="200">
        <v>1</v>
      </c>
      <c r="W99" s="200">
        <v>0</v>
      </c>
      <c r="X99" s="200">
        <v>0</v>
      </c>
      <c r="Y99" s="200">
        <v>300</v>
      </c>
      <c r="Z99" s="200">
        <v>55</v>
      </c>
      <c r="AA99" s="200">
        <v>0</v>
      </c>
      <c r="AB99" s="200">
        <v>0</v>
      </c>
      <c r="AC99" s="200">
        <v>22</v>
      </c>
      <c r="AD99" s="200">
        <v>594</v>
      </c>
      <c r="AE99" s="200">
        <v>2439</v>
      </c>
      <c r="AF99" s="200">
        <v>1748</v>
      </c>
      <c r="AG99" s="200">
        <v>2531</v>
      </c>
      <c r="AH99" s="192"/>
      <c r="AI99" s="192">
        <v>2.0876480334114005E-3</v>
      </c>
      <c r="AJ99" s="192">
        <v>0</v>
      </c>
      <c r="AK99" s="192">
        <v>8.0782902162441165E-3</v>
      </c>
      <c r="AL99" s="192">
        <v>0</v>
      </c>
      <c r="AM99" s="192">
        <v>0</v>
      </c>
      <c r="AN99" s="192">
        <v>4.3931376007439911E-2</v>
      </c>
      <c r="AO99" s="192">
        <v>6.807547935037175E-3</v>
      </c>
      <c r="AP99" s="192">
        <v>0</v>
      </c>
      <c r="AQ99" s="192">
        <v>0</v>
      </c>
      <c r="AR99" s="192">
        <v>6.0904862192132606E-2</v>
      </c>
      <c r="AS99" s="192"/>
      <c r="AT99" s="192">
        <v>2.0876480334114005E-3</v>
      </c>
      <c r="AU99" s="72">
        <v>0</v>
      </c>
      <c r="AV99" s="72">
        <v>2.1542107243317642E-2</v>
      </c>
      <c r="AW99" s="72">
        <v>0</v>
      </c>
      <c r="AX99" s="72">
        <v>0</v>
      </c>
      <c r="AY99" s="72">
        <v>4.3931376007439911E-2</v>
      </c>
      <c r="AZ99" s="72">
        <v>1.8153461160099135E-2</v>
      </c>
      <c r="BA99" s="72">
        <v>0</v>
      </c>
      <c r="BB99" s="72">
        <v>0</v>
      </c>
      <c r="BC99" s="72">
        <v>0.66108854391361027</v>
      </c>
      <c r="BD99" s="72">
        <v>6.0904862192132606E-2</v>
      </c>
      <c r="BE99" s="326">
        <v>8.5714592444268087E-2</v>
      </c>
      <c r="BF99" s="334">
        <f t="shared" si="3"/>
        <v>0.38057279045255032</v>
      </c>
      <c r="BG99" s="429">
        <v>67.420867200000004</v>
      </c>
      <c r="BH99" s="432">
        <v>0.60011903810107559</v>
      </c>
      <c r="BI99" s="439" t="s">
        <v>114</v>
      </c>
      <c r="BJ99" s="367"/>
      <c r="BK99" s="367"/>
      <c r="BL99" s="367"/>
      <c r="BM99" s="367"/>
      <c r="BN99" s="367"/>
      <c r="BO99" s="367"/>
      <c r="BP99" s="367"/>
      <c r="BQ99" s="367"/>
      <c r="BR99" s="367"/>
    </row>
    <row r="100" spans="1:70">
      <c r="A100" s="192">
        <v>271</v>
      </c>
      <c r="B100" s="192">
        <v>55034</v>
      </c>
      <c r="C100" s="200">
        <v>9</v>
      </c>
      <c r="D100" s="200">
        <v>0</v>
      </c>
      <c r="E100" s="200">
        <v>1</v>
      </c>
      <c r="F100" s="200">
        <v>0</v>
      </c>
      <c r="G100" s="192" t="s">
        <v>575</v>
      </c>
      <c r="H100" s="264">
        <v>1.5740000000000001E-3</v>
      </c>
      <c r="I100" s="201">
        <v>83</v>
      </c>
      <c r="J100" s="264">
        <v>1.2283713064875764E-3</v>
      </c>
      <c r="K100" s="200">
        <v>45</v>
      </c>
      <c r="L100" s="200">
        <v>0</v>
      </c>
      <c r="M100" s="200">
        <v>0</v>
      </c>
      <c r="N100" s="200">
        <v>100</v>
      </c>
      <c r="O100" s="200">
        <v>0</v>
      </c>
      <c r="P100" s="200">
        <v>0</v>
      </c>
      <c r="Q100" s="200">
        <v>309</v>
      </c>
      <c r="R100" s="200">
        <v>23</v>
      </c>
      <c r="S100" s="200">
        <v>885</v>
      </c>
      <c r="T100" s="200">
        <v>3225</v>
      </c>
      <c r="U100" s="200">
        <v>1</v>
      </c>
      <c r="V100" s="200">
        <v>1</v>
      </c>
      <c r="W100" s="200">
        <v>45</v>
      </c>
      <c r="X100" s="200">
        <v>0</v>
      </c>
      <c r="Y100" s="200">
        <v>94</v>
      </c>
      <c r="Z100" s="200">
        <v>6</v>
      </c>
      <c r="AA100" s="200">
        <v>0</v>
      </c>
      <c r="AB100" s="200">
        <v>0</v>
      </c>
      <c r="AC100" s="200">
        <v>59</v>
      </c>
      <c r="AD100" s="200">
        <v>477</v>
      </c>
      <c r="AE100" s="200">
        <v>3657</v>
      </c>
      <c r="AF100" s="200">
        <v>2817</v>
      </c>
      <c r="AG100" s="200">
        <v>3702</v>
      </c>
      <c r="AH100" s="192"/>
      <c r="AI100" s="192">
        <v>2.2221236934360256E-4</v>
      </c>
      <c r="AJ100" s="192">
        <v>0</v>
      </c>
      <c r="AK100" s="192">
        <v>4.9380526520800567E-4</v>
      </c>
      <c r="AL100" s="192">
        <v>0</v>
      </c>
      <c r="AM100" s="192">
        <v>0</v>
      </c>
      <c r="AN100" s="192">
        <v>1.5925219802958183E-2</v>
      </c>
      <c r="AO100" s="192">
        <v>4.6417694929552544E-4</v>
      </c>
      <c r="AP100" s="192">
        <v>0</v>
      </c>
      <c r="AQ100" s="192">
        <v>0</v>
      </c>
      <c r="AR100" s="192">
        <v>1.7105414386805316E-2</v>
      </c>
      <c r="AS100" s="192"/>
      <c r="AT100" s="192">
        <v>2.2221236934360256E-4</v>
      </c>
      <c r="AU100" s="72">
        <v>0</v>
      </c>
      <c r="AV100" s="72">
        <v>1.3168140405546819E-3</v>
      </c>
      <c r="AW100" s="72">
        <v>0</v>
      </c>
      <c r="AX100" s="72">
        <v>0</v>
      </c>
      <c r="AY100" s="72">
        <v>1.5925219802958183E-2</v>
      </c>
      <c r="AZ100" s="72">
        <v>1.237805198121401E-3</v>
      </c>
      <c r="BA100" s="72">
        <v>0</v>
      </c>
      <c r="BB100" s="72">
        <v>0</v>
      </c>
      <c r="BC100" s="72">
        <v>0.2318415720151587</v>
      </c>
      <c r="BD100" s="72">
        <v>1.7105414386805316E-2</v>
      </c>
      <c r="BE100" s="326">
        <v>1.8702051410977867E-2</v>
      </c>
      <c r="BF100" s="334">
        <f t="shared" si="3"/>
        <v>8.3037108264741741E-2</v>
      </c>
      <c r="BG100" s="429">
        <v>67.599355199999991</v>
      </c>
      <c r="BH100" s="432">
        <v>0.6029155451323186</v>
      </c>
      <c r="BI100" s="439" t="s">
        <v>114</v>
      </c>
      <c r="BJ100" s="367"/>
      <c r="BK100" s="367"/>
      <c r="BL100" s="367"/>
      <c r="BM100" s="367"/>
      <c r="BN100" s="367"/>
      <c r="BO100" s="367"/>
      <c r="BP100" s="367"/>
      <c r="BQ100" s="367"/>
      <c r="BR100" s="367"/>
    </row>
    <row r="101" spans="1:70">
      <c r="A101" s="192">
        <v>213</v>
      </c>
      <c r="B101" s="192">
        <v>54004</v>
      </c>
      <c r="C101" s="200">
        <v>9</v>
      </c>
      <c r="D101" s="200">
        <v>0</v>
      </c>
      <c r="E101" s="200">
        <v>1</v>
      </c>
      <c r="F101" s="200">
        <v>0</v>
      </c>
      <c r="G101" s="192" t="s">
        <v>575</v>
      </c>
      <c r="H101" s="264">
        <v>6.7599999999999995E-4</v>
      </c>
      <c r="I101" s="201">
        <v>83</v>
      </c>
      <c r="J101" s="264">
        <v>5.2755972248132242E-4</v>
      </c>
      <c r="K101" s="200">
        <v>132</v>
      </c>
      <c r="L101" s="200">
        <v>0</v>
      </c>
      <c r="M101" s="200">
        <v>0</v>
      </c>
      <c r="N101" s="200">
        <v>395</v>
      </c>
      <c r="O101" s="200">
        <v>153</v>
      </c>
      <c r="P101" s="200">
        <v>0</v>
      </c>
      <c r="Q101" s="200">
        <v>335</v>
      </c>
      <c r="R101" s="200">
        <v>27</v>
      </c>
      <c r="S101" s="200">
        <v>1094</v>
      </c>
      <c r="T101" s="200">
        <v>1650</v>
      </c>
      <c r="U101" s="200">
        <v>1</v>
      </c>
      <c r="V101" s="200">
        <v>1</v>
      </c>
      <c r="W101" s="200">
        <v>0</v>
      </c>
      <c r="X101" s="200">
        <v>0</v>
      </c>
      <c r="Y101" s="200">
        <v>248</v>
      </c>
      <c r="Z101" s="200">
        <v>147</v>
      </c>
      <c r="AA101" s="200">
        <v>0</v>
      </c>
      <c r="AB101" s="200">
        <v>153</v>
      </c>
      <c r="AC101" s="200">
        <v>42</v>
      </c>
      <c r="AD101" s="200">
        <v>1044</v>
      </c>
      <c r="AE101" s="200">
        <v>2561</v>
      </c>
      <c r="AF101" s="200">
        <v>1599</v>
      </c>
      <c r="AG101" s="200">
        <v>2693</v>
      </c>
      <c r="AH101" s="192"/>
      <c r="AI101" s="192">
        <v>2.7994429113748892E-4</v>
      </c>
      <c r="AJ101" s="192">
        <v>0</v>
      </c>
      <c r="AK101" s="192">
        <v>8.3771208332809204E-4</v>
      </c>
      <c r="AL101" s="192">
        <v>3.2448088290936214E-4</v>
      </c>
      <c r="AM101" s="192">
        <v>0</v>
      </c>
      <c r="AN101" s="192">
        <v>3.4993036392186121E-3</v>
      </c>
      <c r="AO101" s="192">
        <v>5.2595594092497914E-4</v>
      </c>
      <c r="AP101" s="192">
        <v>0</v>
      </c>
      <c r="AQ101" s="192">
        <v>3.2448088290936214E-4</v>
      </c>
      <c r="AR101" s="192">
        <v>5.791877720427897E-3</v>
      </c>
      <c r="AS101" s="192"/>
      <c r="AT101" s="192">
        <v>2.7994429113748892E-4</v>
      </c>
      <c r="AU101" s="72">
        <v>0</v>
      </c>
      <c r="AV101" s="72">
        <v>2.2338988888749118E-3</v>
      </c>
      <c r="AW101" s="72">
        <v>3.2448088290936214E-4</v>
      </c>
      <c r="AX101" s="72">
        <v>0</v>
      </c>
      <c r="AY101" s="72">
        <v>3.4993036392186121E-3</v>
      </c>
      <c r="AZ101" s="72">
        <v>1.4025491757999448E-3</v>
      </c>
      <c r="BA101" s="72">
        <v>0</v>
      </c>
      <c r="BB101" s="72">
        <v>3.2448088290936214E-4</v>
      </c>
      <c r="BC101" s="72">
        <v>5.6519055748591521E-2</v>
      </c>
      <c r="BD101" s="72">
        <v>5.791877720427897E-3</v>
      </c>
      <c r="BE101" s="326">
        <v>8.064657760849683E-3</v>
      </c>
      <c r="BF101" s="334">
        <f t="shared" si="3"/>
        <v>3.5807080458172595E-2</v>
      </c>
      <c r="BG101" s="429">
        <v>67.873036800000023</v>
      </c>
      <c r="BH101" s="432">
        <v>0.60411658627153098</v>
      </c>
      <c r="BI101" s="439" t="s">
        <v>114</v>
      </c>
      <c r="BJ101" s="367"/>
      <c r="BK101" s="367"/>
      <c r="BL101" s="367"/>
      <c r="BM101" s="367"/>
      <c r="BN101" s="367"/>
      <c r="BO101" s="367"/>
      <c r="BP101" s="367"/>
      <c r="BQ101" s="367"/>
      <c r="BR101" s="367"/>
    </row>
    <row r="102" spans="1:70">
      <c r="A102" s="192">
        <v>236</v>
      </c>
      <c r="B102" s="192">
        <v>51054</v>
      </c>
      <c r="C102" s="200">
        <v>9</v>
      </c>
      <c r="D102" s="202">
        <v>0</v>
      </c>
      <c r="E102" s="202">
        <v>1</v>
      </c>
      <c r="F102" s="200">
        <v>0</v>
      </c>
      <c r="G102" s="192" t="s">
        <v>575</v>
      </c>
      <c r="H102" s="264">
        <v>7.7899999999999996E-4</v>
      </c>
      <c r="I102" s="201">
        <v>83</v>
      </c>
      <c r="J102" s="264">
        <v>6.0794234291856538E-4</v>
      </c>
      <c r="K102" s="200">
        <v>57</v>
      </c>
      <c r="L102" s="200">
        <v>0</v>
      </c>
      <c r="M102" s="200">
        <v>0</v>
      </c>
      <c r="N102" s="200">
        <v>480</v>
      </c>
      <c r="O102" s="200">
        <v>103</v>
      </c>
      <c r="P102" s="200">
        <v>0</v>
      </c>
      <c r="Q102" s="200">
        <v>201</v>
      </c>
      <c r="R102" s="200">
        <v>32</v>
      </c>
      <c r="S102" s="200">
        <v>215</v>
      </c>
      <c r="T102" s="200">
        <v>1312</v>
      </c>
      <c r="U102" s="200">
        <v>1</v>
      </c>
      <c r="V102" s="200">
        <v>1</v>
      </c>
      <c r="W102" s="200">
        <v>0</v>
      </c>
      <c r="X102" s="200">
        <v>0</v>
      </c>
      <c r="Y102" s="200">
        <v>363</v>
      </c>
      <c r="Z102" s="200">
        <v>117</v>
      </c>
      <c r="AA102" s="200">
        <v>0</v>
      </c>
      <c r="AB102" s="200">
        <v>103</v>
      </c>
      <c r="AC102" s="200">
        <v>49</v>
      </c>
      <c r="AD102" s="200">
        <v>876</v>
      </c>
      <c r="AE102" s="200">
        <v>2130</v>
      </c>
      <c r="AF102" s="200">
        <v>1973</v>
      </c>
      <c r="AG102" s="200">
        <v>2187</v>
      </c>
      <c r="AH102" s="192"/>
      <c r="AI102" s="192">
        <v>1.3930390845636007E-4</v>
      </c>
      <c r="AJ102" s="192">
        <v>0</v>
      </c>
      <c r="AK102" s="192">
        <v>1.1730855448956639E-3</v>
      </c>
      <c r="AL102" s="192">
        <v>2.5172460650886119E-4</v>
      </c>
      <c r="AM102" s="192">
        <v>0</v>
      </c>
      <c r="AN102" s="192">
        <v>3.2064338227148145E-3</v>
      </c>
      <c r="AO102" s="192">
        <v>8.871459433273457E-4</v>
      </c>
      <c r="AP102" s="192">
        <v>0</v>
      </c>
      <c r="AQ102" s="192">
        <v>2.5172460650886119E-4</v>
      </c>
      <c r="AR102" s="192">
        <v>5.9094184324119071E-3</v>
      </c>
      <c r="AS102" s="192"/>
      <c r="AT102" s="192">
        <v>1.3930390845636007E-4</v>
      </c>
      <c r="AU102" s="72">
        <v>0</v>
      </c>
      <c r="AV102" s="72">
        <v>3.1282281197217701E-3</v>
      </c>
      <c r="AW102" s="72">
        <v>2.5172460650886119E-4</v>
      </c>
      <c r="AX102" s="72">
        <v>0</v>
      </c>
      <c r="AY102" s="72">
        <v>3.2064338227148145E-3</v>
      </c>
      <c r="AZ102" s="72">
        <v>2.3657225155395887E-3</v>
      </c>
      <c r="BA102" s="72">
        <v>0</v>
      </c>
      <c r="BB102" s="72">
        <v>2.5172460650886119E-4</v>
      </c>
      <c r="BC102" s="72">
        <v>8.0364506252748075E-2</v>
      </c>
      <c r="BD102" s="72">
        <v>5.9094184324119071E-3</v>
      </c>
      <c r="BE102" s="326">
        <v>9.3431375794502548E-3</v>
      </c>
      <c r="BF102" s="334">
        <f t="shared" si="3"/>
        <v>4.1483530852759132E-2</v>
      </c>
      <c r="BG102" s="429">
        <v>68.235962399999991</v>
      </c>
      <c r="BH102" s="432">
        <v>0.60550062628254642</v>
      </c>
      <c r="BI102" s="439" t="s">
        <v>114</v>
      </c>
      <c r="BJ102" s="367"/>
      <c r="BK102" s="367"/>
      <c r="BL102" s="367"/>
      <c r="BM102" s="367"/>
      <c r="BN102" s="367"/>
      <c r="BO102" s="367"/>
      <c r="BP102" s="367"/>
      <c r="BQ102" s="367"/>
      <c r="BR102" s="367"/>
    </row>
    <row r="103" spans="1:70">
      <c r="A103" s="192">
        <v>176</v>
      </c>
      <c r="B103" s="192">
        <v>55038</v>
      </c>
      <c r="C103" s="200">
        <v>9</v>
      </c>
      <c r="D103" s="200">
        <v>0</v>
      </c>
      <c r="E103" s="200">
        <v>1</v>
      </c>
      <c r="F103" s="200">
        <v>0</v>
      </c>
      <c r="G103" s="192" t="s">
        <v>575</v>
      </c>
      <c r="H103" s="264">
        <v>1.5740000000000001E-3</v>
      </c>
      <c r="I103" s="201">
        <v>83</v>
      </c>
      <c r="J103" s="264">
        <v>1.2283713064875764E-3</v>
      </c>
      <c r="K103" s="200">
        <v>20</v>
      </c>
      <c r="L103" s="200">
        <v>0</v>
      </c>
      <c r="M103" s="200">
        <v>0</v>
      </c>
      <c r="N103" s="200">
        <v>677</v>
      </c>
      <c r="O103" s="200">
        <v>175</v>
      </c>
      <c r="P103" s="200">
        <v>0</v>
      </c>
      <c r="Q103" s="200">
        <v>220</v>
      </c>
      <c r="R103" s="200">
        <v>83</v>
      </c>
      <c r="S103" s="200">
        <v>386</v>
      </c>
      <c r="T103" s="200">
        <v>208</v>
      </c>
      <c r="U103" s="200">
        <v>1</v>
      </c>
      <c r="V103" s="200">
        <v>1</v>
      </c>
      <c r="W103" s="200">
        <v>20</v>
      </c>
      <c r="X103" s="200">
        <v>0</v>
      </c>
      <c r="Y103" s="200">
        <v>549</v>
      </c>
      <c r="Z103" s="200">
        <v>128</v>
      </c>
      <c r="AA103" s="200">
        <v>0</v>
      </c>
      <c r="AB103" s="200">
        <v>175</v>
      </c>
      <c r="AC103" s="200">
        <v>85</v>
      </c>
      <c r="AD103" s="200">
        <v>1176</v>
      </c>
      <c r="AE103" s="200">
        <v>1365</v>
      </c>
      <c r="AF103" s="200">
        <v>999</v>
      </c>
      <c r="AG103" s="200">
        <v>1385</v>
      </c>
      <c r="AH103" s="192"/>
      <c r="AI103" s="192">
        <v>9.8761053041601153E-5</v>
      </c>
      <c r="AJ103" s="192">
        <v>0</v>
      </c>
      <c r="AK103" s="192">
        <v>3.3430616454581986E-3</v>
      </c>
      <c r="AL103" s="192">
        <v>8.6415921411400992E-4</v>
      </c>
      <c r="AM103" s="192">
        <v>0</v>
      </c>
      <c r="AN103" s="192">
        <v>1.027114951632652E-3</v>
      </c>
      <c r="AO103" s="192">
        <v>2.7109909059919515E-3</v>
      </c>
      <c r="AP103" s="192">
        <v>0</v>
      </c>
      <c r="AQ103" s="192">
        <v>8.6415921411400992E-4</v>
      </c>
      <c r="AR103" s="192">
        <v>8.9082469843524224E-3</v>
      </c>
      <c r="AS103" s="192"/>
      <c r="AT103" s="192">
        <v>9.8761053041601153E-5</v>
      </c>
      <c r="AU103" s="72">
        <v>0</v>
      </c>
      <c r="AV103" s="72">
        <v>8.914831054555197E-3</v>
      </c>
      <c r="AW103" s="72">
        <v>8.6415921411400992E-4</v>
      </c>
      <c r="AX103" s="72">
        <v>0</v>
      </c>
      <c r="AY103" s="72">
        <v>1.027114951632652E-3</v>
      </c>
      <c r="AZ103" s="72">
        <v>7.2293090826452038E-3</v>
      </c>
      <c r="BA103" s="72">
        <v>0</v>
      </c>
      <c r="BB103" s="72">
        <v>8.6415921411400992E-4</v>
      </c>
      <c r="BC103" s="72">
        <v>8.2218576657132975E-2</v>
      </c>
      <c r="BD103" s="72">
        <v>8.9082469843524224E-3</v>
      </c>
      <c r="BE103" s="326">
        <v>1.8998334570102676E-2</v>
      </c>
      <c r="BF103" s="334">
        <f t="shared" si="3"/>
        <v>8.435260549125588E-2</v>
      </c>
      <c r="BG103" s="429">
        <v>68.670283200000014</v>
      </c>
      <c r="BH103" s="432">
        <v>0.60829713331378943</v>
      </c>
      <c r="BI103" s="439" t="s">
        <v>114</v>
      </c>
      <c r="BJ103" s="367"/>
      <c r="BK103" s="367"/>
      <c r="BL103" s="367"/>
      <c r="BM103" s="367"/>
      <c r="BN103" s="367"/>
      <c r="BO103" s="367"/>
      <c r="BP103" s="367"/>
      <c r="BQ103" s="367"/>
      <c r="BR103" s="367"/>
    </row>
    <row r="104" spans="1:70">
      <c r="A104" s="192">
        <v>234</v>
      </c>
      <c r="B104" s="192">
        <v>55019</v>
      </c>
      <c r="C104" s="200">
        <v>9</v>
      </c>
      <c r="D104" s="200">
        <v>0</v>
      </c>
      <c r="E104" s="200">
        <v>1</v>
      </c>
      <c r="F104" s="200">
        <v>0</v>
      </c>
      <c r="G104" s="192" t="s">
        <v>575</v>
      </c>
      <c r="H104" s="264">
        <v>1.5740000000000001E-3</v>
      </c>
      <c r="I104" s="201">
        <v>83</v>
      </c>
      <c r="J104" s="264">
        <v>1.2283713064875764E-3</v>
      </c>
      <c r="K104" s="200">
        <v>0</v>
      </c>
      <c r="L104" s="200">
        <v>0</v>
      </c>
      <c r="M104" s="200">
        <v>0</v>
      </c>
      <c r="N104" s="200">
        <v>338</v>
      </c>
      <c r="O104" s="200">
        <v>9</v>
      </c>
      <c r="P104" s="200">
        <v>0</v>
      </c>
      <c r="Q104" s="200">
        <v>250</v>
      </c>
      <c r="R104" s="200">
        <v>22</v>
      </c>
      <c r="S104" s="200">
        <v>926</v>
      </c>
      <c r="T104" s="200">
        <v>2250</v>
      </c>
      <c r="U104" s="200">
        <v>1</v>
      </c>
      <c r="V104" s="200">
        <v>1</v>
      </c>
      <c r="W104" s="200">
        <v>0</v>
      </c>
      <c r="X104" s="200">
        <v>0</v>
      </c>
      <c r="Y104" s="200">
        <v>272</v>
      </c>
      <c r="Z104" s="200">
        <v>66</v>
      </c>
      <c r="AA104" s="200">
        <v>0</v>
      </c>
      <c r="AB104" s="200">
        <v>0</v>
      </c>
      <c r="AC104" s="200">
        <v>51</v>
      </c>
      <c r="AD104" s="200">
        <v>621</v>
      </c>
      <c r="AE104" s="200">
        <v>2871</v>
      </c>
      <c r="AF104" s="200">
        <v>1944</v>
      </c>
      <c r="AG104" s="200">
        <v>2871</v>
      </c>
      <c r="AH104" s="192"/>
      <c r="AI104" s="192">
        <v>0</v>
      </c>
      <c r="AJ104" s="192">
        <v>0</v>
      </c>
      <c r="AK104" s="192">
        <v>1.6690617964030593E-3</v>
      </c>
      <c r="AL104" s="192">
        <v>4.4442473868720514E-5</v>
      </c>
      <c r="AM104" s="192">
        <v>0</v>
      </c>
      <c r="AN104" s="192">
        <v>1.1110618467180129E-2</v>
      </c>
      <c r="AO104" s="192">
        <v>1.3431503213657756E-3</v>
      </c>
      <c r="AP104" s="192">
        <v>0</v>
      </c>
      <c r="AQ104" s="192">
        <v>0</v>
      </c>
      <c r="AR104" s="192">
        <v>1.4167273058817684E-2</v>
      </c>
      <c r="AS104" s="192"/>
      <c r="AT104" s="192">
        <v>0</v>
      </c>
      <c r="AU104" s="72">
        <v>0</v>
      </c>
      <c r="AV104" s="72">
        <v>4.4508314570748247E-3</v>
      </c>
      <c r="AW104" s="72">
        <v>4.4442473868720514E-5</v>
      </c>
      <c r="AX104" s="72">
        <v>0</v>
      </c>
      <c r="AY104" s="72">
        <v>1.1110618467180129E-2</v>
      </c>
      <c r="AZ104" s="72">
        <v>3.581734190308735E-3</v>
      </c>
      <c r="BA104" s="72">
        <v>0</v>
      </c>
      <c r="BB104" s="72">
        <v>0</v>
      </c>
      <c r="BC104" s="72">
        <v>0.15999290592739385</v>
      </c>
      <c r="BD104" s="72">
        <v>1.4167273058817684E-2</v>
      </c>
      <c r="BE104" s="326">
        <v>1.918762658843241E-2</v>
      </c>
      <c r="BF104" s="334">
        <f t="shared" ref="BF104:BF135" si="4">BE104*4.44</f>
        <v>8.5193062052639906E-2</v>
      </c>
      <c r="BG104" s="429">
        <v>69.354487200000008</v>
      </c>
      <c r="BH104" s="432">
        <v>0.61109364034503244</v>
      </c>
      <c r="BI104" s="439" t="s">
        <v>114</v>
      </c>
      <c r="BJ104" s="367"/>
      <c r="BK104" s="367"/>
      <c r="BL104" s="367"/>
      <c r="BM104" s="367"/>
      <c r="BN104" s="367"/>
      <c r="BO104" s="367"/>
      <c r="BP104" s="367"/>
      <c r="BQ104" s="367"/>
      <c r="BR104" s="367"/>
    </row>
    <row r="105" spans="1:70">
      <c r="A105" s="192">
        <v>245</v>
      </c>
      <c r="B105" s="192">
        <v>54040</v>
      </c>
      <c r="C105" s="200">
        <v>9</v>
      </c>
      <c r="D105" s="201">
        <v>0</v>
      </c>
      <c r="E105" s="201">
        <v>1</v>
      </c>
      <c r="F105" s="200">
        <v>0</v>
      </c>
      <c r="G105" s="192" t="s">
        <v>575</v>
      </c>
      <c r="H105" s="264">
        <v>6.7599999999999995E-4</v>
      </c>
      <c r="I105" s="201">
        <v>83</v>
      </c>
      <c r="J105" s="264">
        <v>5.2755972248132242E-4</v>
      </c>
      <c r="K105" s="200">
        <v>0</v>
      </c>
      <c r="L105" s="200">
        <v>0</v>
      </c>
      <c r="M105" s="200">
        <v>0</v>
      </c>
      <c r="N105" s="200">
        <v>282</v>
      </c>
      <c r="O105" s="200">
        <v>38</v>
      </c>
      <c r="P105" s="200">
        <v>0</v>
      </c>
      <c r="Q105" s="200">
        <v>226</v>
      </c>
      <c r="R105" s="200">
        <v>0</v>
      </c>
      <c r="S105" s="200">
        <v>900</v>
      </c>
      <c r="T105" s="200">
        <v>2536</v>
      </c>
      <c r="U105" s="200">
        <v>1</v>
      </c>
      <c r="V105" s="200">
        <v>1</v>
      </c>
      <c r="W105" s="200">
        <v>0</v>
      </c>
      <c r="X105" s="200">
        <v>0</v>
      </c>
      <c r="Y105" s="200">
        <v>210</v>
      </c>
      <c r="Z105" s="200">
        <v>71</v>
      </c>
      <c r="AA105" s="200">
        <v>0</v>
      </c>
      <c r="AB105" s="200">
        <v>0</v>
      </c>
      <c r="AC105" s="200">
        <v>30</v>
      </c>
      <c r="AD105" s="200">
        <v>546</v>
      </c>
      <c r="AE105" s="200">
        <v>3083</v>
      </c>
      <c r="AF105" s="200">
        <v>2182</v>
      </c>
      <c r="AG105" s="200">
        <v>3083</v>
      </c>
      <c r="AH105" s="192"/>
      <c r="AI105" s="192">
        <v>0</v>
      </c>
      <c r="AJ105" s="192">
        <v>0</v>
      </c>
      <c r="AK105" s="192">
        <v>5.9806280379372636E-4</v>
      </c>
      <c r="AL105" s="192">
        <v>8.0590023206246806E-5</v>
      </c>
      <c r="AM105" s="192">
        <v>0</v>
      </c>
      <c r="AN105" s="192">
        <v>5.3783236539747866E-3</v>
      </c>
      <c r="AO105" s="192">
        <v>4.4536591771873236E-4</v>
      </c>
      <c r="AP105" s="192">
        <v>0</v>
      </c>
      <c r="AQ105" s="192">
        <v>0</v>
      </c>
      <c r="AR105" s="192">
        <v>6.5023423986934918E-3</v>
      </c>
      <c r="AS105" s="192"/>
      <c r="AT105" s="192">
        <v>0</v>
      </c>
      <c r="AU105" s="72">
        <v>0</v>
      </c>
      <c r="AV105" s="72">
        <v>1.5948341434499371E-3</v>
      </c>
      <c r="AW105" s="72">
        <v>8.0590023206246806E-5</v>
      </c>
      <c r="AX105" s="72">
        <v>0</v>
      </c>
      <c r="AY105" s="72">
        <v>5.3783236539747866E-3</v>
      </c>
      <c r="AZ105" s="72">
        <v>1.187642447249953E-3</v>
      </c>
      <c r="BA105" s="72">
        <v>0</v>
      </c>
      <c r="BB105" s="72">
        <v>0</v>
      </c>
      <c r="BC105" s="72">
        <v>7.7126066068434446E-2</v>
      </c>
      <c r="BD105" s="72">
        <v>6.5023423986934918E-3</v>
      </c>
      <c r="BE105" s="326">
        <v>8.2413902678809235E-3</v>
      </c>
      <c r="BF105" s="334">
        <f t="shared" si="4"/>
        <v>3.6591772789391304E-2</v>
      </c>
      <c r="BG105" s="429">
        <v>69.360436800000002</v>
      </c>
      <c r="BH105" s="432">
        <v>0.61229468148424482</v>
      </c>
      <c r="BI105" s="439" t="s">
        <v>114</v>
      </c>
      <c r="BJ105" s="367"/>
      <c r="BK105" s="367"/>
      <c r="BL105" s="367"/>
      <c r="BM105" s="367"/>
      <c r="BN105" s="367"/>
      <c r="BO105" s="367"/>
      <c r="BP105" s="367"/>
      <c r="BQ105" s="367"/>
      <c r="BR105" s="367"/>
    </row>
    <row r="106" spans="1:70">
      <c r="A106" s="192">
        <v>269</v>
      </c>
      <c r="B106" s="192">
        <v>42013</v>
      </c>
      <c r="C106" s="200">
        <v>9</v>
      </c>
      <c r="D106" s="200">
        <v>0</v>
      </c>
      <c r="E106" s="200">
        <v>1</v>
      </c>
      <c r="F106" s="200">
        <v>0</v>
      </c>
      <c r="G106" s="192" t="s">
        <v>575</v>
      </c>
      <c r="H106" s="264">
        <v>1.2819000000000001E-2</v>
      </c>
      <c r="I106" s="201">
        <v>83</v>
      </c>
      <c r="J106" s="264">
        <v>1.0004124382378807E-2</v>
      </c>
      <c r="K106" s="200">
        <v>0</v>
      </c>
      <c r="L106" s="200">
        <v>0</v>
      </c>
      <c r="M106" s="200">
        <v>0</v>
      </c>
      <c r="N106" s="200">
        <v>407</v>
      </c>
      <c r="O106" s="200">
        <v>41</v>
      </c>
      <c r="P106" s="200">
        <v>0</v>
      </c>
      <c r="Q106" s="200">
        <v>354</v>
      </c>
      <c r="R106" s="200">
        <v>0</v>
      </c>
      <c r="S106" s="200">
        <v>131</v>
      </c>
      <c r="T106" s="200">
        <v>2122</v>
      </c>
      <c r="U106" s="200">
        <v>1</v>
      </c>
      <c r="V106" s="200">
        <v>1</v>
      </c>
      <c r="W106" s="200">
        <v>0</v>
      </c>
      <c r="X106" s="200">
        <v>0</v>
      </c>
      <c r="Y106" s="200">
        <v>273</v>
      </c>
      <c r="Z106" s="200">
        <v>133</v>
      </c>
      <c r="AA106" s="200">
        <v>0</v>
      </c>
      <c r="AB106" s="200">
        <v>0</v>
      </c>
      <c r="AC106" s="200">
        <v>120</v>
      </c>
      <c r="AD106" s="200">
        <v>802</v>
      </c>
      <c r="AE106" s="200">
        <v>2925</v>
      </c>
      <c r="AF106" s="200">
        <v>2793</v>
      </c>
      <c r="AG106" s="200">
        <v>2925</v>
      </c>
      <c r="AH106" s="192"/>
      <c r="AI106" s="192">
        <v>0</v>
      </c>
      <c r="AJ106" s="192">
        <v>0</v>
      </c>
      <c r="AK106" s="192">
        <v>1.636814806698526E-2</v>
      </c>
      <c r="AL106" s="192">
        <v>1.6488797807036749E-3</v>
      </c>
      <c r="AM106" s="192">
        <v>0</v>
      </c>
      <c r="AN106" s="192">
        <v>8.5339582796419469E-2</v>
      </c>
      <c r="AO106" s="192">
        <v>1.0979126344685444E-2</v>
      </c>
      <c r="AP106" s="192">
        <v>0</v>
      </c>
      <c r="AQ106" s="192">
        <v>0</v>
      </c>
      <c r="AR106" s="192">
        <v>0.11433573698879385</v>
      </c>
      <c r="AS106" s="192"/>
      <c r="AT106" s="192">
        <v>0</v>
      </c>
      <c r="AU106" s="72">
        <v>0</v>
      </c>
      <c r="AV106" s="72">
        <v>4.3648394845294036E-2</v>
      </c>
      <c r="AW106" s="72">
        <v>1.6488797807036749E-3</v>
      </c>
      <c r="AX106" s="72">
        <v>0</v>
      </c>
      <c r="AY106" s="72">
        <v>8.5339582796419469E-2</v>
      </c>
      <c r="AZ106" s="72">
        <v>2.9277670252494524E-2</v>
      </c>
      <c r="BA106" s="72">
        <v>0</v>
      </c>
      <c r="BB106" s="72">
        <v>0</v>
      </c>
      <c r="BC106" s="72">
        <v>1.8720817997989285</v>
      </c>
      <c r="BD106" s="72">
        <v>0.11433573698879385</v>
      </c>
      <c r="BE106" s="326">
        <v>0.15991452767491171</v>
      </c>
      <c r="BF106" s="334">
        <f t="shared" si="4"/>
        <v>0.71002050287660801</v>
      </c>
      <c r="BG106" s="429">
        <v>70.97277840000001</v>
      </c>
      <c r="BH106" s="432">
        <v>0.63507004592738636</v>
      </c>
      <c r="BI106" s="439" t="s">
        <v>114</v>
      </c>
      <c r="BJ106" s="367"/>
      <c r="BK106" s="367"/>
      <c r="BL106" s="367"/>
      <c r="BM106" s="367"/>
      <c r="BN106" s="367"/>
      <c r="BO106" s="367"/>
      <c r="BP106" s="367"/>
      <c r="BQ106" s="367"/>
      <c r="BR106" s="367"/>
    </row>
    <row r="107" spans="1:70">
      <c r="A107" s="192">
        <v>219</v>
      </c>
      <c r="B107" s="192">
        <v>55016</v>
      </c>
      <c r="C107" s="200">
        <v>9</v>
      </c>
      <c r="D107" s="200">
        <v>0</v>
      </c>
      <c r="E107" s="200">
        <v>1</v>
      </c>
      <c r="F107" s="200">
        <v>0</v>
      </c>
      <c r="G107" s="192" t="s">
        <v>575</v>
      </c>
      <c r="H107" s="264">
        <v>1.5740000000000001E-3</v>
      </c>
      <c r="I107" s="201">
        <v>83</v>
      </c>
      <c r="J107" s="264">
        <v>1.2283713064875764E-3</v>
      </c>
      <c r="K107" s="200">
        <v>264</v>
      </c>
      <c r="L107" s="200">
        <v>0</v>
      </c>
      <c r="M107" s="200">
        <v>0</v>
      </c>
      <c r="N107" s="200">
        <v>405</v>
      </c>
      <c r="O107" s="200">
        <v>55</v>
      </c>
      <c r="P107" s="200">
        <v>0</v>
      </c>
      <c r="Q107" s="200">
        <v>36</v>
      </c>
      <c r="R107" s="200">
        <v>24</v>
      </c>
      <c r="S107" s="200">
        <v>768</v>
      </c>
      <c r="T107" s="200">
        <v>1647</v>
      </c>
      <c r="U107" s="200">
        <v>1</v>
      </c>
      <c r="V107" s="200">
        <v>1</v>
      </c>
      <c r="W107" s="200">
        <v>0</v>
      </c>
      <c r="X107" s="200">
        <v>0</v>
      </c>
      <c r="Y107" s="200">
        <v>377</v>
      </c>
      <c r="Z107" s="200">
        <v>28</v>
      </c>
      <c r="AA107" s="200">
        <v>0</v>
      </c>
      <c r="AB107" s="200">
        <v>0</v>
      </c>
      <c r="AC107" s="200">
        <v>15</v>
      </c>
      <c r="AD107" s="200">
        <v>786</v>
      </c>
      <c r="AE107" s="200">
        <v>2169</v>
      </c>
      <c r="AF107" s="200">
        <v>1666</v>
      </c>
      <c r="AG107" s="200">
        <v>2433</v>
      </c>
      <c r="AH107" s="192"/>
      <c r="AI107" s="192">
        <v>1.3036459001491351E-3</v>
      </c>
      <c r="AJ107" s="192">
        <v>0</v>
      </c>
      <c r="AK107" s="192">
        <v>1.9999113240924231E-3</v>
      </c>
      <c r="AL107" s="192">
        <v>2.7159289586440314E-4</v>
      </c>
      <c r="AM107" s="192">
        <v>0</v>
      </c>
      <c r="AN107" s="192">
        <v>8.1329727179758528E-3</v>
      </c>
      <c r="AO107" s="192">
        <v>1.8616458498341814E-3</v>
      </c>
      <c r="AP107" s="192">
        <v>0</v>
      </c>
      <c r="AQ107" s="192">
        <v>0</v>
      </c>
      <c r="AR107" s="192">
        <v>1.3569768687915994E-2</v>
      </c>
      <c r="AS107" s="192"/>
      <c r="AT107" s="192">
        <v>1.3036459001491351E-3</v>
      </c>
      <c r="AU107" s="72">
        <v>0</v>
      </c>
      <c r="AV107" s="72">
        <v>5.3330968642464624E-3</v>
      </c>
      <c r="AW107" s="72">
        <v>2.7159289586440314E-4</v>
      </c>
      <c r="AX107" s="72">
        <v>0</v>
      </c>
      <c r="AY107" s="72">
        <v>8.1329727179758528E-3</v>
      </c>
      <c r="AZ107" s="72">
        <v>4.9643889328911516E-3</v>
      </c>
      <c r="BA107" s="72">
        <v>0</v>
      </c>
      <c r="BB107" s="72">
        <v>0</v>
      </c>
      <c r="BC107" s="72">
        <v>0.13711326197275625</v>
      </c>
      <c r="BD107" s="72">
        <v>1.3569768687915994E-2</v>
      </c>
      <c r="BE107" s="326">
        <v>2.0005697311127002E-2</v>
      </c>
      <c r="BF107" s="334">
        <f t="shared" si="4"/>
        <v>8.8825296061403894E-2</v>
      </c>
      <c r="BG107" s="429">
        <v>72.311438399999986</v>
      </c>
      <c r="BH107" s="432">
        <v>0.63786655295862937</v>
      </c>
      <c r="BI107" s="439" t="s">
        <v>114</v>
      </c>
      <c r="BJ107" s="367"/>
      <c r="BK107" s="367"/>
      <c r="BL107" s="367"/>
      <c r="BM107" s="367"/>
      <c r="BN107" s="367"/>
      <c r="BO107" s="367"/>
      <c r="BP107" s="367"/>
      <c r="BQ107" s="367"/>
      <c r="BR107" s="367"/>
    </row>
    <row r="108" spans="1:70">
      <c r="A108" s="192">
        <v>247</v>
      </c>
      <c r="B108" s="192">
        <v>52007</v>
      </c>
      <c r="C108" s="200">
        <v>9</v>
      </c>
      <c r="D108" s="200">
        <v>0</v>
      </c>
      <c r="E108" s="200">
        <v>1</v>
      </c>
      <c r="F108" s="200">
        <v>0</v>
      </c>
      <c r="G108" s="192" t="s">
        <v>662</v>
      </c>
      <c r="H108" s="264">
        <v>9.4859999999999996E-3</v>
      </c>
      <c r="I108" s="201">
        <v>82</v>
      </c>
      <c r="J108" s="264">
        <v>7.4030052181328779E-3</v>
      </c>
      <c r="K108" s="200">
        <v>318</v>
      </c>
      <c r="L108" s="200">
        <v>0</v>
      </c>
      <c r="M108" s="200">
        <v>0</v>
      </c>
      <c r="N108" s="200">
        <v>543</v>
      </c>
      <c r="O108" s="200">
        <v>3</v>
      </c>
      <c r="P108" s="200">
        <v>0</v>
      </c>
      <c r="Q108" s="200">
        <v>333</v>
      </c>
      <c r="R108" s="200">
        <v>0</v>
      </c>
      <c r="S108" s="200">
        <v>154</v>
      </c>
      <c r="T108" s="200">
        <v>1200</v>
      </c>
      <c r="U108" s="200">
        <v>1</v>
      </c>
      <c r="V108" s="200">
        <v>1</v>
      </c>
      <c r="W108" s="200">
        <v>0</v>
      </c>
      <c r="X108" s="200">
        <v>0</v>
      </c>
      <c r="Y108" s="200">
        <v>415</v>
      </c>
      <c r="Z108" s="200">
        <v>128</v>
      </c>
      <c r="AA108" s="200">
        <v>0</v>
      </c>
      <c r="AB108" s="200">
        <v>0</v>
      </c>
      <c r="AC108" s="200">
        <v>60</v>
      </c>
      <c r="AD108" s="200">
        <v>1198</v>
      </c>
      <c r="AE108" s="200">
        <v>2080</v>
      </c>
      <c r="AF108" s="200">
        <v>2244</v>
      </c>
      <c r="AG108" s="200">
        <v>2398</v>
      </c>
      <c r="AH108" s="192"/>
      <c r="AI108" s="192">
        <v>9.4637057506523452E-3</v>
      </c>
      <c r="AJ108" s="192">
        <v>0</v>
      </c>
      <c r="AK108" s="192">
        <v>1.6159723970453534E-2</v>
      </c>
      <c r="AL108" s="192">
        <v>8.9280242930682514E-5</v>
      </c>
      <c r="AM108" s="192">
        <v>0</v>
      </c>
      <c r="AN108" s="192">
        <v>3.5712097172273E-2</v>
      </c>
      <c r="AO108" s="192">
        <v>1.235043360541108E-2</v>
      </c>
      <c r="AP108" s="192">
        <v>0</v>
      </c>
      <c r="AQ108" s="192">
        <v>0</v>
      </c>
      <c r="AR108" s="192">
        <v>7.3775240741720635E-2</v>
      </c>
      <c r="AS108" s="192"/>
      <c r="AT108" s="192">
        <v>9.4637057506523452E-3</v>
      </c>
      <c r="AU108" s="72">
        <v>0</v>
      </c>
      <c r="AV108" s="72">
        <v>4.3092597254542758E-2</v>
      </c>
      <c r="AW108" s="72">
        <v>8.9280242930682514E-5</v>
      </c>
      <c r="AX108" s="72">
        <v>0</v>
      </c>
      <c r="AY108" s="72">
        <v>3.5712097172273E-2</v>
      </c>
      <c r="AZ108" s="72">
        <v>3.2934489614429553E-2</v>
      </c>
      <c r="BA108" s="72">
        <v>0</v>
      </c>
      <c r="BB108" s="72">
        <v>0</v>
      </c>
      <c r="BC108" s="72">
        <v>1.1130270285358421</v>
      </c>
      <c r="BD108" s="72">
        <v>7.3775240741720635E-2</v>
      </c>
      <c r="BE108" s="326">
        <v>0.12129217003482834</v>
      </c>
      <c r="BF108" s="334">
        <f t="shared" si="4"/>
        <v>0.5385372349546379</v>
      </c>
      <c r="BG108" s="429">
        <v>72.745759200000009</v>
      </c>
      <c r="BH108" s="432">
        <v>0.65472021604526953</v>
      </c>
      <c r="BI108" s="439" t="s">
        <v>114</v>
      </c>
      <c r="BJ108" s="367"/>
      <c r="BK108" s="367"/>
      <c r="BL108" s="367"/>
      <c r="BM108" s="367"/>
      <c r="BN108" s="367"/>
      <c r="BO108" s="367"/>
      <c r="BP108" s="367"/>
      <c r="BQ108" s="367"/>
      <c r="BR108" s="367"/>
    </row>
    <row r="109" spans="1:70">
      <c r="A109" s="192">
        <v>73</v>
      </c>
      <c r="B109" s="192">
        <v>55005</v>
      </c>
      <c r="C109" s="200">
        <v>9</v>
      </c>
      <c r="D109" s="200">
        <v>0</v>
      </c>
      <c r="E109" s="200">
        <v>1</v>
      </c>
      <c r="F109" s="200">
        <v>0</v>
      </c>
      <c r="G109" s="192" t="s">
        <v>575</v>
      </c>
      <c r="H109" s="264">
        <v>1.5740000000000001E-3</v>
      </c>
      <c r="I109" s="201">
        <v>83</v>
      </c>
      <c r="J109" s="264">
        <v>1.2283713064875764E-3</v>
      </c>
      <c r="K109" s="200">
        <v>129</v>
      </c>
      <c r="L109" s="200">
        <v>0</v>
      </c>
      <c r="M109" s="200">
        <v>0</v>
      </c>
      <c r="N109" s="200">
        <v>406</v>
      </c>
      <c r="O109" s="200">
        <v>0</v>
      </c>
      <c r="P109" s="200">
        <v>0</v>
      </c>
      <c r="Q109" s="200">
        <v>102</v>
      </c>
      <c r="R109" s="200">
        <v>0</v>
      </c>
      <c r="S109" s="200">
        <v>2586</v>
      </c>
      <c r="T109" s="200">
        <v>2050</v>
      </c>
      <c r="U109" s="200">
        <v>1</v>
      </c>
      <c r="V109" s="200">
        <v>1</v>
      </c>
      <c r="W109" s="200">
        <v>0</v>
      </c>
      <c r="X109" s="200">
        <v>0</v>
      </c>
      <c r="Y109" s="200">
        <v>315</v>
      </c>
      <c r="Z109" s="200">
        <v>75</v>
      </c>
      <c r="AA109" s="200">
        <v>1</v>
      </c>
      <c r="AB109" s="200">
        <v>0</v>
      </c>
      <c r="AC109" s="200">
        <v>28</v>
      </c>
      <c r="AD109" s="200">
        <v>638</v>
      </c>
      <c r="AE109" s="200">
        <v>2559</v>
      </c>
      <c r="AF109" s="200">
        <v>102</v>
      </c>
      <c r="AG109" s="200">
        <v>2688</v>
      </c>
      <c r="AH109" s="192"/>
      <c r="AI109" s="192">
        <v>6.3700879211832742E-4</v>
      </c>
      <c r="AJ109" s="192">
        <v>0</v>
      </c>
      <c r="AK109" s="192">
        <v>2.0048493767445036E-3</v>
      </c>
      <c r="AL109" s="192">
        <v>0</v>
      </c>
      <c r="AM109" s="192">
        <v>0</v>
      </c>
      <c r="AN109" s="192">
        <v>1.0123007936764118E-2</v>
      </c>
      <c r="AO109" s="192">
        <v>1.5554865854052178E-3</v>
      </c>
      <c r="AP109" s="192">
        <v>4.9380526520800573E-6</v>
      </c>
      <c r="AQ109" s="192">
        <v>0</v>
      </c>
      <c r="AR109" s="192">
        <v>1.4325290743684245E-2</v>
      </c>
      <c r="AS109" s="192"/>
      <c r="AT109" s="192">
        <v>6.3700879211832742E-4</v>
      </c>
      <c r="AU109" s="72">
        <v>0</v>
      </c>
      <c r="AV109" s="72">
        <v>5.346265004652009E-3</v>
      </c>
      <c r="AW109" s="72">
        <v>0</v>
      </c>
      <c r="AX109" s="72">
        <v>0</v>
      </c>
      <c r="AY109" s="72">
        <v>1.0123007936764118E-2</v>
      </c>
      <c r="AZ109" s="72">
        <v>4.1479642277472478E-3</v>
      </c>
      <c r="BA109" s="72">
        <v>1.316814040554682E-5</v>
      </c>
      <c r="BB109" s="72">
        <v>0</v>
      </c>
      <c r="BC109" s="72">
        <v>8.3946895085360972E-3</v>
      </c>
      <c r="BD109" s="72">
        <v>1.4325290743684245E-2</v>
      </c>
      <c r="BE109" s="326">
        <v>2.026741410168725E-2</v>
      </c>
      <c r="BF109" s="334">
        <f t="shared" si="4"/>
        <v>8.9987318611491396E-2</v>
      </c>
      <c r="BG109" s="429">
        <v>73.25742480000001</v>
      </c>
      <c r="BH109" s="432">
        <v>0.65751672307651254</v>
      </c>
      <c r="BI109" s="439" t="s">
        <v>114</v>
      </c>
      <c r="BJ109" s="367"/>
      <c r="BK109" s="367"/>
      <c r="BL109" s="367"/>
      <c r="BM109" s="367"/>
      <c r="BN109" s="367"/>
      <c r="BO109" s="367"/>
      <c r="BP109" s="367"/>
      <c r="BQ109" s="367"/>
      <c r="BR109" s="367"/>
    </row>
    <row r="110" spans="1:70">
      <c r="A110" s="192">
        <v>193</v>
      </c>
      <c r="B110" s="192">
        <v>55025</v>
      </c>
      <c r="C110" s="200">
        <v>9</v>
      </c>
      <c r="D110" s="202">
        <v>0</v>
      </c>
      <c r="E110" s="202">
        <v>1</v>
      </c>
      <c r="F110" s="200">
        <v>0</v>
      </c>
      <c r="G110" s="192" t="s">
        <v>796</v>
      </c>
      <c r="H110" s="264">
        <v>1.5740000000000001E-3</v>
      </c>
      <c r="I110" s="201">
        <v>82</v>
      </c>
      <c r="J110" s="264">
        <v>1.2283713064875764E-3</v>
      </c>
      <c r="K110" s="200">
        <v>189</v>
      </c>
      <c r="L110" s="200">
        <v>0</v>
      </c>
      <c r="M110" s="200">
        <v>0</v>
      </c>
      <c r="N110" s="200">
        <v>306</v>
      </c>
      <c r="O110" s="200">
        <v>48</v>
      </c>
      <c r="P110" s="200">
        <v>0</v>
      </c>
      <c r="Q110" s="200">
        <v>241</v>
      </c>
      <c r="R110" s="200">
        <v>77</v>
      </c>
      <c r="S110" s="200">
        <v>2172</v>
      </c>
      <c r="T110" s="200">
        <v>2559</v>
      </c>
      <c r="U110" s="200">
        <v>1</v>
      </c>
      <c r="V110" s="200">
        <v>1</v>
      </c>
      <c r="W110" s="200">
        <v>0</v>
      </c>
      <c r="X110" s="200">
        <v>0</v>
      </c>
      <c r="Y110" s="200">
        <v>210</v>
      </c>
      <c r="Z110" s="200">
        <v>96</v>
      </c>
      <c r="AA110" s="200">
        <v>0</v>
      </c>
      <c r="AB110" s="200">
        <v>0</v>
      </c>
      <c r="AC110" s="200">
        <v>105</v>
      </c>
      <c r="AD110" s="200">
        <v>862</v>
      </c>
      <c r="AE110" s="200">
        <v>3231</v>
      </c>
      <c r="AF110" s="200">
        <v>1248</v>
      </c>
      <c r="AG110" s="200">
        <v>3420</v>
      </c>
      <c r="AH110" s="192"/>
      <c r="AI110" s="192">
        <v>9.3329195124313075E-4</v>
      </c>
      <c r="AJ110" s="192">
        <v>0</v>
      </c>
      <c r="AK110" s="192">
        <v>1.5110441115364975E-3</v>
      </c>
      <c r="AL110" s="192">
        <v>2.3702652729984275E-4</v>
      </c>
      <c r="AM110" s="192">
        <v>0</v>
      </c>
      <c r="AN110" s="192">
        <v>1.2636476736672866E-2</v>
      </c>
      <c r="AO110" s="192">
        <v>1.0369910569368119E-3</v>
      </c>
      <c r="AP110" s="192">
        <v>0</v>
      </c>
      <c r="AQ110" s="192">
        <v>0</v>
      </c>
      <c r="AR110" s="192">
        <v>1.6354830383689147E-2</v>
      </c>
      <c r="AS110" s="192"/>
      <c r="AT110" s="192">
        <v>9.3329195124313075E-4</v>
      </c>
      <c r="AU110" s="72">
        <v>0</v>
      </c>
      <c r="AV110" s="72">
        <v>4.0294509640973267E-3</v>
      </c>
      <c r="AW110" s="72">
        <v>2.3702652729984275E-4</v>
      </c>
      <c r="AX110" s="72">
        <v>0</v>
      </c>
      <c r="AY110" s="72">
        <v>1.2636476736672866E-2</v>
      </c>
      <c r="AZ110" s="72">
        <v>2.765309485164832E-3</v>
      </c>
      <c r="BA110" s="72">
        <v>0</v>
      </c>
      <c r="BB110" s="72">
        <v>0</v>
      </c>
      <c r="BC110" s="72">
        <v>0.10271149516326519</v>
      </c>
      <c r="BD110" s="72">
        <v>1.6354830383689147E-2</v>
      </c>
      <c r="BE110" s="326">
        <v>2.0601555664477997E-2</v>
      </c>
      <c r="BF110" s="334">
        <f t="shared" si="4"/>
        <v>9.1470907150282318E-2</v>
      </c>
      <c r="BG110" s="429">
        <v>74.465193600000006</v>
      </c>
      <c r="BH110" s="432">
        <v>0.66031323010775556</v>
      </c>
      <c r="BI110" s="439" t="s">
        <v>114</v>
      </c>
      <c r="BJ110" s="367"/>
      <c r="BK110" s="367"/>
      <c r="BL110" s="367"/>
      <c r="BM110" s="367"/>
      <c r="BN110" s="367"/>
      <c r="BO110" s="367"/>
      <c r="BP110" s="367"/>
      <c r="BQ110" s="367"/>
      <c r="BR110" s="367"/>
    </row>
    <row r="111" spans="1:70">
      <c r="A111" s="192">
        <v>250</v>
      </c>
      <c r="B111" s="192">
        <v>51093</v>
      </c>
      <c r="C111" s="200">
        <v>9</v>
      </c>
      <c r="D111" s="200">
        <v>0</v>
      </c>
      <c r="E111" s="200">
        <v>1</v>
      </c>
      <c r="F111" s="200">
        <v>0</v>
      </c>
      <c r="G111" s="192" t="s">
        <v>575</v>
      </c>
      <c r="H111" s="264">
        <v>7.7899999999999996E-4</v>
      </c>
      <c r="I111" s="201">
        <v>83</v>
      </c>
      <c r="J111" s="264">
        <v>6.0794234291856538E-4</v>
      </c>
      <c r="K111" s="200">
        <v>294</v>
      </c>
      <c r="L111" s="200">
        <v>0</v>
      </c>
      <c r="M111" s="200">
        <v>0</v>
      </c>
      <c r="N111" s="200">
        <v>401</v>
      </c>
      <c r="O111" s="200">
        <v>83</v>
      </c>
      <c r="P111" s="200">
        <v>0</v>
      </c>
      <c r="Q111" s="200">
        <v>228</v>
      </c>
      <c r="R111" s="200">
        <v>16</v>
      </c>
      <c r="S111" s="200">
        <v>525</v>
      </c>
      <c r="T111" s="200">
        <v>1830</v>
      </c>
      <c r="U111" s="200">
        <v>1</v>
      </c>
      <c r="V111" s="200">
        <v>1</v>
      </c>
      <c r="W111" s="200">
        <v>15</v>
      </c>
      <c r="X111" s="200">
        <v>0</v>
      </c>
      <c r="Y111" s="200">
        <v>317</v>
      </c>
      <c r="Z111" s="200">
        <v>84</v>
      </c>
      <c r="AA111" s="200">
        <v>0</v>
      </c>
      <c r="AB111" s="200">
        <v>71</v>
      </c>
      <c r="AC111" s="200">
        <v>39</v>
      </c>
      <c r="AD111" s="200">
        <v>1023</v>
      </c>
      <c r="AE111" s="200">
        <v>2559</v>
      </c>
      <c r="AF111" s="200">
        <v>2327</v>
      </c>
      <c r="AG111" s="200">
        <v>2853</v>
      </c>
      <c r="AH111" s="192"/>
      <c r="AI111" s="192">
        <v>7.1851489624859418E-4</v>
      </c>
      <c r="AJ111" s="192">
        <v>0</v>
      </c>
      <c r="AK111" s="192">
        <v>9.8001521563158582E-4</v>
      </c>
      <c r="AL111" s="192">
        <v>2.0284604213820852E-4</v>
      </c>
      <c r="AM111" s="192">
        <v>0</v>
      </c>
      <c r="AN111" s="192">
        <v>4.4723886399147183E-3</v>
      </c>
      <c r="AO111" s="192">
        <v>7.7472524527484469E-4</v>
      </c>
      <c r="AP111" s="192">
        <v>0</v>
      </c>
      <c r="AQ111" s="192">
        <v>1.7351890351581693E-4</v>
      </c>
      <c r="AR111" s="192">
        <v>7.3220089427237685E-3</v>
      </c>
      <c r="AS111" s="192"/>
      <c r="AT111" s="192">
        <v>7.1851489624859418E-4</v>
      </c>
      <c r="AU111" s="72">
        <v>0</v>
      </c>
      <c r="AV111" s="72">
        <v>2.6133739083508958E-3</v>
      </c>
      <c r="AW111" s="72">
        <v>2.0284604213820852E-4</v>
      </c>
      <c r="AX111" s="72">
        <v>0</v>
      </c>
      <c r="AY111" s="72">
        <v>4.4723886399147183E-3</v>
      </c>
      <c r="AZ111" s="72">
        <v>2.0659339873995855E-3</v>
      </c>
      <c r="BA111" s="72">
        <v>0</v>
      </c>
      <c r="BB111" s="72">
        <v>1.7351890351581693E-4</v>
      </c>
      <c r="BC111" s="72">
        <v>9.4783682742090619E-2</v>
      </c>
      <c r="BD111" s="72">
        <v>7.3220089427237685E-3</v>
      </c>
      <c r="BE111" s="326">
        <v>1.0246576377567819E-2</v>
      </c>
      <c r="BF111" s="334">
        <f t="shared" si="4"/>
        <v>4.549479911640112E-2</v>
      </c>
      <c r="BG111" s="429">
        <v>74.834068800000011</v>
      </c>
      <c r="BH111" s="432">
        <v>0.661697270118771</v>
      </c>
      <c r="BI111" s="439" t="s">
        <v>114</v>
      </c>
      <c r="BJ111" s="367"/>
      <c r="BK111" s="367"/>
      <c r="BL111" s="367"/>
      <c r="BM111" s="367"/>
      <c r="BN111" s="367"/>
      <c r="BO111" s="367"/>
      <c r="BP111" s="367"/>
      <c r="BQ111" s="367"/>
      <c r="BR111" s="367"/>
    </row>
    <row r="112" spans="1:70">
      <c r="A112" s="192">
        <v>222</v>
      </c>
      <c r="B112" s="192">
        <v>41031</v>
      </c>
      <c r="C112" s="200">
        <v>9</v>
      </c>
      <c r="D112" s="202">
        <v>0</v>
      </c>
      <c r="E112" s="202">
        <v>1</v>
      </c>
      <c r="F112" s="200">
        <v>0</v>
      </c>
      <c r="G112" s="192" t="s">
        <v>575</v>
      </c>
      <c r="H112" s="264">
        <v>2.6840000000000002E-3</v>
      </c>
      <c r="I112" s="201">
        <v>83</v>
      </c>
      <c r="J112" s="264">
        <v>2.0946306141122334E-3</v>
      </c>
      <c r="K112" s="200">
        <v>45</v>
      </c>
      <c r="L112" s="200">
        <v>0</v>
      </c>
      <c r="M112" s="200">
        <v>0</v>
      </c>
      <c r="N112" s="200">
        <v>641</v>
      </c>
      <c r="O112" s="200">
        <v>111</v>
      </c>
      <c r="P112" s="200">
        <v>0</v>
      </c>
      <c r="Q112" s="200">
        <v>392</v>
      </c>
      <c r="R112" s="200">
        <v>0</v>
      </c>
      <c r="S112" s="200">
        <v>450</v>
      </c>
      <c r="T112" s="200">
        <v>988</v>
      </c>
      <c r="U112" s="200">
        <v>1</v>
      </c>
      <c r="V112" s="200">
        <v>1</v>
      </c>
      <c r="W112" s="200">
        <v>0</v>
      </c>
      <c r="X112" s="200">
        <v>0</v>
      </c>
      <c r="Y112" s="200">
        <v>465</v>
      </c>
      <c r="Z112" s="200">
        <v>175</v>
      </c>
      <c r="AA112" s="200">
        <v>0</v>
      </c>
      <c r="AB112" s="200">
        <v>111</v>
      </c>
      <c r="AC112" s="200">
        <v>17</v>
      </c>
      <c r="AD112" s="200">
        <v>1189</v>
      </c>
      <c r="AE112" s="200">
        <v>2133</v>
      </c>
      <c r="AF112" s="200">
        <v>1727</v>
      </c>
      <c r="AG112" s="200">
        <v>2178</v>
      </c>
      <c r="AH112" s="192"/>
      <c r="AI112" s="192">
        <v>3.7891867809290307E-4</v>
      </c>
      <c r="AJ112" s="192">
        <v>0</v>
      </c>
      <c r="AK112" s="192">
        <v>5.3974860590566857E-3</v>
      </c>
      <c r="AL112" s="192">
        <v>9.3466607262916094E-4</v>
      </c>
      <c r="AM112" s="192">
        <v>0</v>
      </c>
      <c r="AN112" s="192">
        <v>8.3193700879064057E-3</v>
      </c>
      <c r="AO112" s="192">
        <v>3.9154930069599985E-3</v>
      </c>
      <c r="AP112" s="192">
        <v>0</v>
      </c>
      <c r="AQ112" s="192">
        <v>9.3466607262916094E-4</v>
      </c>
      <c r="AR112" s="192">
        <v>1.9880599977274312E-2</v>
      </c>
      <c r="AS112" s="192"/>
      <c r="AT112" s="192">
        <v>3.7891867809290307E-4</v>
      </c>
      <c r="AU112" s="72">
        <v>0</v>
      </c>
      <c r="AV112" s="72">
        <v>1.4393296157484498E-2</v>
      </c>
      <c r="AW112" s="72">
        <v>9.3466607262916094E-4</v>
      </c>
      <c r="AX112" s="72">
        <v>0</v>
      </c>
      <c r="AY112" s="72">
        <v>8.3193700879064057E-3</v>
      </c>
      <c r="AZ112" s="72">
        <v>1.0441314685226664E-2</v>
      </c>
      <c r="BA112" s="72">
        <v>0</v>
      </c>
      <c r="BB112" s="72">
        <v>9.3466607262916094E-4</v>
      </c>
      <c r="BC112" s="72">
        <v>0.24236761372831245</v>
      </c>
      <c r="BD112" s="72">
        <v>1.9880599977274312E-2</v>
      </c>
      <c r="BE112" s="326">
        <v>3.5402231753968789E-2</v>
      </c>
      <c r="BF112" s="334">
        <f t="shared" si="4"/>
        <v>0.15718590898762144</v>
      </c>
      <c r="BG112" s="429">
        <v>75.042304800000025</v>
      </c>
      <c r="BH112" s="432">
        <v>0.6664659009141054</v>
      </c>
      <c r="BI112" s="439" t="s">
        <v>114</v>
      </c>
      <c r="BJ112" s="367"/>
      <c r="BK112" s="367"/>
      <c r="BL112" s="367"/>
      <c r="BM112" s="367"/>
      <c r="BN112" s="367"/>
      <c r="BO112" s="367"/>
      <c r="BP112" s="367"/>
      <c r="BQ112" s="367"/>
      <c r="BR112" s="367"/>
    </row>
    <row r="113" spans="1:70">
      <c r="A113" s="192">
        <v>111</v>
      </c>
      <c r="B113" s="192">
        <v>52023</v>
      </c>
      <c r="C113" s="200">
        <v>9</v>
      </c>
      <c r="D113" s="200">
        <v>0</v>
      </c>
      <c r="E113" s="200">
        <v>1</v>
      </c>
      <c r="F113" s="200">
        <v>0</v>
      </c>
      <c r="G113" s="192" t="s">
        <v>575</v>
      </c>
      <c r="H113" s="264">
        <v>2.8240000000000001E-3</v>
      </c>
      <c r="I113" s="201">
        <v>83</v>
      </c>
      <c r="J113" s="264">
        <v>2.2038885448036312E-3</v>
      </c>
      <c r="K113" s="200">
        <v>123</v>
      </c>
      <c r="L113" s="200">
        <v>0</v>
      </c>
      <c r="M113" s="200">
        <v>0</v>
      </c>
      <c r="N113" s="200">
        <v>757</v>
      </c>
      <c r="O113" s="200">
        <v>290</v>
      </c>
      <c r="P113" s="200">
        <v>0</v>
      </c>
      <c r="Q113" s="200">
        <v>190</v>
      </c>
      <c r="R113" s="200">
        <v>27</v>
      </c>
      <c r="S113" s="200">
        <v>1148</v>
      </c>
      <c r="T113" s="200">
        <v>0</v>
      </c>
      <c r="U113" s="200">
        <v>0</v>
      </c>
      <c r="V113" s="200">
        <v>0</v>
      </c>
      <c r="W113" s="200">
        <v>0</v>
      </c>
      <c r="X113" s="200">
        <v>0</v>
      </c>
      <c r="Y113" s="200">
        <v>671</v>
      </c>
      <c r="Z113" s="200">
        <v>86</v>
      </c>
      <c r="AA113" s="200">
        <v>0</v>
      </c>
      <c r="AB113" s="200">
        <v>0</v>
      </c>
      <c r="AC113" s="200">
        <v>31</v>
      </c>
      <c r="AD113" s="200">
        <v>1389</v>
      </c>
      <c r="AE113" s="200">
        <v>1266</v>
      </c>
      <c r="AF113" s="200">
        <v>241</v>
      </c>
      <c r="AG113" s="200">
        <v>1389</v>
      </c>
      <c r="AH113" s="192"/>
      <c r="AI113" s="192">
        <v>1.0897347298636033E-3</v>
      </c>
      <c r="AJ113" s="192">
        <v>0</v>
      </c>
      <c r="AK113" s="192">
        <v>6.7067413862337225E-3</v>
      </c>
      <c r="AL113" s="192">
        <v>2.5692932655320732E-3</v>
      </c>
      <c r="AM113" s="192">
        <v>0</v>
      </c>
      <c r="AN113" s="192">
        <v>0</v>
      </c>
      <c r="AO113" s="192">
        <v>5.9448130385242109E-3</v>
      </c>
      <c r="AP113" s="192">
        <v>0</v>
      </c>
      <c r="AQ113" s="192">
        <v>0</v>
      </c>
      <c r="AR113" s="192">
        <v>1.631058242015361E-2</v>
      </c>
      <c r="AS113" s="192"/>
      <c r="AT113" s="192">
        <v>1.0897347298636033E-3</v>
      </c>
      <c r="AU113" s="72">
        <v>0</v>
      </c>
      <c r="AV113" s="72">
        <v>1.7884643696623258E-2</v>
      </c>
      <c r="AW113" s="72">
        <v>2.5692932655320732E-3</v>
      </c>
      <c r="AX113" s="72">
        <v>0</v>
      </c>
      <c r="AY113" s="72">
        <v>0</v>
      </c>
      <c r="AZ113" s="72">
        <v>1.5852834769397896E-2</v>
      </c>
      <c r="BA113" s="72">
        <v>0</v>
      </c>
      <c r="BB113" s="72">
        <v>0</v>
      </c>
      <c r="BC113" s="72">
        <v>3.5586188332944232E-2</v>
      </c>
      <c r="BD113" s="72">
        <v>1.631058242015361E-2</v>
      </c>
      <c r="BE113" s="326">
        <v>3.7396506461416831E-2</v>
      </c>
      <c r="BF113" s="334">
        <f t="shared" si="4"/>
        <v>0.16604048868869076</v>
      </c>
      <c r="BG113" s="429">
        <v>75.339784800000004</v>
      </c>
      <c r="BH113" s="432">
        <v>0.67148326804004599</v>
      </c>
      <c r="BI113" s="439" t="s">
        <v>114</v>
      </c>
      <c r="BJ113" s="367"/>
      <c r="BK113" s="367"/>
      <c r="BL113" s="367"/>
      <c r="BM113" s="367"/>
      <c r="BN113" s="367"/>
      <c r="BO113" s="367"/>
      <c r="BP113" s="367"/>
      <c r="BQ113" s="367"/>
      <c r="BR113" s="367"/>
    </row>
    <row r="114" spans="1:70">
      <c r="A114" s="192">
        <v>239</v>
      </c>
      <c r="B114" s="192">
        <v>51090</v>
      </c>
      <c r="C114" s="200">
        <v>9</v>
      </c>
      <c r="D114" s="200">
        <v>0</v>
      </c>
      <c r="E114" s="200">
        <v>1</v>
      </c>
      <c r="F114" s="200">
        <v>0</v>
      </c>
      <c r="G114" s="192" t="s">
        <v>575</v>
      </c>
      <c r="H114" s="264">
        <v>7.7899999999999996E-4</v>
      </c>
      <c r="I114" s="201">
        <v>83</v>
      </c>
      <c r="J114" s="264">
        <v>6.0794234291856538E-4</v>
      </c>
      <c r="K114" s="200">
        <v>0</v>
      </c>
      <c r="L114" s="200">
        <v>0</v>
      </c>
      <c r="M114" s="200">
        <v>0</v>
      </c>
      <c r="N114" s="200">
        <v>393</v>
      </c>
      <c r="O114" s="200">
        <v>0</v>
      </c>
      <c r="P114" s="200">
        <v>0</v>
      </c>
      <c r="Q114" s="200">
        <v>221</v>
      </c>
      <c r="R114" s="200">
        <v>0</v>
      </c>
      <c r="S114" s="200">
        <v>934</v>
      </c>
      <c r="T114" s="200">
        <v>2347</v>
      </c>
      <c r="U114" s="200">
        <v>1</v>
      </c>
      <c r="V114" s="200">
        <v>1</v>
      </c>
      <c r="W114" s="200">
        <v>0</v>
      </c>
      <c r="X114" s="200">
        <v>0</v>
      </c>
      <c r="Y114" s="200">
        <v>310</v>
      </c>
      <c r="Z114" s="200">
        <v>83</v>
      </c>
      <c r="AA114" s="200">
        <v>0</v>
      </c>
      <c r="AB114" s="200">
        <v>0</v>
      </c>
      <c r="AC114" s="200">
        <v>44</v>
      </c>
      <c r="AD114" s="200">
        <v>615</v>
      </c>
      <c r="AE114" s="200">
        <v>2962</v>
      </c>
      <c r="AF114" s="200">
        <v>2028</v>
      </c>
      <c r="AG114" s="200">
        <v>2962</v>
      </c>
      <c r="AH114" s="192"/>
      <c r="AI114" s="192">
        <v>0</v>
      </c>
      <c r="AJ114" s="192">
        <v>0</v>
      </c>
      <c r="AK114" s="192">
        <v>9.6046378988332481E-4</v>
      </c>
      <c r="AL114" s="192">
        <v>0</v>
      </c>
      <c r="AM114" s="192">
        <v>0</v>
      </c>
      <c r="AN114" s="192">
        <v>5.7358995288960893E-3</v>
      </c>
      <c r="AO114" s="192">
        <v>7.5761774774511619E-4</v>
      </c>
      <c r="AP114" s="192">
        <v>0</v>
      </c>
      <c r="AQ114" s="192">
        <v>0</v>
      </c>
      <c r="AR114" s="192">
        <v>7.45398106652453E-3</v>
      </c>
      <c r="AS114" s="192"/>
      <c r="AT114" s="192">
        <v>0</v>
      </c>
      <c r="AU114" s="72">
        <v>0</v>
      </c>
      <c r="AV114" s="72">
        <v>2.5612367730221998E-3</v>
      </c>
      <c r="AW114" s="72">
        <v>0</v>
      </c>
      <c r="AX114" s="72">
        <v>0</v>
      </c>
      <c r="AY114" s="72">
        <v>5.7358995288960893E-3</v>
      </c>
      <c r="AZ114" s="72">
        <v>2.0203139939869766E-3</v>
      </c>
      <c r="BA114" s="72">
        <v>0</v>
      </c>
      <c r="BB114" s="72">
        <v>0</v>
      </c>
      <c r="BC114" s="72">
        <v>8.2604773786402991E-2</v>
      </c>
      <c r="BD114" s="72">
        <v>7.45398106652453E-3</v>
      </c>
      <c r="BE114" s="326">
        <v>1.0317450295905266E-2</v>
      </c>
      <c r="BF114" s="334">
        <f t="shared" si="4"/>
        <v>4.5809479313819387E-2</v>
      </c>
      <c r="BG114" s="429">
        <v>75.35168400000002</v>
      </c>
      <c r="BH114" s="432">
        <v>0.67286730805106143</v>
      </c>
      <c r="BI114" s="439" t="s">
        <v>114</v>
      </c>
      <c r="BJ114" s="367"/>
      <c r="BK114" s="367"/>
      <c r="BL114" s="367"/>
      <c r="BM114" s="367"/>
      <c r="BN114" s="367"/>
      <c r="BO114" s="367"/>
      <c r="BP114" s="367"/>
      <c r="BQ114" s="367"/>
      <c r="BR114" s="367"/>
    </row>
    <row r="115" spans="1:70">
      <c r="A115" s="192">
        <v>212</v>
      </c>
      <c r="B115" s="192">
        <v>55043</v>
      </c>
      <c r="C115" s="200">
        <v>9</v>
      </c>
      <c r="D115" s="202">
        <v>0</v>
      </c>
      <c r="E115" s="202">
        <v>1</v>
      </c>
      <c r="F115" s="200">
        <v>0</v>
      </c>
      <c r="G115" s="192" t="s">
        <v>575</v>
      </c>
      <c r="H115" s="264">
        <v>5.1240000000000001E-3</v>
      </c>
      <c r="I115" s="201">
        <v>83</v>
      </c>
      <c r="J115" s="264">
        <v>3.9988402633051728E-3</v>
      </c>
      <c r="K115" s="200">
        <v>0</v>
      </c>
      <c r="L115" s="200">
        <v>0</v>
      </c>
      <c r="M115" s="200">
        <v>0</v>
      </c>
      <c r="N115" s="200">
        <v>734</v>
      </c>
      <c r="O115" s="200">
        <v>0</v>
      </c>
      <c r="P115" s="200">
        <v>0</v>
      </c>
      <c r="Q115" s="200">
        <v>215</v>
      </c>
      <c r="R115" s="200">
        <v>0</v>
      </c>
      <c r="S115" s="200">
        <v>261</v>
      </c>
      <c r="T115" s="200">
        <v>900</v>
      </c>
      <c r="U115" s="200">
        <v>1</v>
      </c>
      <c r="V115" s="200">
        <v>1</v>
      </c>
      <c r="W115" s="200">
        <v>0</v>
      </c>
      <c r="X115" s="200">
        <v>0</v>
      </c>
      <c r="Y115" s="200">
        <v>554</v>
      </c>
      <c r="Z115" s="200">
        <v>180</v>
      </c>
      <c r="AA115" s="200">
        <v>0</v>
      </c>
      <c r="AB115" s="200">
        <v>0</v>
      </c>
      <c r="AC115" s="200">
        <v>51</v>
      </c>
      <c r="AD115" s="200">
        <v>949</v>
      </c>
      <c r="AE115" s="200">
        <v>1849</v>
      </c>
      <c r="AF115" s="200">
        <v>1588</v>
      </c>
      <c r="AG115" s="200">
        <v>1849</v>
      </c>
      <c r="AH115" s="192"/>
      <c r="AI115" s="192">
        <v>0</v>
      </c>
      <c r="AJ115" s="192">
        <v>0</v>
      </c>
      <c r="AK115" s="192">
        <v>1.1799297988129308E-2</v>
      </c>
      <c r="AL115" s="192">
        <v>0</v>
      </c>
      <c r="AM115" s="192">
        <v>0</v>
      </c>
      <c r="AN115" s="192">
        <v>1.4467804072638113E-2</v>
      </c>
      <c r="AO115" s="192">
        <v>8.9057371736016838E-3</v>
      </c>
      <c r="AP115" s="192">
        <v>0</v>
      </c>
      <c r="AQ115" s="192">
        <v>0</v>
      </c>
      <c r="AR115" s="192">
        <v>3.5172839234369105E-2</v>
      </c>
      <c r="AS115" s="192"/>
      <c r="AT115" s="192">
        <v>0</v>
      </c>
      <c r="AU115" s="72">
        <v>0</v>
      </c>
      <c r="AV115" s="72">
        <v>3.1464794635011492E-2</v>
      </c>
      <c r="AW115" s="72">
        <v>0</v>
      </c>
      <c r="AX115" s="72">
        <v>0</v>
      </c>
      <c r="AY115" s="72">
        <v>1.4467804072638113E-2</v>
      </c>
      <c r="AZ115" s="72">
        <v>2.3748632462937826E-2</v>
      </c>
      <c r="BA115" s="72">
        <v>0</v>
      </c>
      <c r="BB115" s="72">
        <v>0</v>
      </c>
      <c r="BC115" s="72">
        <v>0.42546060865461721</v>
      </c>
      <c r="BD115" s="72">
        <v>3.5172839234369105E-2</v>
      </c>
      <c r="BE115" s="326">
        <v>6.9681231170587429E-2</v>
      </c>
      <c r="BF115" s="334">
        <f t="shared" si="4"/>
        <v>0.30938466639740819</v>
      </c>
      <c r="BG115" s="429">
        <v>77.36859840000001</v>
      </c>
      <c r="BH115" s="432">
        <v>0.68197105775124534</v>
      </c>
      <c r="BI115" s="439" t="s">
        <v>114</v>
      </c>
      <c r="BJ115" s="367"/>
      <c r="BK115" s="367"/>
      <c r="BL115" s="367"/>
      <c r="BM115" s="367"/>
      <c r="BN115" s="367"/>
      <c r="BO115" s="367"/>
      <c r="BP115" s="367"/>
      <c r="BQ115" s="367"/>
      <c r="BR115" s="367"/>
    </row>
    <row r="116" spans="1:70">
      <c r="A116" s="192">
        <v>6</v>
      </c>
      <c r="B116" s="192">
        <v>53001</v>
      </c>
      <c r="C116" s="200">
        <v>3</v>
      </c>
      <c r="D116" s="200">
        <v>0</v>
      </c>
      <c r="E116" s="200">
        <v>1</v>
      </c>
      <c r="F116" s="200">
        <v>0</v>
      </c>
      <c r="G116" s="192" t="s">
        <v>575</v>
      </c>
      <c r="H116" s="264">
        <v>6.463E-3</v>
      </c>
      <c r="I116" s="201">
        <v>83</v>
      </c>
      <c r="J116" s="264">
        <v>5.0438143289893303E-3</v>
      </c>
      <c r="K116" s="200">
        <v>1045</v>
      </c>
      <c r="L116" s="200">
        <v>0</v>
      </c>
      <c r="M116" s="200">
        <v>0</v>
      </c>
      <c r="N116" s="200">
        <v>340</v>
      </c>
      <c r="O116" s="200">
        <v>0</v>
      </c>
      <c r="P116" s="200">
        <v>0</v>
      </c>
      <c r="Q116" s="200">
        <v>116</v>
      </c>
      <c r="R116" s="200">
        <v>77</v>
      </c>
      <c r="S116" s="200">
        <v>4390</v>
      </c>
      <c r="T116" s="200">
        <v>2028</v>
      </c>
      <c r="U116" s="200">
        <v>1</v>
      </c>
      <c r="V116" s="200">
        <v>0</v>
      </c>
      <c r="W116" s="200">
        <v>0</v>
      </c>
      <c r="X116" s="200">
        <v>0</v>
      </c>
      <c r="Y116" s="200">
        <v>145</v>
      </c>
      <c r="Z116" s="200">
        <v>195</v>
      </c>
      <c r="AA116" s="200">
        <v>0</v>
      </c>
      <c r="AB116" s="200">
        <v>0</v>
      </c>
      <c r="AC116" s="200">
        <v>48</v>
      </c>
      <c r="AD116" s="200">
        <v>1579</v>
      </c>
      <c r="AE116" s="200">
        <v>2562</v>
      </c>
      <c r="AF116" s="200">
        <v>-783</v>
      </c>
      <c r="AG116" s="200">
        <v>3607</v>
      </c>
      <c r="AH116" s="192"/>
      <c r="AI116" s="192">
        <v>2.1188559614651277E-2</v>
      </c>
      <c r="AJ116" s="192">
        <v>0</v>
      </c>
      <c r="AK116" s="192">
        <v>6.8938854248626171E-3</v>
      </c>
      <c r="AL116" s="192">
        <v>0</v>
      </c>
      <c r="AM116" s="192">
        <v>0</v>
      </c>
      <c r="AN116" s="192">
        <v>4.1119998945945258E-2</v>
      </c>
      <c r="AO116" s="192">
        <v>2.9400393723678806E-3</v>
      </c>
      <c r="AP116" s="192">
        <v>0</v>
      </c>
      <c r="AQ116" s="192">
        <v>0</v>
      </c>
      <c r="AR116" s="192">
        <v>7.2142483357827025E-2</v>
      </c>
      <c r="AS116" s="192"/>
      <c r="AT116" s="192">
        <v>2.1188559614651277E-2</v>
      </c>
      <c r="AU116" s="72">
        <v>0</v>
      </c>
      <c r="AV116" s="72">
        <v>1.8383694466300313E-2</v>
      </c>
      <c r="AW116" s="72">
        <v>0</v>
      </c>
      <c r="AX116" s="72">
        <v>0</v>
      </c>
      <c r="AY116" s="72">
        <v>4.1119998945945258E-2</v>
      </c>
      <c r="AZ116" s="72">
        <v>7.8401049929810156E-3</v>
      </c>
      <c r="BA116" s="72">
        <v>0</v>
      </c>
      <c r="BB116" s="72">
        <v>0</v>
      </c>
      <c r="BC116" s="72">
        <v>-0.26460354351310927</v>
      </c>
      <c r="BD116" s="72">
        <v>7.2142483357827025E-2</v>
      </c>
      <c r="BE116" s="326">
        <v>8.8532358019877869E-2</v>
      </c>
      <c r="BF116" s="334">
        <f t="shared" si="4"/>
        <v>0.39308366960825775</v>
      </c>
      <c r="BG116" s="429">
        <v>77.933810400000013</v>
      </c>
      <c r="BH116" s="432">
        <v>0.69345379278486918</v>
      </c>
      <c r="BI116" s="439" t="s">
        <v>114</v>
      </c>
      <c r="BJ116" s="367"/>
      <c r="BK116" s="367"/>
      <c r="BL116" s="367"/>
      <c r="BM116" s="367"/>
      <c r="BN116" s="367"/>
      <c r="BO116" s="367"/>
      <c r="BP116" s="367"/>
      <c r="BQ116" s="367"/>
      <c r="BR116" s="367"/>
    </row>
    <row r="117" spans="1:70">
      <c r="A117" s="192">
        <v>232</v>
      </c>
      <c r="B117" s="192">
        <v>51007</v>
      </c>
      <c r="C117" s="200">
        <v>3</v>
      </c>
      <c r="D117" s="202">
        <v>0</v>
      </c>
      <c r="E117" s="202">
        <v>1</v>
      </c>
      <c r="F117" s="200">
        <v>0</v>
      </c>
      <c r="G117" s="192" t="s">
        <v>575</v>
      </c>
      <c r="H117" s="264">
        <v>2.3479999999999998E-3</v>
      </c>
      <c r="I117" s="201">
        <v>83</v>
      </c>
      <c r="J117" s="264">
        <v>1.8324115804528773E-3</v>
      </c>
      <c r="K117" s="200">
        <v>4269</v>
      </c>
      <c r="L117" s="200">
        <v>0</v>
      </c>
      <c r="M117" s="200">
        <v>0</v>
      </c>
      <c r="N117" s="200">
        <v>45</v>
      </c>
      <c r="O117" s="200">
        <v>0</v>
      </c>
      <c r="P117" s="200">
        <v>0</v>
      </c>
      <c r="Q117" s="200">
        <v>365</v>
      </c>
      <c r="R117" s="200">
        <v>7</v>
      </c>
      <c r="S117" s="200">
        <v>2808</v>
      </c>
      <c r="T117" s="200">
        <v>0</v>
      </c>
      <c r="U117" s="200">
        <v>0</v>
      </c>
      <c r="V117" s="200">
        <v>0</v>
      </c>
      <c r="W117" s="200">
        <v>0</v>
      </c>
      <c r="X117" s="200">
        <v>0</v>
      </c>
      <c r="Y117" s="200">
        <v>0</v>
      </c>
      <c r="Z117" s="200">
        <v>45</v>
      </c>
      <c r="AA117" s="200">
        <v>0</v>
      </c>
      <c r="AB117" s="200">
        <v>0</v>
      </c>
      <c r="AC117" s="200">
        <v>116</v>
      </c>
      <c r="AD117" s="200">
        <v>4686</v>
      </c>
      <c r="AE117" s="200">
        <v>417</v>
      </c>
      <c r="AF117" s="200">
        <v>1878</v>
      </c>
      <c r="AG117" s="200">
        <v>4686</v>
      </c>
      <c r="AH117" s="192"/>
      <c r="AI117" s="192">
        <v>3.1446711448552399E-2</v>
      </c>
      <c r="AJ117" s="192">
        <v>0</v>
      </c>
      <c r="AK117" s="192">
        <v>3.3148325490392548E-4</v>
      </c>
      <c r="AL117" s="192">
        <v>0</v>
      </c>
      <c r="AM117" s="192">
        <v>0</v>
      </c>
      <c r="AN117" s="192">
        <v>0</v>
      </c>
      <c r="AO117" s="192">
        <v>0</v>
      </c>
      <c r="AP117" s="192">
        <v>0</v>
      </c>
      <c r="AQ117" s="192">
        <v>0</v>
      </c>
      <c r="AR117" s="192">
        <v>3.1778194703456324E-2</v>
      </c>
      <c r="AS117" s="192"/>
      <c r="AT117" s="192">
        <v>3.1446711448552399E-2</v>
      </c>
      <c r="AU117" s="72">
        <v>0</v>
      </c>
      <c r="AV117" s="72">
        <v>8.8395534641046798E-4</v>
      </c>
      <c r="AW117" s="72">
        <v>0</v>
      </c>
      <c r="AX117" s="72">
        <v>0</v>
      </c>
      <c r="AY117" s="72">
        <v>0</v>
      </c>
      <c r="AZ117" s="72">
        <v>0</v>
      </c>
      <c r="BA117" s="72">
        <v>0</v>
      </c>
      <c r="BB117" s="72">
        <v>0</v>
      </c>
      <c r="BC117" s="72">
        <v>0.23056501952206374</v>
      </c>
      <c r="BD117" s="72">
        <v>3.1778194703456324E-2</v>
      </c>
      <c r="BE117" s="326">
        <v>3.2330666794962867E-2</v>
      </c>
      <c r="BF117" s="334">
        <f t="shared" si="4"/>
        <v>0.14354816056963515</v>
      </c>
      <c r="BG117" s="429">
        <v>78.33838320000001</v>
      </c>
      <c r="BH117" s="432">
        <v>0.69762545638674889</v>
      </c>
      <c r="BI117" s="439" t="s">
        <v>114</v>
      </c>
      <c r="BJ117" s="367"/>
      <c r="BK117" s="367"/>
      <c r="BL117" s="367"/>
      <c r="BM117" s="367"/>
      <c r="BN117" s="367"/>
      <c r="BO117" s="367"/>
      <c r="BP117" s="367"/>
      <c r="BQ117" s="367"/>
      <c r="BR117" s="367"/>
    </row>
    <row r="118" spans="1:70">
      <c r="A118" s="192">
        <v>253</v>
      </c>
      <c r="B118" s="192">
        <v>54061</v>
      </c>
      <c r="C118" s="200">
        <v>9</v>
      </c>
      <c r="D118" s="200">
        <v>0</v>
      </c>
      <c r="E118" s="200">
        <v>1</v>
      </c>
      <c r="F118" s="200">
        <v>0</v>
      </c>
      <c r="G118" s="192" t="s">
        <v>575</v>
      </c>
      <c r="H118" s="264">
        <v>6.7599999999999995E-4</v>
      </c>
      <c r="I118" s="201">
        <v>83</v>
      </c>
      <c r="J118" s="264">
        <v>5.2755972248132242E-4</v>
      </c>
      <c r="K118" s="200">
        <v>629</v>
      </c>
      <c r="L118" s="200">
        <v>0</v>
      </c>
      <c r="M118" s="200">
        <v>0</v>
      </c>
      <c r="N118" s="200">
        <v>315</v>
      </c>
      <c r="O118" s="200">
        <v>13</v>
      </c>
      <c r="P118" s="200">
        <v>0</v>
      </c>
      <c r="Q118" s="200">
        <v>138</v>
      </c>
      <c r="R118" s="200">
        <v>0</v>
      </c>
      <c r="S118" s="200">
        <v>822</v>
      </c>
      <c r="T118" s="200">
        <v>2130</v>
      </c>
      <c r="U118" s="200">
        <v>1</v>
      </c>
      <c r="V118" s="200">
        <v>1</v>
      </c>
      <c r="W118" s="200">
        <v>227</v>
      </c>
      <c r="X118" s="200">
        <v>0</v>
      </c>
      <c r="Y118" s="200">
        <v>285</v>
      </c>
      <c r="Z118" s="200">
        <v>11</v>
      </c>
      <c r="AA118" s="200">
        <v>18</v>
      </c>
      <c r="AB118" s="200">
        <v>13</v>
      </c>
      <c r="AC118" s="200">
        <v>42</v>
      </c>
      <c r="AD118" s="200">
        <v>1096</v>
      </c>
      <c r="AE118" s="200">
        <v>2597</v>
      </c>
      <c r="AF118" s="200">
        <v>2404</v>
      </c>
      <c r="AG118" s="200">
        <v>3226</v>
      </c>
      <c r="AH118" s="192"/>
      <c r="AI118" s="192">
        <v>1.3339769630718221E-3</v>
      </c>
      <c r="AJ118" s="192">
        <v>0</v>
      </c>
      <c r="AK118" s="192">
        <v>6.680488765780986E-4</v>
      </c>
      <c r="AL118" s="192">
        <v>2.7570271096873908E-5</v>
      </c>
      <c r="AM118" s="192">
        <v>0</v>
      </c>
      <c r="AN118" s="192">
        <v>4.5172828797185715E-3</v>
      </c>
      <c r="AO118" s="192">
        <v>6.0442517404685106E-4</v>
      </c>
      <c r="AP118" s="192">
        <v>3.8174221518748485E-5</v>
      </c>
      <c r="AQ118" s="192">
        <v>2.7570271096873908E-5</v>
      </c>
      <c r="AR118" s="192">
        <v>7.2170486571278411E-3</v>
      </c>
      <c r="AS118" s="192"/>
      <c r="AT118" s="192">
        <v>1.3339769630718221E-3</v>
      </c>
      <c r="AU118" s="72">
        <v>0</v>
      </c>
      <c r="AV118" s="72">
        <v>1.7814636708749297E-3</v>
      </c>
      <c r="AW118" s="72">
        <v>2.7570271096873908E-5</v>
      </c>
      <c r="AX118" s="72">
        <v>0</v>
      </c>
      <c r="AY118" s="72">
        <v>4.5172828797185715E-3</v>
      </c>
      <c r="AZ118" s="72">
        <v>1.6118004641249364E-3</v>
      </c>
      <c r="BA118" s="72">
        <v>1.0179792404999599E-4</v>
      </c>
      <c r="BB118" s="72">
        <v>2.7570271096873908E-5</v>
      </c>
      <c r="BC118" s="72">
        <v>8.497298938062163E-2</v>
      </c>
      <c r="BD118" s="72">
        <v>7.2170486571278411E-3</v>
      </c>
      <c r="BE118" s="326">
        <v>9.4014624440340016E-3</v>
      </c>
      <c r="BF118" s="334">
        <f t="shared" si="4"/>
        <v>4.174249325151097E-2</v>
      </c>
      <c r="BG118" s="429">
        <v>79.123730399999999</v>
      </c>
      <c r="BH118" s="432">
        <v>0.69882649752596127</v>
      </c>
      <c r="BI118" s="439" t="s">
        <v>114</v>
      </c>
      <c r="BJ118" s="367"/>
      <c r="BK118" s="367"/>
      <c r="BL118" s="367"/>
      <c r="BM118" s="367"/>
      <c r="BN118" s="367"/>
      <c r="BO118" s="367"/>
      <c r="BP118" s="367"/>
      <c r="BQ118" s="367"/>
      <c r="BR118" s="367"/>
    </row>
    <row r="119" spans="1:70">
      <c r="A119" s="192">
        <v>200</v>
      </c>
      <c r="B119" s="192">
        <v>42025</v>
      </c>
      <c r="C119" s="200">
        <v>9</v>
      </c>
      <c r="D119" s="200">
        <v>0</v>
      </c>
      <c r="E119" s="200">
        <v>1</v>
      </c>
      <c r="F119" s="200">
        <v>0</v>
      </c>
      <c r="G119" s="192" t="s">
        <v>575</v>
      </c>
      <c r="H119" s="264">
        <v>1.622E-3</v>
      </c>
      <c r="I119" s="201">
        <v>83</v>
      </c>
      <c r="J119" s="264">
        <v>1.2658311684389128E-3</v>
      </c>
      <c r="K119" s="200">
        <v>0</v>
      </c>
      <c r="L119" s="200">
        <v>0</v>
      </c>
      <c r="M119" s="200">
        <v>0</v>
      </c>
      <c r="N119" s="200">
        <v>591</v>
      </c>
      <c r="O119" s="200">
        <v>21</v>
      </c>
      <c r="P119" s="200">
        <v>0</v>
      </c>
      <c r="Q119" s="200">
        <v>124</v>
      </c>
      <c r="R119" s="200">
        <v>0</v>
      </c>
      <c r="S119" s="200">
        <v>927</v>
      </c>
      <c r="T119" s="200">
        <v>1603</v>
      </c>
      <c r="U119" s="200">
        <v>1</v>
      </c>
      <c r="V119" s="200">
        <v>1</v>
      </c>
      <c r="W119" s="200">
        <v>0</v>
      </c>
      <c r="X119" s="200">
        <v>0</v>
      </c>
      <c r="Y119" s="200">
        <v>465</v>
      </c>
      <c r="Z119" s="200">
        <v>126</v>
      </c>
      <c r="AA119" s="200">
        <v>0</v>
      </c>
      <c r="AB119" s="200">
        <v>0</v>
      </c>
      <c r="AC119" s="200">
        <v>12</v>
      </c>
      <c r="AD119" s="200">
        <v>738</v>
      </c>
      <c r="AE119" s="200">
        <v>2341</v>
      </c>
      <c r="AF119" s="200">
        <v>1413</v>
      </c>
      <c r="AG119" s="200">
        <v>2341</v>
      </c>
      <c r="AH119" s="192"/>
      <c r="AI119" s="192">
        <v>0</v>
      </c>
      <c r="AJ119" s="192">
        <v>0</v>
      </c>
      <c r="AK119" s="192">
        <v>3.0073870066005376E-3</v>
      </c>
      <c r="AL119" s="192">
        <v>1.0686146723961301E-4</v>
      </c>
      <c r="AM119" s="192">
        <v>0</v>
      </c>
      <c r="AN119" s="192">
        <v>8.1570919992904594E-3</v>
      </c>
      <c r="AO119" s="192">
        <v>2.3662182031628596E-3</v>
      </c>
      <c r="AP119" s="192">
        <v>0</v>
      </c>
      <c r="AQ119" s="192">
        <v>0</v>
      </c>
      <c r="AR119" s="192">
        <v>1.363755867629347E-2</v>
      </c>
      <c r="AS119" s="192"/>
      <c r="AT119" s="192">
        <v>0</v>
      </c>
      <c r="AU119" s="72">
        <v>0</v>
      </c>
      <c r="AV119" s="72">
        <v>8.0196986842681027E-3</v>
      </c>
      <c r="AW119" s="72">
        <v>1.0686146723961301E-4</v>
      </c>
      <c r="AX119" s="72">
        <v>0</v>
      </c>
      <c r="AY119" s="72">
        <v>8.1570919992904594E-3</v>
      </c>
      <c r="AZ119" s="72">
        <v>6.3099152084342943E-3</v>
      </c>
      <c r="BA119" s="72">
        <v>0</v>
      </c>
      <c r="BB119" s="72">
        <v>0</v>
      </c>
      <c r="BC119" s="72">
        <v>0.11983750254728032</v>
      </c>
      <c r="BD119" s="72">
        <v>1.363755867629347E-2</v>
      </c>
      <c r="BE119" s="326">
        <v>2.2593567359232469E-2</v>
      </c>
      <c r="BF119" s="334">
        <f t="shared" si="4"/>
        <v>0.10031543907499217</v>
      </c>
      <c r="BG119" s="429">
        <v>79.248672000000013</v>
      </c>
      <c r="BH119" s="432">
        <v>0.70170828558484066</v>
      </c>
      <c r="BI119" s="439" t="s">
        <v>114</v>
      </c>
      <c r="BJ119" s="367"/>
      <c r="BK119" s="367"/>
      <c r="BL119" s="367"/>
      <c r="BM119" s="367"/>
      <c r="BN119" s="367"/>
      <c r="BO119" s="367"/>
      <c r="BP119" s="367"/>
      <c r="BQ119" s="367"/>
      <c r="BR119" s="367"/>
    </row>
    <row r="120" spans="1:70">
      <c r="A120" s="192">
        <v>294</v>
      </c>
      <c r="B120" s="192">
        <v>55023</v>
      </c>
      <c r="C120" s="200">
        <v>9</v>
      </c>
      <c r="D120" s="200">
        <v>0</v>
      </c>
      <c r="E120" s="200">
        <v>1</v>
      </c>
      <c r="F120" s="200">
        <v>0</v>
      </c>
      <c r="G120" s="192" t="s">
        <v>575</v>
      </c>
      <c r="H120" s="264">
        <v>1.5740000000000001E-3</v>
      </c>
      <c r="I120" s="201">
        <v>83</v>
      </c>
      <c r="J120" s="264">
        <v>1.2283713064875764E-3</v>
      </c>
      <c r="K120" s="200">
        <v>1413</v>
      </c>
      <c r="L120" s="200">
        <v>0</v>
      </c>
      <c r="M120" s="200">
        <v>0</v>
      </c>
      <c r="N120" s="200">
        <v>324</v>
      </c>
      <c r="O120" s="200">
        <v>0</v>
      </c>
      <c r="P120" s="200">
        <v>0</v>
      </c>
      <c r="Q120" s="200">
        <v>224</v>
      </c>
      <c r="R120" s="200">
        <v>124</v>
      </c>
      <c r="S120" s="200">
        <v>44</v>
      </c>
      <c r="T120" s="200">
        <v>1575</v>
      </c>
      <c r="U120" s="200">
        <v>1</v>
      </c>
      <c r="V120" s="200">
        <v>1</v>
      </c>
      <c r="W120" s="200">
        <v>0</v>
      </c>
      <c r="X120" s="200">
        <v>0</v>
      </c>
      <c r="Y120" s="200">
        <v>243</v>
      </c>
      <c r="Z120" s="200">
        <v>69</v>
      </c>
      <c r="AA120" s="200">
        <v>0</v>
      </c>
      <c r="AB120" s="200">
        <v>0</v>
      </c>
      <c r="AC120" s="200">
        <v>36</v>
      </c>
      <c r="AD120" s="200">
        <v>2086</v>
      </c>
      <c r="AE120" s="200">
        <v>2248</v>
      </c>
      <c r="AF120" s="200">
        <v>3617</v>
      </c>
      <c r="AG120" s="200">
        <v>3661</v>
      </c>
      <c r="AH120" s="192"/>
      <c r="AI120" s="192">
        <v>6.9774683973891204E-3</v>
      </c>
      <c r="AJ120" s="192">
        <v>0</v>
      </c>
      <c r="AK120" s="192">
        <v>1.5999290592739386E-3</v>
      </c>
      <c r="AL120" s="192">
        <v>0</v>
      </c>
      <c r="AM120" s="192">
        <v>0</v>
      </c>
      <c r="AN120" s="192">
        <v>7.7774329270260904E-3</v>
      </c>
      <c r="AO120" s="192">
        <v>1.199946794455454E-3</v>
      </c>
      <c r="AP120" s="192">
        <v>0</v>
      </c>
      <c r="AQ120" s="192">
        <v>0</v>
      </c>
      <c r="AR120" s="192">
        <v>1.7554777178144604E-2</v>
      </c>
      <c r="AS120" s="192"/>
      <c r="AT120" s="192">
        <v>6.9774683973891204E-3</v>
      </c>
      <c r="AU120" s="72">
        <v>0</v>
      </c>
      <c r="AV120" s="72">
        <v>4.2664774913971689E-3</v>
      </c>
      <c r="AW120" s="72">
        <v>0</v>
      </c>
      <c r="AX120" s="72">
        <v>0</v>
      </c>
      <c r="AY120" s="72">
        <v>7.7774329270260904E-3</v>
      </c>
      <c r="AZ120" s="72">
        <v>3.1998581185478771E-3</v>
      </c>
      <c r="BA120" s="72">
        <v>0</v>
      </c>
      <c r="BB120" s="72">
        <v>0</v>
      </c>
      <c r="BC120" s="72">
        <v>0.29768227404289277</v>
      </c>
      <c r="BD120" s="72">
        <v>1.7554777178144604E-2</v>
      </c>
      <c r="BE120" s="326">
        <v>2.2221236934360258E-2</v>
      </c>
      <c r="BF120" s="334">
        <f t="shared" si="4"/>
        <v>9.8662291988559553E-2</v>
      </c>
      <c r="BG120" s="429">
        <v>80.319600000000008</v>
      </c>
      <c r="BH120" s="432">
        <v>0.70450479261608367</v>
      </c>
      <c r="BI120" s="439" t="s">
        <v>114</v>
      </c>
      <c r="BJ120" s="367"/>
      <c r="BK120" s="367"/>
      <c r="BL120" s="367"/>
      <c r="BM120" s="367"/>
      <c r="BN120" s="367"/>
      <c r="BO120" s="367"/>
      <c r="BP120" s="367"/>
      <c r="BQ120" s="367"/>
      <c r="BR120" s="367"/>
    </row>
    <row r="121" spans="1:70">
      <c r="A121" s="192">
        <v>302</v>
      </c>
      <c r="B121" s="192">
        <v>53011</v>
      </c>
      <c r="C121" s="200">
        <v>3</v>
      </c>
      <c r="D121" s="202">
        <v>0</v>
      </c>
      <c r="E121" s="202">
        <v>1</v>
      </c>
      <c r="F121" s="200">
        <v>0</v>
      </c>
      <c r="G121" s="192" t="s">
        <v>575</v>
      </c>
      <c r="H121" s="264">
        <v>2.362E-3</v>
      </c>
      <c r="I121" s="201">
        <v>83</v>
      </c>
      <c r="J121" s="264">
        <v>1.8433373735220171E-3</v>
      </c>
      <c r="K121" s="200">
        <v>372</v>
      </c>
      <c r="L121" s="200">
        <v>0</v>
      </c>
      <c r="M121" s="200">
        <v>0</v>
      </c>
      <c r="N121" s="200">
        <v>0</v>
      </c>
      <c r="O121" s="200">
        <v>0</v>
      </c>
      <c r="P121" s="200">
        <v>0</v>
      </c>
      <c r="Q121" s="200">
        <v>0</v>
      </c>
      <c r="R121" s="200">
        <v>0</v>
      </c>
      <c r="S121" s="200">
        <v>1152</v>
      </c>
      <c r="T121" s="200">
        <v>4192</v>
      </c>
      <c r="U121" s="200">
        <v>1</v>
      </c>
      <c r="V121" s="200">
        <v>0</v>
      </c>
      <c r="W121" s="200">
        <v>0</v>
      </c>
      <c r="X121" s="200">
        <v>0</v>
      </c>
      <c r="Y121" s="200">
        <v>0</v>
      </c>
      <c r="Z121" s="200">
        <v>0</v>
      </c>
      <c r="AA121" s="200">
        <v>0</v>
      </c>
      <c r="AB121" s="200">
        <v>0</v>
      </c>
      <c r="AC121" s="200">
        <v>0</v>
      </c>
      <c r="AD121" s="200">
        <v>982</v>
      </c>
      <c r="AE121" s="200">
        <v>4803</v>
      </c>
      <c r="AF121" s="200">
        <v>4023</v>
      </c>
      <c r="AG121" s="200">
        <v>5175</v>
      </c>
      <c r="AH121" s="192"/>
      <c r="AI121" s="192">
        <v>2.7566004418597659E-3</v>
      </c>
      <c r="AJ121" s="192">
        <v>0</v>
      </c>
      <c r="AK121" s="192">
        <v>0</v>
      </c>
      <c r="AL121" s="192">
        <v>0</v>
      </c>
      <c r="AM121" s="192">
        <v>0</v>
      </c>
      <c r="AN121" s="192">
        <v>3.106362648461327E-2</v>
      </c>
      <c r="AO121" s="192">
        <v>0</v>
      </c>
      <c r="AP121" s="192">
        <v>0</v>
      </c>
      <c r="AQ121" s="192">
        <v>0</v>
      </c>
      <c r="AR121" s="192">
        <v>3.3820226926473039E-2</v>
      </c>
      <c r="AS121" s="192"/>
      <c r="AT121" s="192">
        <v>2.7566004418597659E-3</v>
      </c>
      <c r="AU121" s="72">
        <v>0</v>
      </c>
      <c r="AV121" s="72">
        <v>0</v>
      </c>
      <c r="AW121" s="72">
        <v>0</v>
      </c>
      <c r="AX121" s="72">
        <v>0</v>
      </c>
      <c r="AY121" s="72">
        <v>3.106362648461327E-2</v>
      </c>
      <c r="AZ121" s="72">
        <v>0</v>
      </c>
      <c r="BA121" s="72">
        <v>0</v>
      </c>
      <c r="BB121" s="72">
        <v>0</v>
      </c>
      <c r="BC121" s="72">
        <v>0.49685499899649804</v>
      </c>
      <c r="BD121" s="72">
        <v>3.3820226926473039E-2</v>
      </c>
      <c r="BE121" s="326">
        <v>3.3820226926473039E-2</v>
      </c>
      <c r="BF121" s="334">
        <f t="shared" si="4"/>
        <v>0.15016180755354031</v>
      </c>
      <c r="BG121" s="429">
        <v>81.461923200000015</v>
      </c>
      <c r="BH121" s="432">
        <v>0.70870132985102408</v>
      </c>
      <c r="BI121" s="439" t="s">
        <v>114</v>
      </c>
      <c r="BJ121" s="367"/>
      <c r="BK121" s="367"/>
      <c r="BL121" s="367"/>
      <c r="BM121" s="367"/>
      <c r="BN121" s="367"/>
      <c r="BO121" s="367"/>
      <c r="BP121" s="367"/>
      <c r="BQ121" s="367"/>
      <c r="BR121" s="367"/>
    </row>
    <row r="122" spans="1:70">
      <c r="A122" s="192">
        <v>257</v>
      </c>
      <c r="B122" s="192">
        <v>53009</v>
      </c>
      <c r="C122" s="200">
        <v>9</v>
      </c>
      <c r="D122" s="200">
        <v>0</v>
      </c>
      <c r="E122" s="200">
        <v>1</v>
      </c>
      <c r="F122" s="200">
        <v>0</v>
      </c>
      <c r="G122" s="192" t="s">
        <v>575</v>
      </c>
      <c r="H122" s="264">
        <v>6.463E-3</v>
      </c>
      <c r="I122" s="201">
        <v>83</v>
      </c>
      <c r="J122" s="264">
        <v>5.0438143289893303E-3</v>
      </c>
      <c r="K122" s="200">
        <v>220</v>
      </c>
      <c r="L122" s="200">
        <v>0</v>
      </c>
      <c r="M122" s="200">
        <v>0</v>
      </c>
      <c r="N122" s="200">
        <v>542</v>
      </c>
      <c r="O122" s="200">
        <v>0</v>
      </c>
      <c r="P122" s="200">
        <v>0</v>
      </c>
      <c r="Q122" s="200">
        <v>323</v>
      </c>
      <c r="R122" s="200">
        <v>21</v>
      </c>
      <c r="S122" s="200">
        <v>466</v>
      </c>
      <c r="T122" s="200">
        <v>1922</v>
      </c>
      <c r="U122" s="200">
        <v>1</v>
      </c>
      <c r="V122" s="200">
        <v>1</v>
      </c>
      <c r="W122" s="200">
        <v>0</v>
      </c>
      <c r="X122" s="200">
        <v>0</v>
      </c>
      <c r="Y122" s="200">
        <v>378</v>
      </c>
      <c r="Z122" s="200">
        <v>163</v>
      </c>
      <c r="AA122" s="200">
        <v>0</v>
      </c>
      <c r="AB122" s="200">
        <v>0</v>
      </c>
      <c r="AC122" s="200">
        <v>74</v>
      </c>
      <c r="AD122" s="200">
        <v>1107</v>
      </c>
      <c r="AE122" s="200">
        <v>2809</v>
      </c>
      <c r="AF122" s="200">
        <v>2563</v>
      </c>
      <c r="AG122" s="200">
        <v>3029</v>
      </c>
      <c r="AH122" s="192"/>
      <c r="AI122" s="192">
        <v>4.4607493925581639E-3</v>
      </c>
      <c r="AJ122" s="192">
        <v>0</v>
      </c>
      <c r="AK122" s="192">
        <v>1.0989664412575113E-2</v>
      </c>
      <c r="AL122" s="192">
        <v>0</v>
      </c>
      <c r="AM122" s="192">
        <v>0</v>
      </c>
      <c r="AN122" s="192">
        <v>3.8970728784076328E-2</v>
      </c>
      <c r="AO122" s="192">
        <v>7.6643785017590279E-3</v>
      </c>
      <c r="AP122" s="192">
        <v>0</v>
      </c>
      <c r="AQ122" s="192">
        <v>0</v>
      </c>
      <c r="AR122" s="192">
        <v>6.2085521090968633E-2</v>
      </c>
      <c r="AS122" s="192"/>
      <c r="AT122" s="192">
        <v>4.4607493925581639E-3</v>
      </c>
      <c r="AU122" s="72">
        <v>0</v>
      </c>
      <c r="AV122" s="72">
        <v>2.9305771766866967E-2</v>
      </c>
      <c r="AW122" s="72">
        <v>0</v>
      </c>
      <c r="AX122" s="72">
        <v>0</v>
      </c>
      <c r="AY122" s="72">
        <v>3.8970728784076328E-2</v>
      </c>
      <c r="AZ122" s="72">
        <v>2.0438342671357405E-2</v>
      </c>
      <c r="BA122" s="72">
        <v>0</v>
      </c>
      <c r="BB122" s="72">
        <v>0</v>
      </c>
      <c r="BC122" s="72">
        <v>0.86612884038837679</v>
      </c>
      <c r="BD122" s="72">
        <v>6.2085521090968633E-2</v>
      </c>
      <c r="BE122" s="326">
        <v>9.317559261485886E-2</v>
      </c>
      <c r="BF122" s="334">
        <f t="shared" si="4"/>
        <v>0.41369963120997338</v>
      </c>
      <c r="BG122" s="429">
        <v>82.02118560000001</v>
      </c>
      <c r="BH122" s="432">
        <v>0.72018406488464792</v>
      </c>
      <c r="BI122" s="439" t="s">
        <v>114</v>
      </c>
      <c r="BJ122" s="367"/>
      <c r="BK122" s="367"/>
      <c r="BL122" s="367"/>
      <c r="BM122" s="367"/>
      <c r="BN122" s="367"/>
      <c r="BO122" s="367"/>
      <c r="BP122" s="367"/>
      <c r="BQ122" s="367"/>
      <c r="BR122" s="367"/>
    </row>
    <row r="123" spans="1:70">
      <c r="A123" s="192">
        <v>240</v>
      </c>
      <c r="B123" s="192">
        <v>41015</v>
      </c>
      <c r="C123" s="200">
        <v>9</v>
      </c>
      <c r="D123" s="201">
        <v>0</v>
      </c>
      <c r="E123" s="201">
        <v>1</v>
      </c>
      <c r="F123" s="200">
        <v>0</v>
      </c>
      <c r="G123" s="192" t="s">
        <v>575</v>
      </c>
      <c r="H123" s="264">
        <v>7.2329999999999998E-3</v>
      </c>
      <c r="I123" s="201">
        <v>83</v>
      </c>
      <c r="J123" s="264">
        <v>5.6447329477920197E-3</v>
      </c>
      <c r="K123" s="200">
        <v>151</v>
      </c>
      <c r="L123" s="200">
        <v>0</v>
      </c>
      <c r="M123" s="200">
        <v>0</v>
      </c>
      <c r="N123" s="200">
        <v>447</v>
      </c>
      <c r="O123" s="200">
        <v>175</v>
      </c>
      <c r="P123" s="200">
        <v>0</v>
      </c>
      <c r="Q123" s="200">
        <v>169</v>
      </c>
      <c r="R123" s="200">
        <v>11</v>
      </c>
      <c r="S123" s="200">
        <v>1083</v>
      </c>
      <c r="T123" s="200">
        <v>2167</v>
      </c>
      <c r="U123" s="200">
        <v>1</v>
      </c>
      <c r="V123" s="200">
        <v>1</v>
      </c>
      <c r="W123" s="200">
        <v>0</v>
      </c>
      <c r="X123" s="200">
        <v>0</v>
      </c>
      <c r="Y123" s="200">
        <v>339</v>
      </c>
      <c r="Z123" s="200">
        <v>108</v>
      </c>
      <c r="AA123" s="200">
        <v>0</v>
      </c>
      <c r="AB123" s="200">
        <v>9</v>
      </c>
      <c r="AC123" s="200">
        <v>51</v>
      </c>
      <c r="AD123" s="200">
        <v>954</v>
      </c>
      <c r="AE123" s="200">
        <v>2970</v>
      </c>
      <c r="AF123" s="200">
        <v>2039</v>
      </c>
      <c r="AG123" s="200">
        <v>3121</v>
      </c>
      <c r="AH123" s="192"/>
      <c r="AI123" s="192">
        <v>3.4264657939687125E-3</v>
      </c>
      <c r="AJ123" s="192">
        <v>0</v>
      </c>
      <c r="AK123" s="192">
        <v>1.0143246423205392E-2</v>
      </c>
      <c r="AL123" s="192">
        <v>3.9710696287716864E-3</v>
      </c>
      <c r="AM123" s="192">
        <v>0</v>
      </c>
      <c r="AN123" s="192">
        <v>4.917318791741853E-2</v>
      </c>
      <c r="AO123" s="192">
        <v>7.6925291665920093E-3</v>
      </c>
      <c r="AP123" s="192">
        <v>0</v>
      </c>
      <c r="AQ123" s="192">
        <v>2.0422643805111527E-4</v>
      </c>
      <c r="AR123" s="192">
        <v>7.4610725368007447E-2</v>
      </c>
      <c r="AS123" s="192"/>
      <c r="AT123" s="192">
        <v>3.4264657939687125E-3</v>
      </c>
      <c r="AU123" s="72">
        <v>0</v>
      </c>
      <c r="AV123" s="72">
        <v>2.7048657128547714E-2</v>
      </c>
      <c r="AW123" s="72">
        <v>3.9710696287716864E-3</v>
      </c>
      <c r="AX123" s="72">
        <v>0</v>
      </c>
      <c r="AY123" s="72">
        <v>4.917318791741853E-2</v>
      </c>
      <c r="AZ123" s="72">
        <v>2.0513411110912025E-2</v>
      </c>
      <c r="BA123" s="72">
        <v>0</v>
      </c>
      <c r="BB123" s="72">
        <v>2.0422643805111527E-4</v>
      </c>
      <c r="BC123" s="72">
        <v>0.77114390219671125</v>
      </c>
      <c r="BD123" s="72">
        <v>7.4610725368007447E-2</v>
      </c>
      <c r="BE123" s="326">
        <v>0.10433701801766979</v>
      </c>
      <c r="BF123" s="334">
        <f t="shared" si="4"/>
        <v>0.46325635999845388</v>
      </c>
      <c r="BG123" s="429">
        <v>82.068782400000003</v>
      </c>
      <c r="BH123" s="432">
        <v>0.73303484973660538</v>
      </c>
      <c r="BI123" s="439" t="s">
        <v>114</v>
      </c>
      <c r="BJ123" s="367"/>
      <c r="BK123" s="367"/>
      <c r="BL123" s="367"/>
      <c r="BM123" s="367"/>
      <c r="BN123" s="367"/>
      <c r="BO123" s="367"/>
      <c r="BP123" s="367"/>
      <c r="BQ123" s="367"/>
      <c r="BR123" s="367"/>
    </row>
    <row r="124" spans="1:70">
      <c r="A124" s="192">
        <v>255</v>
      </c>
      <c r="B124" s="192">
        <v>55018</v>
      </c>
      <c r="C124" s="200">
        <v>9</v>
      </c>
      <c r="D124" s="200">
        <v>0</v>
      </c>
      <c r="E124" s="200">
        <v>1</v>
      </c>
      <c r="F124" s="200">
        <v>0</v>
      </c>
      <c r="G124" s="192" t="s">
        <v>575</v>
      </c>
      <c r="H124" s="264">
        <v>5.1240000000000001E-3</v>
      </c>
      <c r="I124" s="201">
        <v>83</v>
      </c>
      <c r="J124" s="264">
        <v>3.9988402633051728E-3</v>
      </c>
      <c r="K124" s="200">
        <v>226</v>
      </c>
      <c r="L124" s="200">
        <v>0</v>
      </c>
      <c r="M124" s="200">
        <v>0</v>
      </c>
      <c r="N124" s="200">
        <v>486</v>
      </c>
      <c r="O124" s="200">
        <v>9</v>
      </c>
      <c r="P124" s="200">
        <v>0</v>
      </c>
      <c r="Q124" s="200">
        <v>177</v>
      </c>
      <c r="R124" s="200">
        <v>0</v>
      </c>
      <c r="S124" s="200">
        <v>1032</v>
      </c>
      <c r="T124" s="200">
        <v>2575</v>
      </c>
      <c r="U124" s="200">
        <v>1</v>
      </c>
      <c r="V124" s="200">
        <v>1</v>
      </c>
      <c r="W124" s="200">
        <v>0</v>
      </c>
      <c r="X124" s="200">
        <v>0</v>
      </c>
      <c r="Y124" s="200">
        <v>208</v>
      </c>
      <c r="Z124" s="200">
        <v>278</v>
      </c>
      <c r="AA124" s="200">
        <v>0</v>
      </c>
      <c r="AB124" s="200">
        <v>0</v>
      </c>
      <c r="AC124" s="200">
        <v>41</v>
      </c>
      <c r="AD124" s="200">
        <v>898</v>
      </c>
      <c r="AE124" s="200">
        <v>3247</v>
      </c>
      <c r="AF124" s="200">
        <v>2442</v>
      </c>
      <c r="AG124" s="200">
        <v>3473</v>
      </c>
      <c r="AH124" s="192"/>
      <c r="AI124" s="192">
        <v>3.6330263560180156E-3</v>
      </c>
      <c r="AJ124" s="192">
        <v>0</v>
      </c>
      <c r="AK124" s="192">
        <v>7.812614199224582E-3</v>
      </c>
      <c r="AL124" s="192">
        <v>1.4467804072638117E-4</v>
      </c>
      <c r="AM124" s="192">
        <v>0</v>
      </c>
      <c r="AN124" s="192">
        <v>4.1393994985603491E-2</v>
      </c>
      <c r="AO124" s="192">
        <v>3.3436702745652533E-3</v>
      </c>
      <c r="AP124" s="192">
        <v>0</v>
      </c>
      <c r="AQ124" s="192">
        <v>0</v>
      </c>
      <c r="AR124" s="192">
        <v>5.6327983856137721E-2</v>
      </c>
      <c r="AS124" s="192"/>
      <c r="AT124" s="192">
        <v>3.6330263560180156E-3</v>
      </c>
      <c r="AU124" s="72">
        <v>0</v>
      </c>
      <c r="AV124" s="72">
        <v>2.0833637864598888E-2</v>
      </c>
      <c r="AW124" s="72">
        <v>1.4467804072638117E-4</v>
      </c>
      <c r="AX124" s="72">
        <v>0</v>
      </c>
      <c r="AY124" s="72">
        <v>4.1393994985603491E-2</v>
      </c>
      <c r="AZ124" s="72">
        <v>8.9164540655073416E-3</v>
      </c>
      <c r="BA124" s="72">
        <v>0</v>
      </c>
      <c r="BB124" s="72">
        <v>0</v>
      </c>
      <c r="BC124" s="72">
        <v>0.65426625084041257</v>
      </c>
      <c r="BD124" s="72">
        <v>5.6327983856137721E-2</v>
      </c>
      <c r="BE124" s="326">
        <v>7.492179131245412E-2</v>
      </c>
      <c r="BF124" s="334">
        <f t="shared" si="4"/>
        <v>0.33265275342729633</v>
      </c>
      <c r="BG124" s="429">
        <v>83.187307200000006</v>
      </c>
      <c r="BH124" s="432">
        <v>0.74213859943678928</v>
      </c>
      <c r="BI124" s="439" t="s">
        <v>114</v>
      </c>
      <c r="BJ124" s="367"/>
      <c r="BK124" s="367"/>
      <c r="BL124" s="367"/>
      <c r="BM124" s="367"/>
      <c r="BN124" s="367"/>
      <c r="BO124" s="367"/>
      <c r="BP124" s="367"/>
      <c r="BQ124" s="367"/>
      <c r="BR124" s="367"/>
    </row>
    <row r="125" spans="1:70">
      <c r="A125" s="192">
        <v>287</v>
      </c>
      <c r="B125" s="192">
        <v>53026</v>
      </c>
      <c r="C125" s="200">
        <v>9</v>
      </c>
      <c r="D125" s="200">
        <v>0</v>
      </c>
      <c r="E125" s="200">
        <v>1</v>
      </c>
      <c r="F125" s="200">
        <v>0</v>
      </c>
      <c r="G125" s="192" t="s">
        <v>543</v>
      </c>
      <c r="H125" s="264">
        <v>6.463E-3</v>
      </c>
      <c r="I125" s="201">
        <v>82</v>
      </c>
      <c r="J125" s="264">
        <v>5.0438143289893303E-3</v>
      </c>
      <c r="K125" s="200">
        <v>1921</v>
      </c>
      <c r="L125" s="200">
        <v>0</v>
      </c>
      <c r="M125" s="200">
        <v>0</v>
      </c>
      <c r="N125" s="200">
        <v>261</v>
      </c>
      <c r="O125" s="200">
        <v>0</v>
      </c>
      <c r="P125" s="200">
        <v>0</v>
      </c>
      <c r="Q125" s="200">
        <v>1554</v>
      </c>
      <c r="R125" s="200">
        <v>60</v>
      </c>
      <c r="S125" s="200">
        <v>2096</v>
      </c>
      <c r="T125" s="200">
        <v>1699</v>
      </c>
      <c r="U125" s="200">
        <v>1</v>
      </c>
      <c r="V125" s="200">
        <v>1</v>
      </c>
      <c r="W125" s="200">
        <v>18</v>
      </c>
      <c r="X125" s="200">
        <v>0</v>
      </c>
      <c r="Y125" s="200">
        <v>130</v>
      </c>
      <c r="Z125" s="200">
        <v>130</v>
      </c>
      <c r="AA125" s="200">
        <v>0</v>
      </c>
      <c r="AB125" s="200">
        <v>0</v>
      </c>
      <c r="AC125" s="200">
        <v>30</v>
      </c>
      <c r="AD125" s="200">
        <v>3796</v>
      </c>
      <c r="AE125" s="200">
        <v>3574</v>
      </c>
      <c r="AF125" s="200">
        <v>3399</v>
      </c>
      <c r="AG125" s="200">
        <v>5495</v>
      </c>
      <c r="AH125" s="192"/>
      <c r="AI125" s="192">
        <v>3.8950452650473789E-2</v>
      </c>
      <c r="AJ125" s="192">
        <v>0</v>
      </c>
      <c r="AK125" s="192">
        <v>5.2920708702621855E-3</v>
      </c>
      <c r="AL125" s="192">
        <v>0</v>
      </c>
      <c r="AM125" s="192">
        <v>0</v>
      </c>
      <c r="AN125" s="192">
        <v>3.4449150990710546E-2</v>
      </c>
      <c r="AO125" s="192">
        <v>2.635897368329824E-3</v>
      </c>
      <c r="AP125" s="192">
        <v>0</v>
      </c>
      <c r="AQ125" s="192">
        <v>0</v>
      </c>
      <c r="AR125" s="192">
        <v>8.1327571879776336E-2</v>
      </c>
      <c r="AS125" s="192"/>
      <c r="AT125" s="192">
        <v>3.8950452650473789E-2</v>
      </c>
      <c r="AU125" s="72">
        <v>0</v>
      </c>
      <c r="AV125" s="72">
        <v>1.4112188987365829E-2</v>
      </c>
      <c r="AW125" s="72">
        <v>0</v>
      </c>
      <c r="AX125" s="72">
        <v>0</v>
      </c>
      <c r="AY125" s="72">
        <v>3.4449150990710546E-2</v>
      </c>
      <c r="AZ125" s="72">
        <v>7.0290596488795307E-3</v>
      </c>
      <c r="BA125" s="72">
        <v>0</v>
      </c>
      <c r="BB125" s="72">
        <v>0</v>
      </c>
      <c r="BC125" s="72">
        <v>1.1486429685837272</v>
      </c>
      <c r="BD125" s="72">
        <v>8.1327571879776336E-2</v>
      </c>
      <c r="BE125" s="326">
        <v>9.4540852277429699E-2</v>
      </c>
      <c r="BF125" s="334">
        <f t="shared" si="4"/>
        <v>0.41976138411178793</v>
      </c>
      <c r="BG125" s="429">
        <v>83.223004800000027</v>
      </c>
      <c r="BH125" s="432">
        <v>0.75362133447041313</v>
      </c>
      <c r="BI125" s="439" t="s">
        <v>114</v>
      </c>
      <c r="BJ125" s="367"/>
      <c r="BK125" s="367"/>
      <c r="BL125" s="367"/>
      <c r="BM125" s="367"/>
      <c r="BN125" s="367"/>
      <c r="BO125" s="367"/>
      <c r="BP125" s="367"/>
      <c r="BQ125" s="367"/>
      <c r="BR125" s="367"/>
    </row>
    <row r="126" spans="1:70">
      <c r="A126" s="192">
        <v>150</v>
      </c>
      <c r="B126" s="192">
        <v>41005</v>
      </c>
      <c r="C126" s="200">
        <v>9</v>
      </c>
      <c r="D126" s="200">
        <v>0</v>
      </c>
      <c r="E126" s="200">
        <v>1</v>
      </c>
      <c r="F126" s="200">
        <v>0</v>
      </c>
      <c r="G126" s="192" t="s">
        <v>575</v>
      </c>
      <c r="H126" s="264">
        <v>2.6840000000000002E-3</v>
      </c>
      <c r="I126" s="201">
        <v>83</v>
      </c>
      <c r="J126" s="264">
        <v>2.0946306141122334E-3</v>
      </c>
      <c r="K126" s="200">
        <v>23</v>
      </c>
      <c r="L126" s="200">
        <v>0</v>
      </c>
      <c r="M126" s="200">
        <v>0</v>
      </c>
      <c r="N126" s="200">
        <v>762</v>
      </c>
      <c r="O126" s="200">
        <v>101</v>
      </c>
      <c r="P126" s="200">
        <v>0</v>
      </c>
      <c r="Q126" s="200">
        <v>271</v>
      </c>
      <c r="R126" s="200">
        <v>12</v>
      </c>
      <c r="S126" s="200">
        <v>1431</v>
      </c>
      <c r="T126" s="200">
        <v>900</v>
      </c>
      <c r="U126" s="200">
        <v>1</v>
      </c>
      <c r="V126" s="200">
        <v>1</v>
      </c>
      <c r="W126" s="200">
        <v>7</v>
      </c>
      <c r="X126" s="200">
        <v>0</v>
      </c>
      <c r="Y126" s="200">
        <v>625</v>
      </c>
      <c r="Z126" s="200">
        <v>136</v>
      </c>
      <c r="AA126" s="200">
        <v>0</v>
      </c>
      <c r="AB126" s="200">
        <v>0</v>
      </c>
      <c r="AC126" s="200">
        <v>88</v>
      </c>
      <c r="AD126" s="200">
        <v>1170</v>
      </c>
      <c r="AE126" s="200">
        <v>2046</v>
      </c>
      <c r="AF126" s="200">
        <v>639</v>
      </c>
      <c r="AG126" s="200">
        <v>2069</v>
      </c>
      <c r="AH126" s="192"/>
      <c r="AI126" s="192">
        <v>1.9366954658081714E-4</v>
      </c>
      <c r="AJ126" s="192">
        <v>0</v>
      </c>
      <c r="AK126" s="192">
        <v>6.4163562823731594E-3</v>
      </c>
      <c r="AL126" s="192">
        <v>8.504619219418492E-4</v>
      </c>
      <c r="AM126" s="192">
        <v>0</v>
      </c>
      <c r="AN126" s="192">
        <v>7.5783735618580612E-3</v>
      </c>
      <c r="AO126" s="192">
        <v>5.2627594179569873E-3</v>
      </c>
      <c r="AP126" s="192">
        <v>0</v>
      </c>
      <c r="AQ126" s="192">
        <v>0</v>
      </c>
      <c r="AR126" s="192">
        <v>2.0301620730710873E-2</v>
      </c>
      <c r="AS126" s="192"/>
      <c r="AT126" s="192">
        <v>1.9366954658081714E-4</v>
      </c>
      <c r="AU126" s="72">
        <v>0</v>
      </c>
      <c r="AV126" s="72">
        <v>1.7110283419661761E-2</v>
      </c>
      <c r="AW126" s="72">
        <v>8.504619219418492E-4</v>
      </c>
      <c r="AX126" s="72">
        <v>0</v>
      </c>
      <c r="AY126" s="72">
        <v>7.5783735618580612E-3</v>
      </c>
      <c r="AZ126" s="72">
        <v>1.4034025114551965E-2</v>
      </c>
      <c r="BA126" s="72">
        <v>0</v>
      </c>
      <c r="BB126" s="72">
        <v>0</v>
      </c>
      <c r="BC126" s="72">
        <v>8.9677420481987041E-2</v>
      </c>
      <c r="BD126" s="72">
        <v>2.0301620730710873E-2</v>
      </c>
      <c r="BE126" s="326">
        <v>3.9766813564594453E-2</v>
      </c>
      <c r="BF126" s="334">
        <f t="shared" si="4"/>
        <v>0.17656465222679937</v>
      </c>
      <c r="BG126" s="429">
        <v>84.293932800000022</v>
      </c>
      <c r="BH126" s="432">
        <v>0.75838996526574753</v>
      </c>
      <c r="BI126" s="439" t="s">
        <v>114</v>
      </c>
      <c r="BJ126" s="367"/>
      <c r="BK126" s="367"/>
      <c r="BL126" s="367"/>
      <c r="BM126" s="367"/>
      <c r="BN126" s="367"/>
      <c r="BO126" s="367"/>
      <c r="BP126" s="367"/>
      <c r="BQ126" s="367"/>
      <c r="BR126" s="367"/>
    </row>
    <row r="127" spans="1:70">
      <c r="A127" s="192">
        <v>285</v>
      </c>
      <c r="B127" s="192">
        <v>51073</v>
      </c>
      <c r="C127" s="200">
        <v>9</v>
      </c>
      <c r="D127" s="200">
        <v>0</v>
      </c>
      <c r="E127" s="200">
        <v>1</v>
      </c>
      <c r="F127" s="200">
        <v>0</v>
      </c>
      <c r="G127" s="192" t="s">
        <v>575</v>
      </c>
      <c r="H127" s="264">
        <v>2.3479999999999998E-3</v>
      </c>
      <c r="I127" s="201">
        <v>83</v>
      </c>
      <c r="J127" s="264">
        <v>1.8324115804528773E-3</v>
      </c>
      <c r="K127" s="200">
        <v>95</v>
      </c>
      <c r="L127" s="200">
        <v>0</v>
      </c>
      <c r="M127" s="200">
        <v>0</v>
      </c>
      <c r="N127" s="200">
        <v>322</v>
      </c>
      <c r="O127" s="200">
        <v>136</v>
      </c>
      <c r="P127" s="200">
        <v>0</v>
      </c>
      <c r="Q127" s="200">
        <v>160</v>
      </c>
      <c r="R127" s="200">
        <v>0</v>
      </c>
      <c r="S127" s="200">
        <v>330</v>
      </c>
      <c r="T127" s="200">
        <v>2883</v>
      </c>
      <c r="U127" s="200">
        <v>1</v>
      </c>
      <c r="V127" s="200">
        <v>1</v>
      </c>
      <c r="W127" s="200">
        <v>0</v>
      </c>
      <c r="X127" s="200">
        <v>0</v>
      </c>
      <c r="Y127" s="200">
        <v>260</v>
      </c>
      <c r="Z127" s="200">
        <v>63</v>
      </c>
      <c r="AA127" s="200">
        <v>0</v>
      </c>
      <c r="AB127" s="200">
        <v>136</v>
      </c>
      <c r="AC127" s="200">
        <v>14</v>
      </c>
      <c r="AD127" s="200">
        <v>714</v>
      </c>
      <c r="AE127" s="200">
        <v>3503</v>
      </c>
      <c r="AF127" s="200">
        <v>3268</v>
      </c>
      <c r="AG127" s="200">
        <v>3598</v>
      </c>
      <c r="AH127" s="192"/>
      <c r="AI127" s="192">
        <v>6.9979798257495385E-4</v>
      </c>
      <c r="AJ127" s="192">
        <v>0</v>
      </c>
      <c r="AK127" s="192">
        <v>2.3719468462014225E-3</v>
      </c>
      <c r="AL127" s="192">
        <v>1.0018160592651971E-3</v>
      </c>
      <c r="AM127" s="192">
        <v>0</v>
      </c>
      <c r="AN127" s="192">
        <v>2.1237027197511495E-2</v>
      </c>
      <c r="AO127" s="192">
        <v>1.9152365838893473E-3</v>
      </c>
      <c r="AP127" s="192">
        <v>0</v>
      </c>
      <c r="AQ127" s="192">
        <v>1.0018160592651971E-3</v>
      </c>
      <c r="AR127" s="192">
        <v>2.8227640728707613E-2</v>
      </c>
      <c r="AS127" s="192"/>
      <c r="AT127" s="192">
        <v>6.9979798257495385E-4</v>
      </c>
      <c r="AU127" s="72">
        <v>0</v>
      </c>
      <c r="AV127" s="72">
        <v>6.3251915898704615E-3</v>
      </c>
      <c r="AW127" s="72">
        <v>1.0018160592651971E-3</v>
      </c>
      <c r="AX127" s="72">
        <v>0</v>
      </c>
      <c r="AY127" s="72">
        <v>2.1237027197511495E-2</v>
      </c>
      <c r="AZ127" s="72">
        <v>5.1072975570382604E-3</v>
      </c>
      <c r="BA127" s="72">
        <v>0</v>
      </c>
      <c r="BB127" s="72">
        <v>1.0018160592651971E-3</v>
      </c>
      <c r="BC127" s="72">
        <v>0.40121751000964023</v>
      </c>
      <c r="BD127" s="72">
        <v>2.8227640728707613E-2</v>
      </c>
      <c r="BE127" s="326">
        <v>3.537294644552557E-2</v>
      </c>
      <c r="BF127" s="334">
        <f t="shared" si="4"/>
        <v>0.15705588221813355</v>
      </c>
      <c r="BG127" s="429">
        <v>85.709937600000032</v>
      </c>
      <c r="BH127" s="432">
        <v>0.76256162886762724</v>
      </c>
      <c r="BI127" s="439" t="s">
        <v>114</v>
      </c>
      <c r="BJ127" s="367"/>
      <c r="BK127" s="367"/>
      <c r="BL127" s="367"/>
      <c r="BM127" s="367"/>
      <c r="BN127" s="367"/>
      <c r="BO127" s="367"/>
      <c r="BP127" s="367"/>
      <c r="BQ127" s="367"/>
      <c r="BR127" s="367"/>
    </row>
    <row r="128" spans="1:70">
      <c r="A128" s="192">
        <v>281</v>
      </c>
      <c r="B128" s="192">
        <v>52005</v>
      </c>
      <c r="C128" s="200">
        <v>6</v>
      </c>
      <c r="D128" s="200">
        <v>0</v>
      </c>
      <c r="E128" s="200">
        <v>1</v>
      </c>
      <c r="F128" s="200">
        <v>0</v>
      </c>
      <c r="G128" s="192" t="s">
        <v>575</v>
      </c>
      <c r="H128" s="264">
        <v>9.4859999999999996E-3</v>
      </c>
      <c r="I128" s="201">
        <v>83</v>
      </c>
      <c r="J128" s="264">
        <v>7.4030052181328779E-3</v>
      </c>
      <c r="K128" s="200">
        <v>12</v>
      </c>
      <c r="L128" s="200">
        <v>0</v>
      </c>
      <c r="M128" s="200">
        <v>0</v>
      </c>
      <c r="N128" s="200">
        <v>405</v>
      </c>
      <c r="O128" s="200">
        <v>0</v>
      </c>
      <c r="P128" s="200">
        <v>0</v>
      </c>
      <c r="Q128" s="200">
        <v>70</v>
      </c>
      <c r="R128" s="200">
        <v>0</v>
      </c>
      <c r="S128" s="200">
        <v>384</v>
      </c>
      <c r="T128" s="200">
        <v>2952</v>
      </c>
      <c r="U128" s="200">
        <v>1</v>
      </c>
      <c r="V128" s="200">
        <v>0</v>
      </c>
      <c r="W128" s="200">
        <v>0</v>
      </c>
      <c r="X128" s="200">
        <v>0</v>
      </c>
      <c r="Y128" s="200">
        <v>294</v>
      </c>
      <c r="Z128" s="200">
        <v>111</v>
      </c>
      <c r="AA128" s="200">
        <v>0</v>
      </c>
      <c r="AB128" s="200">
        <v>0</v>
      </c>
      <c r="AC128" s="200">
        <v>21</v>
      </c>
      <c r="AD128" s="200">
        <v>487</v>
      </c>
      <c r="AE128" s="200">
        <v>3428</v>
      </c>
      <c r="AF128" s="200">
        <v>3056</v>
      </c>
      <c r="AG128" s="200">
        <v>3440</v>
      </c>
      <c r="AH128" s="192"/>
      <c r="AI128" s="192">
        <v>3.5712097172273005E-4</v>
      </c>
      <c r="AJ128" s="192">
        <v>0</v>
      </c>
      <c r="AK128" s="192">
        <v>1.2052832795642138E-2</v>
      </c>
      <c r="AL128" s="192">
        <v>0</v>
      </c>
      <c r="AM128" s="192">
        <v>0</v>
      </c>
      <c r="AN128" s="192">
        <v>8.7851759043791583E-2</v>
      </c>
      <c r="AO128" s="192">
        <v>8.7494638072068871E-3</v>
      </c>
      <c r="AP128" s="192">
        <v>0</v>
      </c>
      <c r="AQ128" s="192">
        <v>0</v>
      </c>
      <c r="AR128" s="192">
        <v>0.10901117661836333</v>
      </c>
      <c r="AS128" s="192"/>
      <c r="AT128" s="192">
        <v>3.5712097172273005E-4</v>
      </c>
      <c r="AU128" s="72">
        <v>0</v>
      </c>
      <c r="AV128" s="72">
        <v>3.2140887455045702E-2</v>
      </c>
      <c r="AW128" s="72">
        <v>0</v>
      </c>
      <c r="AX128" s="72">
        <v>0</v>
      </c>
      <c r="AY128" s="72">
        <v>8.7851759043791583E-2</v>
      </c>
      <c r="AZ128" s="72">
        <v>2.3331903485885028E-2</v>
      </c>
      <c r="BA128" s="72">
        <v>0</v>
      </c>
      <c r="BB128" s="72">
        <v>0</v>
      </c>
      <c r="BC128" s="72">
        <v>1.5157801244231432</v>
      </c>
      <c r="BD128" s="72">
        <v>0.10901117661836333</v>
      </c>
      <c r="BE128" s="326">
        <v>0.14368167095644505</v>
      </c>
      <c r="BF128" s="334">
        <f t="shared" si="4"/>
        <v>0.63794661904661609</v>
      </c>
      <c r="BG128" s="429">
        <v>86.17400640000001</v>
      </c>
      <c r="BH128" s="432">
        <v>0.7794152919542674</v>
      </c>
      <c r="BI128" s="439" t="s">
        <v>114</v>
      </c>
      <c r="BJ128" s="367"/>
      <c r="BK128" s="367"/>
      <c r="BL128" s="367"/>
      <c r="BM128" s="367"/>
      <c r="BN128" s="367"/>
      <c r="BO128" s="367"/>
      <c r="BP128" s="367"/>
      <c r="BQ128" s="367"/>
      <c r="BR128" s="367"/>
    </row>
    <row r="129" spans="1:70">
      <c r="A129" s="192">
        <v>205</v>
      </c>
      <c r="B129" s="192">
        <v>55008</v>
      </c>
      <c r="C129" s="200">
        <v>9</v>
      </c>
      <c r="D129" s="200">
        <v>0</v>
      </c>
      <c r="E129" s="200">
        <v>1</v>
      </c>
      <c r="F129" s="200">
        <v>0</v>
      </c>
      <c r="G129" s="192" t="s">
        <v>575</v>
      </c>
      <c r="H129" s="264">
        <v>5.1240000000000001E-3</v>
      </c>
      <c r="I129" s="201">
        <v>83</v>
      </c>
      <c r="J129" s="264">
        <v>3.9988402633051728E-3</v>
      </c>
      <c r="K129" s="200">
        <v>0</v>
      </c>
      <c r="L129" s="200">
        <v>0</v>
      </c>
      <c r="M129" s="200">
        <v>0</v>
      </c>
      <c r="N129" s="200">
        <v>552</v>
      </c>
      <c r="O129" s="200">
        <v>72</v>
      </c>
      <c r="P129" s="200">
        <v>0</v>
      </c>
      <c r="Q129" s="200">
        <v>192</v>
      </c>
      <c r="R129" s="200">
        <v>31</v>
      </c>
      <c r="S129" s="200">
        <v>1611</v>
      </c>
      <c r="T129" s="200">
        <v>2250</v>
      </c>
      <c r="U129" s="200">
        <v>1</v>
      </c>
      <c r="V129" s="200">
        <v>1</v>
      </c>
      <c r="W129" s="200">
        <v>0</v>
      </c>
      <c r="X129" s="200">
        <v>0</v>
      </c>
      <c r="Y129" s="200">
        <v>409</v>
      </c>
      <c r="Z129" s="200">
        <v>144</v>
      </c>
      <c r="AA129" s="200">
        <v>0</v>
      </c>
      <c r="AB129" s="200">
        <v>73</v>
      </c>
      <c r="AC129" s="200">
        <v>32</v>
      </c>
      <c r="AD129" s="200">
        <v>849</v>
      </c>
      <c r="AE129" s="200">
        <v>3099</v>
      </c>
      <c r="AF129" s="200">
        <v>1487</v>
      </c>
      <c r="AG129" s="200">
        <v>3099</v>
      </c>
      <c r="AH129" s="192"/>
      <c r="AI129" s="192">
        <v>0</v>
      </c>
      <c r="AJ129" s="192">
        <v>0</v>
      </c>
      <c r="AK129" s="192">
        <v>8.8735864978847119E-3</v>
      </c>
      <c r="AL129" s="192">
        <v>1.1574243258110494E-3</v>
      </c>
      <c r="AM129" s="192">
        <v>0</v>
      </c>
      <c r="AN129" s="192">
        <v>3.6169510181595289E-2</v>
      </c>
      <c r="AO129" s="192">
        <v>6.5748131841210991E-3</v>
      </c>
      <c r="AP129" s="192">
        <v>0</v>
      </c>
      <c r="AQ129" s="192">
        <v>1.1734996636695359E-3</v>
      </c>
      <c r="AR129" s="192">
        <v>5.394883385308169E-2</v>
      </c>
      <c r="AS129" s="192"/>
      <c r="AT129" s="192">
        <v>0</v>
      </c>
      <c r="AU129" s="72">
        <v>0</v>
      </c>
      <c r="AV129" s="72">
        <v>2.3662897327692563E-2</v>
      </c>
      <c r="AW129" s="72">
        <v>1.1574243258110494E-3</v>
      </c>
      <c r="AX129" s="72">
        <v>0</v>
      </c>
      <c r="AY129" s="72">
        <v>3.6169510181595289E-2</v>
      </c>
      <c r="AZ129" s="72">
        <v>1.7532835157656263E-2</v>
      </c>
      <c r="BA129" s="72">
        <v>0</v>
      </c>
      <c r="BB129" s="72">
        <v>1.1734996636695359E-3</v>
      </c>
      <c r="BC129" s="72">
        <v>0.39840045659283108</v>
      </c>
      <c r="BD129" s="72">
        <v>5.394883385308169E-2</v>
      </c>
      <c r="BE129" s="326">
        <v>7.9696166656424691E-2</v>
      </c>
      <c r="BF129" s="334">
        <f t="shared" si="4"/>
        <v>0.35385097995452564</v>
      </c>
      <c r="BG129" s="429">
        <v>88.488400799999994</v>
      </c>
      <c r="BH129" s="432">
        <v>0.7885190416544513</v>
      </c>
      <c r="BI129" s="440" t="s">
        <v>114</v>
      </c>
      <c r="BJ129" s="367" t="s">
        <v>112</v>
      </c>
      <c r="BK129" s="430">
        <f>SUM(J65:J129)</f>
        <v>0.1759786273094725</v>
      </c>
      <c r="BL129" s="442">
        <f>SUM(BC65:BC129)/SUM($J65:$J129)</f>
        <v>112.18277907172693</v>
      </c>
      <c r="BM129" s="442">
        <f t="shared" ref="BM129:BN129" si="5">SUM(BD65:BD129)/SUM($J65:$J129)</f>
        <v>9.9719054020949542</v>
      </c>
      <c r="BN129" s="442">
        <f t="shared" si="5"/>
        <v>14.156397542018846</v>
      </c>
      <c r="BO129" s="441">
        <f>4.44*BN129</f>
        <v>62.854405086563681</v>
      </c>
      <c r="BP129" s="367">
        <v>65</v>
      </c>
      <c r="BQ129" s="367"/>
      <c r="BR129" s="367"/>
    </row>
    <row r="130" spans="1:70">
      <c r="A130" s="192">
        <v>275</v>
      </c>
      <c r="B130" s="192">
        <v>52022</v>
      </c>
      <c r="C130" s="200">
        <v>9</v>
      </c>
      <c r="D130" s="200">
        <v>0</v>
      </c>
      <c r="E130" s="200">
        <v>1</v>
      </c>
      <c r="F130" s="200">
        <v>0</v>
      </c>
      <c r="G130" s="192" t="s">
        <v>575</v>
      </c>
      <c r="H130" s="264">
        <v>9.4859999999999996E-3</v>
      </c>
      <c r="I130" s="201">
        <v>83</v>
      </c>
      <c r="J130" s="264">
        <v>7.4030052181328779E-3</v>
      </c>
      <c r="K130" s="200">
        <v>131</v>
      </c>
      <c r="L130" s="200">
        <v>0</v>
      </c>
      <c r="M130" s="200">
        <v>0</v>
      </c>
      <c r="N130" s="200">
        <v>653</v>
      </c>
      <c r="O130" s="200">
        <v>90</v>
      </c>
      <c r="P130" s="200">
        <v>0</v>
      </c>
      <c r="Q130" s="200">
        <v>210</v>
      </c>
      <c r="R130" s="200">
        <v>14</v>
      </c>
      <c r="S130" s="200">
        <v>181</v>
      </c>
      <c r="T130" s="200">
        <v>1965</v>
      </c>
      <c r="U130" s="200">
        <v>1</v>
      </c>
      <c r="V130" s="200">
        <v>1</v>
      </c>
      <c r="W130" s="200">
        <v>0</v>
      </c>
      <c r="X130" s="200">
        <v>0</v>
      </c>
      <c r="Y130" s="200">
        <v>390</v>
      </c>
      <c r="Z130" s="200">
        <v>262</v>
      </c>
      <c r="AA130" s="200">
        <v>0</v>
      </c>
      <c r="AB130" s="200">
        <v>0</v>
      </c>
      <c r="AC130" s="200">
        <v>48</v>
      </c>
      <c r="AD130" s="200">
        <v>1099</v>
      </c>
      <c r="AE130" s="200">
        <v>2933</v>
      </c>
      <c r="AF130" s="200">
        <v>2883</v>
      </c>
      <c r="AG130" s="200">
        <v>3064</v>
      </c>
      <c r="AH130" s="192"/>
      <c r="AI130" s="192">
        <v>3.8985706079731363E-3</v>
      </c>
      <c r="AJ130" s="192">
        <v>0</v>
      </c>
      <c r="AK130" s="192">
        <v>1.9433332877911894E-2</v>
      </c>
      <c r="AL130" s="192">
        <v>2.6784072879204755E-3</v>
      </c>
      <c r="AM130" s="192">
        <v>0</v>
      </c>
      <c r="AN130" s="192">
        <v>5.8478559119597054E-2</v>
      </c>
      <c r="AO130" s="192">
        <v>1.1606431580988726E-2</v>
      </c>
      <c r="AP130" s="192">
        <v>0</v>
      </c>
      <c r="AQ130" s="192">
        <v>0</v>
      </c>
      <c r="AR130" s="192">
        <v>9.6095301474391298E-2</v>
      </c>
      <c r="AS130" s="192"/>
      <c r="AT130" s="192">
        <v>3.8985706079731363E-3</v>
      </c>
      <c r="AU130" s="72">
        <v>0</v>
      </c>
      <c r="AV130" s="72">
        <v>5.1822221007765054E-2</v>
      </c>
      <c r="AW130" s="72">
        <v>2.6784072879204755E-3</v>
      </c>
      <c r="AX130" s="72">
        <v>0</v>
      </c>
      <c r="AY130" s="72">
        <v>5.8478559119597054E-2</v>
      </c>
      <c r="AZ130" s="72">
        <v>3.0950484215969937E-2</v>
      </c>
      <c r="BA130" s="72">
        <v>0</v>
      </c>
      <c r="BB130" s="72">
        <v>0</v>
      </c>
      <c r="BC130" s="72">
        <v>1.4299718909397647</v>
      </c>
      <c r="BD130" s="72">
        <v>9.6095301474391298E-2</v>
      </c>
      <c r="BE130" s="326">
        <v>0.14782824223922564</v>
      </c>
      <c r="BF130" s="334">
        <f t="shared" si="4"/>
        <v>0.65635739554216188</v>
      </c>
      <c r="BG130" s="429">
        <v>88.660939200000001</v>
      </c>
      <c r="BH130" s="432">
        <v>0.80537270474109146</v>
      </c>
      <c r="BI130" s="435" t="s">
        <v>111</v>
      </c>
      <c r="BJ130" s="367"/>
      <c r="BK130" s="367"/>
      <c r="BL130" s="367"/>
      <c r="BM130" s="367"/>
      <c r="BN130" s="367"/>
      <c r="BO130" s="367"/>
      <c r="BP130" s="367"/>
      <c r="BQ130" s="367"/>
      <c r="BR130" s="367"/>
    </row>
    <row r="131" spans="1:70">
      <c r="A131" s="192">
        <v>263</v>
      </c>
      <c r="B131" s="192">
        <v>51057</v>
      </c>
      <c r="C131" s="200">
        <v>9</v>
      </c>
      <c r="D131" s="200">
        <v>0</v>
      </c>
      <c r="E131" s="200">
        <v>1</v>
      </c>
      <c r="F131" s="200">
        <v>0</v>
      </c>
      <c r="G131" s="192" t="s">
        <v>575</v>
      </c>
      <c r="H131" s="264">
        <v>2.3479999999999998E-3</v>
      </c>
      <c r="I131" s="201">
        <v>83</v>
      </c>
      <c r="J131" s="264">
        <v>1.8324115804528773E-3</v>
      </c>
      <c r="K131" s="200">
        <v>288</v>
      </c>
      <c r="L131" s="200">
        <v>0</v>
      </c>
      <c r="M131" s="200">
        <v>0</v>
      </c>
      <c r="N131" s="200">
        <v>372</v>
      </c>
      <c r="O131" s="200">
        <v>106</v>
      </c>
      <c r="P131" s="200">
        <v>0</v>
      </c>
      <c r="Q131" s="200">
        <v>534</v>
      </c>
      <c r="R131" s="200">
        <v>18</v>
      </c>
      <c r="S131" s="200">
        <v>1361</v>
      </c>
      <c r="T131" s="200">
        <v>2710</v>
      </c>
      <c r="U131" s="200">
        <v>1</v>
      </c>
      <c r="V131" s="200">
        <v>1</v>
      </c>
      <c r="W131" s="200">
        <v>0</v>
      </c>
      <c r="X131" s="200">
        <v>0</v>
      </c>
      <c r="Y131" s="200">
        <v>314</v>
      </c>
      <c r="Z131" s="200">
        <v>58</v>
      </c>
      <c r="AA131" s="200">
        <v>0</v>
      </c>
      <c r="AB131" s="200">
        <v>106</v>
      </c>
      <c r="AC131" s="200">
        <v>100</v>
      </c>
      <c r="AD131" s="200">
        <v>1320</v>
      </c>
      <c r="AE131" s="200">
        <v>3742</v>
      </c>
      <c r="AF131" s="200">
        <v>2669</v>
      </c>
      <c r="AG131" s="200">
        <v>4030</v>
      </c>
      <c r="AH131" s="192"/>
      <c r="AI131" s="192">
        <v>2.1214928313851235E-3</v>
      </c>
      <c r="AJ131" s="192">
        <v>0</v>
      </c>
      <c r="AK131" s="192">
        <v>2.7402615738724508E-3</v>
      </c>
      <c r="AL131" s="192">
        <v>7.8082722266257999E-4</v>
      </c>
      <c r="AM131" s="192">
        <v>0</v>
      </c>
      <c r="AN131" s="192">
        <v>1.9962658239769736E-2</v>
      </c>
      <c r="AO131" s="192">
        <v>2.3130164897740583E-3</v>
      </c>
      <c r="AP131" s="192">
        <v>0</v>
      </c>
      <c r="AQ131" s="192">
        <v>7.8082722266257999E-4</v>
      </c>
      <c r="AR131" s="192">
        <v>2.869908358012653E-2</v>
      </c>
      <c r="AS131" s="192"/>
      <c r="AT131" s="192">
        <v>2.1214928313851235E-3</v>
      </c>
      <c r="AU131" s="72">
        <v>0</v>
      </c>
      <c r="AV131" s="72">
        <v>7.3073641969932015E-3</v>
      </c>
      <c r="AW131" s="72">
        <v>7.8082722266257999E-4</v>
      </c>
      <c r="AX131" s="72">
        <v>0</v>
      </c>
      <c r="AY131" s="72">
        <v>1.9962658239769736E-2</v>
      </c>
      <c r="AZ131" s="72">
        <v>6.1680439727308219E-3</v>
      </c>
      <c r="BA131" s="72">
        <v>0</v>
      </c>
      <c r="BB131" s="72">
        <v>7.8082722266257999E-4</v>
      </c>
      <c r="BC131" s="72">
        <v>0.32767733605132493</v>
      </c>
      <c r="BD131" s="72">
        <v>2.869908358012653E-2</v>
      </c>
      <c r="BE131" s="326">
        <v>3.7121213686204045E-2</v>
      </c>
      <c r="BF131" s="334">
        <f t="shared" si="4"/>
        <v>0.16481818876674598</v>
      </c>
      <c r="BG131" s="429">
        <v>89.946052800000018</v>
      </c>
      <c r="BH131" s="432">
        <v>0.80954436834297117</v>
      </c>
      <c r="BI131" s="436" t="s">
        <v>111</v>
      </c>
      <c r="BJ131" s="367"/>
      <c r="BK131" s="367"/>
      <c r="BL131" s="367"/>
      <c r="BM131" s="367"/>
      <c r="BN131" s="367"/>
      <c r="BO131" s="367"/>
      <c r="BP131" s="367"/>
      <c r="BQ131" s="367"/>
      <c r="BR131" s="367"/>
    </row>
    <row r="132" spans="1:70">
      <c r="A132" s="192">
        <v>288</v>
      </c>
      <c r="B132" s="192">
        <v>51077</v>
      </c>
      <c r="C132" s="200">
        <v>9</v>
      </c>
      <c r="D132" s="200">
        <v>0</v>
      </c>
      <c r="E132" s="200">
        <v>1</v>
      </c>
      <c r="F132" s="200">
        <v>0</v>
      </c>
      <c r="G132" s="192" t="s">
        <v>575</v>
      </c>
      <c r="H132" s="264">
        <v>7.7899999999999996E-4</v>
      </c>
      <c r="I132" s="201">
        <v>83</v>
      </c>
      <c r="J132" s="264">
        <v>6.0794234291856538E-4</v>
      </c>
      <c r="K132" s="200">
        <v>0</v>
      </c>
      <c r="L132" s="200">
        <v>0</v>
      </c>
      <c r="M132" s="200">
        <v>0</v>
      </c>
      <c r="N132" s="200">
        <v>340</v>
      </c>
      <c r="O132" s="200">
        <v>11</v>
      </c>
      <c r="P132" s="200">
        <v>0</v>
      </c>
      <c r="Q132" s="200">
        <v>399</v>
      </c>
      <c r="R132" s="200">
        <v>51</v>
      </c>
      <c r="S132" s="200">
        <v>1264</v>
      </c>
      <c r="T132" s="200">
        <v>3867</v>
      </c>
      <c r="U132" s="200">
        <v>1</v>
      </c>
      <c r="V132" s="200">
        <v>1</v>
      </c>
      <c r="W132" s="200">
        <v>0</v>
      </c>
      <c r="X132" s="200">
        <v>0</v>
      </c>
      <c r="Y132" s="200">
        <v>223</v>
      </c>
      <c r="Z132" s="200">
        <v>117</v>
      </c>
      <c r="AA132" s="200">
        <v>0</v>
      </c>
      <c r="AB132" s="200">
        <v>0</v>
      </c>
      <c r="AC132" s="200">
        <v>61</v>
      </c>
      <c r="AD132" s="200">
        <v>802</v>
      </c>
      <c r="AE132" s="200">
        <v>4669</v>
      </c>
      <c r="AF132" s="200">
        <v>3405</v>
      </c>
      <c r="AG132" s="200">
        <v>4669</v>
      </c>
      <c r="AH132" s="192"/>
      <c r="AI132" s="192">
        <v>0</v>
      </c>
      <c r="AJ132" s="192">
        <v>0</v>
      </c>
      <c r="AK132" s="192">
        <v>8.3093559430109519E-4</v>
      </c>
      <c r="AL132" s="192">
        <v>2.6883210403858964E-5</v>
      </c>
      <c r="AM132" s="192">
        <v>0</v>
      </c>
      <c r="AN132" s="192">
        <v>9.4506704210656923E-3</v>
      </c>
      <c r="AO132" s="192">
        <v>5.4499599273277722E-4</v>
      </c>
      <c r="AP132" s="192">
        <v>0</v>
      </c>
      <c r="AQ132" s="192">
        <v>0</v>
      </c>
      <c r="AR132" s="192">
        <v>1.0853485218503423E-2</v>
      </c>
      <c r="AS132" s="192"/>
      <c r="AT132" s="192">
        <v>0</v>
      </c>
      <c r="AU132" s="72">
        <v>0</v>
      </c>
      <c r="AV132" s="72">
        <v>2.2158282514695869E-3</v>
      </c>
      <c r="AW132" s="72">
        <v>2.6883210403858964E-5</v>
      </c>
      <c r="AX132" s="72">
        <v>0</v>
      </c>
      <c r="AY132" s="72">
        <v>9.4506704210656923E-3</v>
      </c>
      <c r="AZ132" s="72">
        <v>1.4533226472874059E-3</v>
      </c>
      <c r="BA132" s="72">
        <v>0</v>
      </c>
      <c r="BB132" s="72">
        <v>0</v>
      </c>
      <c r="BC132" s="72">
        <v>0.13869292640172695</v>
      </c>
      <c r="BD132" s="72">
        <v>1.0853485218503423E-2</v>
      </c>
      <c r="BE132" s="326">
        <v>1.3146704530226544E-2</v>
      </c>
      <c r="BF132" s="334">
        <f t="shared" si="4"/>
        <v>5.837136811420586E-2</v>
      </c>
      <c r="BG132" s="429">
        <v>96.014644800000013</v>
      </c>
      <c r="BH132" s="432">
        <v>0.81092840835398661</v>
      </c>
      <c r="BI132" s="436" t="s">
        <v>111</v>
      </c>
      <c r="BJ132" s="367"/>
      <c r="BK132" s="367"/>
      <c r="BL132" s="367"/>
      <c r="BM132" s="367"/>
      <c r="BN132" s="367"/>
      <c r="BO132" s="367"/>
      <c r="BP132" s="367"/>
      <c r="BQ132" s="367"/>
      <c r="BR132" s="367"/>
    </row>
    <row r="133" spans="1:70">
      <c r="A133" s="192">
        <v>278</v>
      </c>
      <c r="B133" s="192">
        <v>55046</v>
      </c>
      <c r="C133" s="200">
        <v>9</v>
      </c>
      <c r="D133" s="200">
        <v>0</v>
      </c>
      <c r="E133" s="200">
        <v>1</v>
      </c>
      <c r="F133" s="200">
        <v>0</v>
      </c>
      <c r="G133" s="192" t="s">
        <v>575</v>
      </c>
      <c r="H133" s="264">
        <v>1.5740000000000001E-3</v>
      </c>
      <c r="I133" s="201">
        <v>83</v>
      </c>
      <c r="J133" s="264">
        <v>1.2283713064875764E-3</v>
      </c>
      <c r="K133" s="200">
        <v>798</v>
      </c>
      <c r="L133" s="200">
        <v>0</v>
      </c>
      <c r="M133" s="200">
        <v>0</v>
      </c>
      <c r="N133" s="200">
        <v>424</v>
      </c>
      <c r="O133" s="200">
        <v>120</v>
      </c>
      <c r="P133" s="200">
        <v>0</v>
      </c>
      <c r="Q133" s="200">
        <v>183</v>
      </c>
      <c r="R133" s="200">
        <v>24</v>
      </c>
      <c r="S133" s="200">
        <v>1146</v>
      </c>
      <c r="T133" s="200">
        <v>2589</v>
      </c>
      <c r="U133" s="200">
        <v>1</v>
      </c>
      <c r="V133" s="200">
        <v>1</v>
      </c>
      <c r="W133" s="200">
        <v>0</v>
      </c>
      <c r="X133" s="200">
        <v>0</v>
      </c>
      <c r="Y133" s="200">
        <v>249</v>
      </c>
      <c r="Z133" s="200">
        <v>168</v>
      </c>
      <c r="AA133" s="200">
        <v>0</v>
      </c>
      <c r="AB133" s="200">
        <v>119</v>
      </c>
      <c r="AC133" s="200">
        <v>41</v>
      </c>
      <c r="AD133" s="200">
        <v>1551</v>
      </c>
      <c r="AE133" s="200">
        <v>3342</v>
      </c>
      <c r="AF133" s="200">
        <v>2994</v>
      </c>
      <c r="AG133" s="200">
        <v>4140</v>
      </c>
      <c r="AH133" s="192"/>
      <c r="AI133" s="192">
        <v>3.9405660163598852E-3</v>
      </c>
      <c r="AJ133" s="192">
        <v>0</v>
      </c>
      <c r="AK133" s="192">
        <v>2.0937343244819442E-3</v>
      </c>
      <c r="AL133" s="192">
        <v>5.9256631824960689E-4</v>
      </c>
      <c r="AM133" s="192">
        <v>0</v>
      </c>
      <c r="AN133" s="192">
        <v>1.2784618316235268E-2</v>
      </c>
      <c r="AO133" s="192">
        <v>1.2295751103679343E-3</v>
      </c>
      <c r="AP133" s="192">
        <v>0</v>
      </c>
      <c r="AQ133" s="192">
        <v>5.8762826559752691E-4</v>
      </c>
      <c r="AR133" s="192">
        <v>2.1228688351292165E-2</v>
      </c>
      <c r="AS133" s="192"/>
      <c r="AT133" s="192">
        <v>3.9405660163598852E-3</v>
      </c>
      <c r="AU133" s="72">
        <v>0</v>
      </c>
      <c r="AV133" s="72">
        <v>5.5832915319518513E-3</v>
      </c>
      <c r="AW133" s="72">
        <v>5.9256631824960689E-4</v>
      </c>
      <c r="AX133" s="72">
        <v>0</v>
      </c>
      <c r="AY133" s="72">
        <v>1.2784618316235268E-2</v>
      </c>
      <c r="AZ133" s="72">
        <v>3.2788669609811584E-3</v>
      </c>
      <c r="BA133" s="72">
        <v>0</v>
      </c>
      <c r="BB133" s="72">
        <v>5.8762826559752691E-4</v>
      </c>
      <c r="BC133" s="72">
        <v>0.24640882733879491</v>
      </c>
      <c r="BD133" s="72">
        <v>2.1228688351292165E-2</v>
      </c>
      <c r="BE133" s="326">
        <v>2.6767537409375295E-2</v>
      </c>
      <c r="BF133" s="334">
        <f t="shared" si="4"/>
        <v>0.11884786609762632</v>
      </c>
      <c r="BG133" s="429">
        <v>96.752395199999995</v>
      </c>
      <c r="BH133" s="432">
        <v>0.81372491538522962</v>
      </c>
      <c r="BI133" s="436" t="s">
        <v>111</v>
      </c>
      <c r="BJ133" s="367"/>
      <c r="BK133" s="367"/>
      <c r="BL133" s="367"/>
      <c r="BM133" s="367"/>
      <c r="BN133" s="367"/>
      <c r="BO133" s="367"/>
      <c r="BP133" s="367"/>
      <c r="BQ133" s="367"/>
      <c r="BR133" s="367"/>
    </row>
    <row r="134" spans="1:70">
      <c r="A134" s="192">
        <v>308</v>
      </c>
      <c r="B134" s="192">
        <v>51016</v>
      </c>
      <c r="C134" s="200">
        <v>9</v>
      </c>
      <c r="D134" s="202">
        <v>0</v>
      </c>
      <c r="E134" s="202">
        <v>1</v>
      </c>
      <c r="F134" s="200">
        <v>0</v>
      </c>
      <c r="G134" s="192" t="s">
        <v>575</v>
      </c>
      <c r="H134" s="264">
        <v>7.7899999999999996E-4</v>
      </c>
      <c r="I134" s="201">
        <v>83</v>
      </c>
      <c r="J134" s="264">
        <v>6.0794234291856538E-4</v>
      </c>
      <c r="K134" s="200">
        <v>252</v>
      </c>
      <c r="L134" s="200">
        <v>0</v>
      </c>
      <c r="M134" s="200">
        <v>0</v>
      </c>
      <c r="N134" s="200">
        <v>444</v>
      </c>
      <c r="O134" s="200">
        <v>119</v>
      </c>
      <c r="P134" s="200">
        <v>0</v>
      </c>
      <c r="Q134" s="200">
        <v>358</v>
      </c>
      <c r="R134" s="200">
        <v>87</v>
      </c>
      <c r="S134" s="200">
        <v>83</v>
      </c>
      <c r="T134" s="200">
        <v>3105</v>
      </c>
      <c r="U134" s="200">
        <v>1</v>
      </c>
      <c r="V134" s="200">
        <v>1</v>
      </c>
      <c r="W134" s="200">
        <v>12</v>
      </c>
      <c r="X134" s="200">
        <v>0</v>
      </c>
      <c r="Y134" s="200">
        <v>243</v>
      </c>
      <c r="Z134" s="200">
        <v>200</v>
      </c>
      <c r="AA134" s="200">
        <v>0</v>
      </c>
      <c r="AB134" s="200">
        <v>113</v>
      </c>
      <c r="AC134" s="200">
        <v>58</v>
      </c>
      <c r="AD134" s="200">
        <v>1261</v>
      </c>
      <c r="AE134" s="200">
        <v>4114</v>
      </c>
      <c r="AF134" s="200">
        <v>4283</v>
      </c>
      <c r="AG134" s="200">
        <v>4366</v>
      </c>
      <c r="AH134" s="192"/>
      <c r="AI134" s="192">
        <v>6.158699110702235E-4</v>
      </c>
      <c r="AJ134" s="192">
        <v>0</v>
      </c>
      <c r="AK134" s="192">
        <v>1.085104129028489E-3</v>
      </c>
      <c r="AL134" s="192">
        <v>2.9082745800538331E-4</v>
      </c>
      <c r="AM134" s="192">
        <v>0</v>
      </c>
      <c r="AN134" s="192">
        <v>7.588397118543826E-3</v>
      </c>
      <c r="AO134" s="192">
        <v>5.9387455710342978E-4</v>
      </c>
      <c r="AP134" s="192">
        <v>0</v>
      </c>
      <c r="AQ134" s="192">
        <v>2.7616388869418753E-4</v>
      </c>
      <c r="AR134" s="192">
        <v>1.0450237062445539E-2</v>
      </c>
      <c r="AS134" s="192"/>
      <c r="AT134" s="192">
        <v>6.158699110702235E-4</v>
      </c>
      <c r="AU134" s="72">
        <v>0</v>
      </c>
      <c r="AV134" s="72">
        <v>2.8936110107426376E-3</v>
      </c>
      <c r="AW134" s="72">
        <v>2.9082745800538331E-4</v>
      </c>
      <c r="AX134" s="72">
        <v>0</v>
      </c>
      <c r="AY134" s="72">
        <v>7.588397118543826E-3</v>
      </c>
      <c r="AZ134" s="72">
        <v>1.5836654856091464E-3</v>
      </c>
      <c r="BA134" s="72">
        <v>0</v>
      </c>
      <c r="BB134" s="72">
        <v>2.7616388869418753E-4</v>
      </c>
      <c r="BC134" s="72">
        <v>0.17445574266625447</v>
      </c>
      <c r="BD134" s="72">
        <v>1.0450237062445539E-2</v>
      </c>
      <c r="BE134" s="326">
        <v>1.3248534872665403E-2</v>
      </c>
      <c r="BF134" s="334">
        <f t="shared" si="4"/>
        <v>5.8823494834634393E-2</v>
      </c>
      <c r="BG134" s="429">
        <v>96.758344800000003</v>
      </c>
      <c r="BH134" s="432">
        <v>0.81510895539624506</v>
      </c>
      <c r="BI134" s="436" t="s">
        <v>111</v>
      </c>
      <c r="BJ134" s="367"/>
      <c r="BK134" s="367"/>
      <c r="BL134" s="367"/>
      <c r="BM134" s="367"/>
      <c r="BN134" s="367"/>
      <c r="BO134" s="367"/>
      <c r="BP134" s="367"/>
      <c r="BQ134" s="367"/>
      <c r="BR134" s="367"/>
    </row>
    <row r="135" spans="1:70">
      <c r="A135" s="192">
        <v>312</v>
      </c>
      <c r="B135" s="192">
        <v>54029</v>
      </c>
      <c r="C135" s="200">
        <v>9</v>
      </c>
      <c r="D135" s="200">
        <v>0</v>
      </c>
      <c r="E135" s="200">
        <v>1</v>
      </c>
      <c r="F135" s="200">
        <v>0</v>
      </c>
      <c r="G135" s="192" t="s">
        <v>575</v>
      </c>
      <c r="H135" s="264">
        <v>3.2669999999999999E-3</v>
      </c>
      <c r="I135" s="201">
        <v>83</v>
      </c>
      <c r="J135" s="264">
        <v>2.5496118540628411E-3</v>
      </c>
      <c r="K135" s="200">
        <v>5214</v>
      </c>
      <c r="L135" s="200">
        <v>0</v>
      </c>
      <c r="M135" s="200">
        <v>0</v>
      </c>
      <c r="N135" s="200">
        <v>120</v>
      </c>
      <c r="O135" s="200">
        <v>22</v>
      </c>
      <c r="P135" s="200">
        <v>0</v>
      </c>
      <c r="Q135" s="200">
        <v>229</v>
      </c>
      <c r="R135" s="200">
        <v>0</v>
      </c>
      <c r="S135" s="200">
        <v>1126</v>
      </c>
      <c r="T135" s="200">
        <v>75</v>
      </c>
      <c r="U135" s="200">
        <v>1</v>
      </c>
      <c r="V135" s="200">
        <v>1</v>
      </c>
      <c r="W135" s="200">
        <v>12</v>
      </c>
      <c r="X135" s="200">
        <v>0</v>
      </c>
      <c r="Y135" s="200">
        <v>0</v>
      </c>
      <c r="Z135" s="200">
        <v>120</v>
      </c>
      <c r="AA135" s="200">
        <v>0</v>
      </c>
      <c r="AB135" s="200">
        <v>0</v>
      </c>
      <c r="AC135" s="200">
        <v>122</v>
      </c>
      <c r="AD135" s="200">
        <v>5586</v>
      </c>
      <c r="AE135" s="200">
        <v>447</v>
      </c>
      <c r="AF135" s="200">
        <v>4534</v>
      </c>
      <c r="AG135" s="200">
        <v>5661</v>
      </c>
      <c r="AH135" s="192"/>
      <c r="AI135" s="192">
        <v>5.3440578352476287E-2</v>
      </c>
      <c r="AJ135" s="192">
        <v>0</v>
      </c>
      <c r="AK135" s="192">
        <v>1.2299327583999145E-3</v>
      </c>
      <c r="AL135" s="192">
        <v>2.2548767237331766E-4</v>
      </c>
      <c r="AM135" s="192">
        <v>0</v>
      </c>
      <c r="AN135" s="192">
        <v>7.6870797399994654E-4</v>
      </c>
      <c r="AO135" s="192">
        <v>0</v>
      </c>
      <c r="AP135" s="192">
        <v>0</v>
      </c>
      <c r="AQ135" s="192">
        <v>0</v>
      </c>
      <c r="AR135" s="192">
        <v>5.5664706757249466E-2</v>
      </c>
      <c r="AS135" s="192"/>
      <c r="AT135" s="192">
        <v>5.3440578352476287E-2</v>
      </c>
      <c r="AU135" s="72">
        <v>0</v>
      </c>
      <c r="AV135" s="72">
        <v>3.2798206890664395E-3</v>
      </c>
      <c r="AW135" s="72">
        <v>2.2548767237331766E-4</v>
      </c>
      <c r="AX135" s="72">
        <v>0</v>
      </c>
      <c r="AY135" s="72">
        <v>7.6870797399994654E-4</v>
      </c>
      <c r="AZ135" s="72">
        <v>0</v>
      </c>
      <c r="BA135" s="72">
        <v>0</v>
      </c>
      <c r="BB135" s="72">
        <v>0</v>
      </c>
      <c r="BC135" s="72">
        <v>0.77451598980350167</v>
      </c>
      <c r="BD135" s="72">
        <v>5.5664706757249466E-2</v>
      </c>
      <c r="BE135" s="326">
        <v>5.7714594687915989E-2</v>
      </c>
      <c r="BF135" s="334">
        <f t="shared" si="4"/>
        <v>0.256252800414347</v>
      </c>
      <c r="BG135" s="429">
        <v>100.50659280000001</v>
      </c>
      <c r="BH135" s="432">
        <v>0.82091339533974639</v>
      </c>
      <c r="BI135" s="436" t="s">
        <v>111</v>
      </c>
      <c r="BJ135" s="367"/>
      <c r="BK135" s="367"/>
      <c r="BL135" s="367"/>
      <c r="BM135" s="367"/>
      <c r="BN135" s="367"/>
      <c r="BO135" s="367"/>
      <c r="BP135" s="367"/>
      <c r="BQ135" s="367"/>
      <c r="BR135" s="367"/>
    </row>
    <row r="136" spans="1:70">
      <c r="A136" s="192">
        <v>262</v>
      </c>
      <c r="B136" s="192">
        <v>52013</v>
      </c>
      <c r="C136" s="200">
        <v>9</v>
      </c>
      <c r="D136" s="200">
        <v>0</v>
      </c>
      <c r="E136" s="200">
        <v>1</v>
      </c>
      <c r="F136" s="200">
        <v>0</v>
      </c>
      <c r="G136" s="192" t="s">
        <v>575</v>
      </c>
      <c r="H136" s="264">
        <v>2.8240000000000001E-3</v>
      </c>
      <c r="I136" s="201">
        <v>83</v>
      </c>
      <c r="J136" s="264">
        <v>2.2038885448036312E-3</v>
      </c>
      <c r="K136" s="200">
        <v>0</v>
      </c>
      <c r="L136" s="200">
        <v>0</v>
      </c>
      <c r="M136" s="200">
        <v>0</v>
      </c>
      <c r="N136" s="200">
        <v>500</v>
      </c>
      <c r="O136" s="200">
        <v>150</v>
      </c>
      <c r="P136" s="200">
        <v>0</v>
      </c>
      <c r="Q136" s="200">
        <v>208</v>
      </c>
      <c r="R136" s="200">
        <v>33</v>
      </c>
      <c r="S136" s="200">
        <v>1260</v>
      </c>
      <c r="T136" s="200">
        <v>3033</v>
      </c>
      <c r="U136" s="200">
        <v>1</v>
      </c>
      <c r="V136" s="200">
        <v>1</v>
      </c>
      <c r="W136" s="200">
        <v>0</v>
      </c>
      <c r="X136" s="200">
        <v>0</v>
      </c>
      <c r="Y136" s="200">
        <v>378</v>
      </c>
      <c r="Z136" s="200">
        <v>121</v>
      </c>
      <c r="AA136" s="200">
        <v>0</v>
      </c>
      <c r="AB136" s="200">
        <v>150</v>
      </c>
      <c r="AC136" s="200">
        <v>47</v>
      </c>
      <c r="AD136" s="200">
        <v>892</v>
      </c>
      <c r="AE136" s="200">
        <v>3926</v>
      </c>
      <c r="AF136" s="200">
        <v>2666</v>
      </c>
      <c r="AG136" s="200">
        <v>3926</v>
      </c>
      <c r="AH136" s="192"/>
      <c r="AI136" s="192">
        <v>0</v>
      </c>
      <c r="AJ136" s="192">
        <v>0</v>
      </c>
      <c r="AK136" s="192">
        <v>4.4298159750552988E-3</v>
      </c>
      <c r="AL136" s="192">
        <v>1.3289447925165896E-3</v>
      </c>
      <c r="AM136" s="192">
        <v>0</v>
      </c>
      <c r="AN136" s="192">
        <v>2.6871263704685445E-2</v>
      </c>
      <c r="AO136" s="192">
        <v>3.3489408771418061E-3</v>
      </c>
      <c r="AP136" s="192">
        <v>0</v>
      </c>
      <c r="AQ136" s="192">
        <v>1.3289447925165896E-3</v>
      </c>
      <c r="AR136" s="192">
        <v>3.7307910141915729E-2</v>
      </c>
      <c r="AS136" s="192"/>
      <c r="AT136" s="192">
        <v>0</v>
      </c>
      <c r="AU136" s="72">
        <v>0</v>
      </c>
      <c r="AV136" s="72">
        <v>1.1812842600147463E-2</v>
      </c>
      <c r="AW136" s="72">
        <v>1.3289447925165896E-3</v>
      </c>
      <c r="AX136" s="72">
        <v>0</v>
      </c>
      <c r="AY136" s="72">
        <v>2.6871263704685445E-2</v>
      </c>
      <c r="AZ136" s="72">
        <v>8.9305090057114813E-3</v>
      </c>
      <c r="BA136" s="72">
        <v>0</v>
      </c>
      <c r="BB136" s="72">
        <v>1.3289447925165896E-3</v>
      </c>
      <c r="BC136" s="72">
        <v>0.39366297964991426</v>
      </c>
      <c r="BD136" s="72">
        <v>3.7307910141915729E-2</v>
      </c>
      <c r="BE136" s="326">
        <v>5.0272504895577573E-2</v>
      </c>
      <c r="BF136" s="334">
        <f t="shared" ref="BF136:BF167" si="6">BE136*4.44</f>
        <v>0.22320992173636445</v>
      </c>
      <c r="BG136" s="429">
        <v>101.28004080000002</v>
      </c>
      <c r="BH136" s="432">
        <v>0.82593076246568697</v>
      </c>
      <c r="BI136" s="436" t="s">
        <v>111</v>
      </c>
      <c r="BJ136" s="367"/>
      <c r="BK136" s="367"/>
      <c r="BL136" s="367"/>
      <c r="BM136" s="367"/>
      <c r="BN136" s="367"/>
      <c r="BO136" s="367"/>
      <c r="BP136" s="367"/>
      <c r="BQ136" s="367"/>
      <c r="BR136" s="367"/>
    </row>
    <row r="137" spans="1:70">
      <c r="A137" s="192">
        <v>276</v>
      </c>
      <c r="B137" s="192">
        <v>55003</v>
      </c>
      <c r="C137" s="200">
        <v>9</v>
      </c>
      <c r="D137" s="202">
        <v>0</v>
      </c>
      <c r="E137" s="202">
        <v>1</v>
      </c>
      <c r="F137" s="200">
        <v>0</v>
      </c>
      <c r="G137" s="192" t="s">
        <v>752</v>
      </c>
      <c r="H137" s="264">
        <v>1.5740000000000001E-3</v>
      </c>
      <c r="I137" s="201">
        <v>82</v>
      </c>
      <c r="J137" s="264">
        <v>1.2283713064875764E-3</v>
      </c>
      <c r="K137" s="200">
        <v>1148</v>
      </c>
      <c r="L137" s="200">
        <v>0</v>
      </c>
      <c r="M137" s="200">
        <v>0</v>
      </c>
      <c r="N137" s="200">
        <v>500</v>
      </c>
      <c r="O137" s="200">
        <v>37</v>
      </c>
      <c r="P137" s="200">
        <v>0</v>
      </c>
      <c r="Q137" s="200">
        <v>447</v>
      </c>
      <c r="R137" s="200">
        <v>0</v>
      </c>
      <c r="S137" s="200">
        <v>1302</v>
      </c>
      <c r="T137" s="200">
        <v>2085</v>
      </c>
      <c r="U137" s="200">
        <v>1</v>
      </c>
      <c r="V137" s="200">
        <v>1</v>
      </c>
      <c r="W137" s="200">
        <v>173</v>
      </c>
      <c r="X137" s="200">
        <v>0</v>
      </c>
      <c r="Y137" s="200">
        <v>366</v>
      </c>
      <c r="Z137" s="200">
        <v>74</v>
      </c>
      <c r="AA137" s="200">
        <v>60</v>
      </c>
      <c r="AB137" s="200">
        <v>15</v>
      </c>
      <c r="AC137" s="200">
        <v>132</v>
      </c>
      <c r="AD137" s="200">
        <v>2133</v>
      </c>
      <c r="AE137" s="200">
        <v>3069</v>
      </c>
      <c r="AF137" s="200">
        <v>2916</v>
      </c>
      <c r="AG137" s="200">
        <v>4217</v>
      </c>
      <c r="AH137" s="192"/>
      <c r="AI137" s="192">
        <v>5.6688844445879055E-3</v>
      </c>
      <c r="AJ137" s="192">
        <v>0</v>
      </c>
      <c r="AK137" s="192">
        <v>2.4690263260400283E-3</v>
      </c>
      <c r="AL137" s="192">
        <v>1.8270794812696214E-4</v>
      </c>
      <c r="AM137" s="192">
        <v>0</v>
      </c>
      <c r="AN137" s="192">
        <v>1.0295839779586919E-2</v>
      </c>
      <c r="AO137" s="192">
        <v>1.8073272706613009E-3</v>
      </c>
      <c r="AP137" s="192">
        <v>2.9628315912480344E-4</v>
      </c>
      <c r="AQ137" s="192">
        <v>7.4070789781200861E-5</v>
      </c>
      <c r="AR137" s="192">
        <v>2.0794139717909121E-2</v>
      </c>
      <c r="AS137" s="192"/>
      <c r="AT137" s="192">
        <v>5.6688844445879055E-3</v>
      </c>
      <c r="AU137" s="72">
        <v>0</v>
      </c>
      <c r="AV137" s="72">
        <v>6.5840702027734109E-3</v>
      </c>
      <c r="AW137" s="72">
        <v>1.8270794812696214E-4</v>
      </c>
      <c r="AX137" s="72">
        <v>0</v>
      </c>
      <c r="AY137" s="72">
        <v>1.0295839779586919E-2</v>
      </c>
      <c r="AZ137" s="72">
        <v>4.8195393884301364E-3</v>
      </c>
      <c r="BA137" s="72">
        <v>7.9008842433280922E-4</v>
      </c>
      <c r="BB137" s="72">
        <v>7.4070789781200861E-5</v>
      </c>
      <c r="BC137" s="72">
        <v>0.23998935889109077</v>
      </c>
      <c r="BD137" s="72">
        <v>2.0794139717909121E-2</v>
      </c>
      <c r="BE137" s="326">
        <v>2.8415200977619345E-2</v>
      </c>
      <c r="BF137" s="334">
        <f t="shared" si="6"/>
        <v>0.1261634923406299</v>
      </c>
      <c r="BG137" s="429">
        <v>102.70794480000002</v>
      </c>
      <c r="BH137" s="432">
        <v>0.82872726949692999</v>
      </c>
      <c r="BI137" s="436" t="s">
        <v>111</v>
      </c>
      <c r="BJ137" s="367"/>
      <c r="BK137" s="367"/>
      <c r="BL137" s="367"/>
      <c r="BM137" s="367"/>
      <c r="BN137" s="367"/>
      <c r="BO137" s="367"/>
      <c r="BP137" s="367"/>
      <c r="BQ137" s="367"/>
      <c r="BR137" s="367"/>
    </row>
    <row r="138" spans="1:70">
      <c r="A138" s="192">
        <v>303</v>
      </c>
      <c r="B138" s="192">
        <v>54086</v>
      </c>
      <c r="C138" s="200">
        <v>9</v>
      </c>
      <c r="D138" s="200">
        <v>0</v>
      </c>
      <c r="E138" s="200">
        <v>1</v>
      </c>
      <c r="F138" s="200">
        <v>0</v>
      </c>
      <c r="G138" s="192" t="s">
        <v>575</v>
      </c>
      <c r="H138" s="264">
        <v>6.7599999999999995E-4</v>
      </c>
      <c r="I138" s="201">
        <v>83</v>
      </c>
      <c r="J138" s="264">
        <v>5.2755972248132242E-4</v>
      </c>
      <c r="K138" s="200">
        <v>641</v>
      </c>
      <c r="L138" s="200">
        <v>0</v>
      </c>
      <c r="M138" s="200">
        <v>0</v>
      </c>
      <c r="N138" s="200">
        <v>305</v>
      </c>
      <c r="O138" s="200">
        <v>0</v>
      </c>
      <c r="P138" s="200">
        <v>0</v>
      </c>
      <c r="Q138" s="200">
        <v>235</v>
      </c>
      <c r="R138" s="200">
        <v>146</v>
      </c>
      <c r="S138" s="200">
        <v>1218</v>
      </c>
      <c r="T138" s="200">
        <v>3912</v>
      </c>
      <c r="U138" s="200">
        <v>1</v>
      </c>
      <c r="V138" s="200">
        <v>1</v>
      </c>
      <c r="W138" s="200">
        <v>33</v>
      </c>
      <c r="X138" s="200">
        <v>0</v>
      </c>
      <c r="Y138" s="200">
        <v>174</v>
      </c>
      <c r="Z138" s="200">
        <v>131</v>
      </c>
      <c r="AA138" s="200">
        <v>0</v>
      </c>
      <c r="AB138" s="200">
        <v>0</v>
      </c>
      <c r="AC138" s="200">
        <v>84</v>
      </c>
      <c r="AD138" s="200">
        <v>1328</v>
      </c>
      <c r="AE138" s="200">
        <v>4599</v>
      </c>
      <c r="AF138" s="200">
        <v>4023</v>
      </c>
      <c r="AG138" s="200">
        <v>5240</v>
      </c>
      <c r="AH138" s="192"/>
      <c r="AI138" s="192">
        <v>1.3594264440843213E-3</v>
      </c>
      <c r="AJ138" s="192">
        <v>0</v>
      </c>
      <c r="AK138" s="192">
        <v>6.4684097573434942E-4</v>
      </c>
      <c r="AL138" s="192">
        <v>0</v>
      </c>
      <c r="AM138" s="192">
        <v>0</v>
      </c>
      <c r="AN138" s="192">
        <v>8.2965308100746721E-3</v>
      </c>
      <c r="AO138" s="192">
        <v>3.6901747468123542E-4</v>
      </c>
      <c r="AP138" s="192">
        <v>0</v>
      </c>
      <c r="AQ138" s="192">
        <v>0</v>
      </c>
      <c r="AR138" s="192">
        <v>1.0671815704574577E-2</v>
      </c>
      <c r="AS138" s="192"/>
      <c r="AT138" s="192">
        <v>1.3594264440843213E-3</v>
      </c>
      <c r="AU138" s="72">
        <v>0</v>
      </c>
      <c r="AV138" s="72">
        <v>1.7249092686249319E-3</v>
      </c>
      <c r="AW138" s="72">
        <v>0</v>
      </c>
      <c r="AX138" s="72">
        <v>0</v>
      </c>
      <c r="AY138" s="72">
        <v>8.2965308100746721E-3</v>
      </c>
      <c r="AZ138" s="72">
        <v>9.8404659914996134E-4</v>
      </c>
      <c r="BA138" s="72">
        <v>0</v>
      </c>
      <c r="BB138" s="72">
        <v>0</v>
      </c>
      <c r="BC138" s="72">
        <v>0.14219897515733812</v>
      </c>
      <c r="BD138" s="72">
        <v>1.0671815704574577E-2</v>
      </c>
      <c r="BE138" s="326">
        <v>1.2364913121933887E-2</v>
      </c>
      <c r="BF138" s="334">
        <f t="shared" si="6"/>
        <v>5.4900214261386464E-2</v>
      </c>
      <c r="BG138" s="429">
        <v>104.06445360000002</v>
      </c>
      <c r="BH138" s="432">
        <v>0.82992831063614236</v>
      </c>
      <c r="BI138" s="436" t="s">
        <v>111</v>
      </c>
      <c r="BJ138" s="367"/>
      <c r="BK138" s="367"/>
      <c r="BL138" s="367"/>
      <c r="BM138" s="367"/>
      <c r="BN138" s="367"/>
      <c r="BO138" s="367"/>
      <c r="BP138" s="367"/>
      <c r="BQ138" s="367"/>
      <c r="BR138" s="367"/>
    </row>
    <row r="139" spans="1:70">
      <c r="A139" s="192">
        <v>304</v>
      </c>
      <c r="B139" s="192">
        <v>42002</v>
      </c>
      <c r="C139" s="200">
        <v>9</v>
      </c>
      <c r="D139" s="200">
        <v>0</v>
      </c>
      <c r="E139" s="200">
        <v>1</v>
      </c>
      <c r="F139" s="200">
        <v>0</v>
      </c>
      <c r="G139" s="192" t="s">
        <v>575</v>
      </c>
      <c r="H139" s="264">
        <v>1.622E-3</v>
      </c>
      <c r="I139" s="201">
        <v>83</v>
      </c>
      <c r="J139" s="264">
        <v>1.2658311684389128E-3</v>
      </c>
      <c r="K139" s="200">
        <v>78</v>
      </c>
      <c r="L139" s="200">
        <v>0</v>
      </c>
      <c r="M139" s="200">
        <v>0</v>
      </c>
      <c r="N139" s="200">
        <v>258</v>
      </c>
      <c r="O139" s="200">
        <v>118</v>
      </c>
      <c r="P139" s="200">
        <v>0</v>
      </c>
      <c r="Q139" s="200">
        <v>265</v>
      </c>
      <c r="R139" s="200">
        <v>49</v>
      </c>
      <c r="S139" s="200">
        <v>1219</v>
      </c>
      <c r="T139" s="200">
        <v>4488</v>
      </c>
      <c r="U139" s="200">
        <v>1</v>
      </c>
      <c r="V139" s="200">
        <v>1</v>
      </c>
      <c r="W139" s="200">
        <v>78</v>
      </c>
      <c r="X139" s="200">
        <v>0</v>
      </c>
      <c r="Y139" s="200">
        <v>175</v>
      </c>
      <c r="Z139" s="200">
        <v>83</v>
      </c>
      <c r="AA139" s="200">
        <v>0</v>
      </c>
      <c r="AB139" s="200">
        <v>48</v>
      </c>
      <c r="AC139" s="200">
        <v>19</v>
      </c>
      <c r="AD139" s="200">
        <v>769</v>
      </c>
      <c r="AE139" s="200">
        <v>5180</v>
      </c>
      <c r="AF139" s="200">
        <v>4038</v>
      </c>
      <c r="AG139" s="200">
        <v>5258</v>
      </c>
      <c r="AH139" s="192"/>
      <c r="AI139" s="192">
        <v>3.969140211757055E-4</v>
      </c>
      <c r="AJ139" s="192">
        <v>0</v>
      </c>
      <c r="AK139" s="192">
        <v>1.3128694546581028E-3</v>
      </c>
      <c r="AL139" s="192">
        <v>6.0045967306068273E-4</v>
      </c>
      <c r="AM139" s="192">
        <v>0</v>
      </c>
      <c r="AN139" s="192">
        <v>2.2837822141494442E-2</v>
      </c>
      <c r="AO139" s="192">
        <v>8.905122269967751E-4</v>
      </c>
      <c r="AP139" s="192">
        <v>0</v>
      </c>
      <c r="AQ139" s="192">
        <v>2.442547822619726E-4</v>
      </c>
      <c r="AR139" s="192">
        <v>2.6282832299647681E-2</v>
      </c>
      <c r="AS139" s="192"/>
      <c r="AT139" s="192">
        <v>3.969140211757055E-4</v>
      </c>
      <c r="AU139" s="72">
        <v>0</v>
      </c>
      <c r="AV139" s="72">
        <v>3.5009852124216075E-3</v>
      </c>
      <c r="AW139" s="72">
        <v>6.0045967306068273E-4</v>
      </c>
      <c r="AX139" s="72">
        <v>0</v>
      </c>
      <c r="AY139" s="72">
        <v>2.2837822141494442E-2</v>
      </c>
      <c r="AZ139" s="72">
        <v>2.3746992719914008E-3</v>
      </c>
      <c r="BA139" s="72">
        <v>0</v>
      </c>
      <c r="BB139" s="72">
        <v>2.442547822619726E-4</v>
      </c>
      <c r="BC139" s="72">
        <v>0.34246555929647415</v>
      </c>
      <c r="BD139" s="72">
        <v>2.6282832299647681E-2</v>
      </c>
      <c r="BE139" s="326">
        <v>2.995513510240581E-2</v>
      </c>
      <c r="BF139" s="334">
        <f t="shared" si="6"/>
        <v>0.1330007998546818</v>
      </c>
      <c r="BG139" s="429">
        <v>105.06993600000001</v>
      </c>
      <c r="BH139" s="432">
        <v>0.83281009869502176</v>
      </c>
      <c r="BI139" s="436" t="s">
        <v>111</v>
      </c>
      <c r="BJ139" s="367"/>
      <c r="BK139" s="367"/>
      <c r="BL139" s="367"/>
      <c r="BM139" s="367"/>
      <c r="BN139" s="367"/>
      <c r="BO139" s="367"/>
      <c r="BP139" s="367"/>
      <c r="BQ139" s="367"/>
      <c r="BR139" s="367"/>
    </row>
    <row r="140" spans="1:70">
      <c r="A140" s="192">
        <v>309</v>
      </c>
      <c r="B140" s="192">
        <v>51032</v>
      </c>
      <c r="C140" s="200">
        <v>9</v>
      </c>
      <c r="D140" s="200">
        <v>0</v>
      </c>
      <c r="E140" s="200">
        <v>1</v>
      </c>
      <c r="F140" s="200">
        <v>0</v>
      </c>
      <c r="G140" s="192" t="s">
        <v>575</v>
      </c>
      <c r="H140" s="264">
        <v>7.7899999999999996E-4</v>
      </c>
      <c r="I140" s="201">
        <v>83</v>
      </c>
      <c r="J140" s="264">
        <v>6.0794234291856538E-4</v>
      </c>
      <c r="K140" s="200">
        <v>195</v>
      </c>
      <c r="L140" s="200">
        <v>0</v>
      </c>
      <c r="M140" s="200">
        <v>0</v>
      </c>
      <c r="N140" s="200">
        <v>449</v>
      </c>
      <c r="O140" s="200">
        <v>11</v>
      </c>
      <c r="P140" s="200">
        <v>0</v>
      </c>
      <c r="Q140" s="200">
        <v>234</v>
      </c>
      <c r="R140" s="200">
        <v>6</v>
      </c>
      <c r="S140" s="200">
        <v>154</v>
      </c>
      <c r="T140" s="200">
        <v>3594</v>
      </c>
      <c r="U140" s="200">
        <v>1</v>
      </c>
      <c r="V140" s="200">
        <v>1</v>
      </c>
      <c r="W140" s="200">
        <v>45</v>
      </c>
      <c r="X140" s="200">
        <v>0</v>
      </c>
      <c r="Y140" s="200">
        <v>341</v>
      </c>
      <c r="Z140" s="200">
        <v>108</v>
      </c>
      <c r="AA140" s="200">
        <v>0</v>
      </c>
      <c r="AB140" s="200">
        <v>11</v>
      </c>
      <c r="AC140" s="200">
        <v>51</v>
      </c>
      <c r="AD140" s="200">
        <v>896</v>
      </c>
      <c r="AE140" s="200">
        <v>4295</v>
      </c>
      <c r="AF140" s="200">
        <v>4335</v>
      </c>
      <c r="AG140" s="200">
        <v>4490</v>
      </c>
      <c r="AH140" s="192"/>
      <c r="AI140" s="192">
        <v>4.7656600261386343E-4</v>
      </c>
      <c r="AJ140" s="192">
        <v>0</v>
      </c>
      <c r="AK140" s="192">
        <v>1.0973237701211523E-3</v>
      </c>
      <c r="AL140" s="192">
        <v>2.6883210403858964E-5</v>
      </c>
      <c r="AM140" s="192">
        <v>0</v>
      </c>
      <c r="AN140" s="192">
        <v>8.7834780174062821E-3</v>
      </c>
      <c r="AO140" s="192">
        <v>8.333795225196278E-4</v>
      </c>
      <c r="AP140" s="192">
        <v>0</v>
      </c>
      <c r="AQ140" s="192">
        <v>2.6883210403858964E-5</v>
      </c>
      <c r="AR140" s="192">
        <v>1.1244513733468645E-2</v>
      </c>
      <c r="AS140" s="192"/>
      <c r="AT140" s="192">
        <v>4.7656600261386343E-4</v>
      </c>
      <c r="AU140" s="72">
        <v>0</v>
      </c>
      <c r="AV140" s="72">
        <v>2.9261967203230727E-3</v>
      </c>
      <c r="AW140" s="72">
        <v>2.6883210403858964E-5</v>
      </c>
      <c r="AX140" s="72">
        <v>0</v>
      </c>
      <c r="AY140" s="72">
        <v>8.7834780174062821E-3</v>
      </c>
      <c r="AZ140" s="72">
        <v>2.2223453933856744E-3</v>
      </c>
      <c r="BA140" s="72">
        <v>0</v>
      </c>
      <c r="BB140" s="72">
        <v>2.6883210403858964E-5</v>
      </c>
      <c r="BC140" s="72">
        <v>0.17657381378898271</v>
      </c>
      <c r="BD140" s="72">
        <v>1.1244513733468645E-2</v>
      </c>
      <c r="BE140" s="326">
        <v>1.4462352554536612E-2</v>
      </c>
      <c r="BF140" s="334">
        <f t="shared" si="6"/>
        <v>6.4212845342142569E-2</v>
      </c>
      <c r="BG140" s="429">
        <v>105.62324880000003</v>
      </c>
      <c r="BH140" s="432">
        <v>0.8341941387060372</v>
      </c>
      <c r="BI140" s="436" t="s">
        <v>111</v>
      </c>
      <c r="BJ140" s="367"/>
      <c r="BK140" s="367"/>
      <c r="BL140" s="367"/>
      <c r="BM140" s="367"/>
      <c r="BN140" s="367"/>
      <c r="BO140" s="367"/>
      <c r="BP140" s="367"/>
      <c r="BQ140" s="367"/>
      <c r="BR140" s="367"/>
    </row>
    <row r="141" spans="1:70">
      <c r="A141" s="192">
        <v>293</v>
      </c>
      <c r="B141" s="192">
        <v>51068</v>
      </c>
      <c r="C141" s="200">
        <v>9</v>
      </c>
      <c r="D141" s="200">
        <v>0</v>
      </c>
      <c r="E141" s="200">
        <v>1</v>
      </c>
      <c r="F141" s="200">
        <v>0</v>
      </c>
      <c r="G141" s="192" t="s">
        <v>575</v>
      </c>
      <c r="H141" s="264">
        <v>7.7899999999999996E-4</v>
      </c>
      <c r="I141" s="201">
        <v>83</v>
      </c>
      <c r="J141" s="264">
        <v>6.0794234291856538E-4</v>
      </c>
      <c r="K141" s="200">
        <v>1873</v>
      </c>
      <c r="L141" s="200">
        <v>0</v>
      </c>
      <c r="M141" s="200">
        <v>0</v>
      </c>
      <c r="N141" s="200">
        <v>394</v>
      </c>
      <c r="O141" s="200">
        <v>141</v>
      </c>
      <c r="P141" s="200">
        <v>0</v>
      </c>
      <c r="Q141" s="200">
        <v>285</v>
      </c>
      <c r="R141" s="200">
        <v>81</v>
      </c>
      <c r="S141" s="200">
        <v>1290</v>
      </c>
      <c r="T141" s="200">
        <v>2107</v>
      </c>
      <c r="U141" s="200">
        <v>1</v>
      </c>
      <c r="V141" s="200">
        <v>1</v>
      </c>
      <c r="W141" s="200">
        <v>76</v>
      </c>
      <c r="X141" s="200">
        <v>0</v>
      </c>
      <c r="Y141" s="200">
        <v>228</v>
      </c>
      <c r="Z141" s="200">
        <v>166</v>
      </c>
      <c r="AA141" s="200">
        <v>0</v>
      </c>
      <c r="AB141" s="200">
        <v>141</v>
      </c>
      <c r="AC141" s="200">
        <v>58</v>
      </c>
      <c r="AD141" s="200">
        <v>2775</v>
      </c>
      <c r="AE141" s="200">
        <v>3009</v>
      </c>
      <c r="AF141" s="200">
        <v>3593</v>
      </c>
      <c r="AG141" s="200">
        <v>4882</v>
      </c>
      <c r="AH141" s="192"/>
      <c r="AI141" s="192">
        <v>4.5774775533116213E-3</v>
      </c>
      <c r="AJ141" s="192">
        <v>0</v>
      </c>
      <c r="AK141" s="192">
        <v>9.6290771810185732E-4</v>
      </c>
      <c r="AL141" s="192">
        <v>3.4459387881310126E-4</v>
      </c>
      <c r="AM141" s="192">
        <v>0</v>
      </c>
      <c r="AN141" s="192">
        <v>5.1493567564482572E-3</v>
      </c>
      <c r="AO141" s="192">
        <v>5.5721563382544028E-4</v>
      </c>
      <c r="AP141" s="192">
        <v>0</v>
      </c>
      <c r="AQ141" s="192">
        <v>3.4459387881310126E-4</v>
      </c>
      <c r="AR141" s="192">
        <v>1.1936145419313378E-2</v>
      </c>
      <c r="AS141" s="192"/>
      <c r="AT141" s="192">
        <v>4.5774775533116213E-3</v>
      </c>
      <c r="AU141" s="72">
        <v>0</v>
      </c>
      <c r="AV141" s="72">
        <v>2.5677539149382865E-3</v>
      </c>
      <c r="AW141" s="72">
        <v>3.4459387881310126E-4</v>
      </c>
      <c r="AX141" s="72">
        <v>0</v>
      </c>
      <c r="AY141" s="72">
        <v>5.1493567564482572E-3</v>
      </c>
      <c r="AZ141" s="72">
        <v>1.485908356867841E-3</v>
      </c>
      <c r="BA141" s="72">
        <v>0</v>
      </c>
      <c r="BB141" s="72">
        <v>3.4459387881310126E-4</v>
      </c>
      <c r="BC141" s="72">
        <v>0.14635056815312916</v>
      </c>
      <c r="BD141" s="72">
        <v>1.1936145419313378E-2</v>
      </c>
      <c r="BE141" s="326">
        <v>1.4469684339192207E-2</v>
      </c>
      <c r="BF141" s="334">
        <f t="shared" si="6"/>
        <v>6.4245398466013404E-2</v>
      </c>
      <c r="BG141" s="429">
        <v>105.6767952</v>
      </c>
      <c r="BH141" s="432">
        <v>0.83557817871705264</v>
      </c>
      <c r="BI141" s="436" t="s">
        <v>111</v>
      </c>
      <c r="BJ141" s="367"/>
      <c r="BK141" s="367"/>
      <c r="BL141" s="367"/>
      <c r="BM141" s="367"/>
      <c r="BN141" s="367"/>
      <c r="BO141" s="367"/>
      <c r="BP141" s="367"/>
      <c r="BQ141" s="367"/>
      <c r="BR141" s="367"/>
    </row>
    <row r="142" spans="1:70">
      <c r="A142" s="192">
        <v>330</v>
      </c>
      <c r="B142" s="192">
        <v>55020</v>
      </c>
      <c r="C142" s="200">
        <v>9</v>
      </c>
      <c r="D142" s="202">
        <v>0</v>
      </c>
      <c r="E142" s="202">
        <v>1</v>
      </c>
      <c r="F142" s="200">
        <v>0</v>
      </c>
      <c r="G142" s="192" t="s">
        <v>575</v>
      </c>
      <c r="H142" s="264">
        <v>1.5740000000000001E-3</v>
      </c>
      <c r="I142" s="201">
        <v>83</v>
      </c>
      <c r="J142" s="264">
        <v>1.2283713064875764E-3</v>
      </c>
      <c r="K142" s="200">
        <v>24</v>
      </c>
      <c r="L142" s="200">
        <v>0</v>
      </c>
      <c r="M142" s="200">
        <v>0</v>
      </c>
      <c r="N142" s="200">
        <v>324</v>
      </c>
      <c r="O142" s="200">
        <v>84</v>
      </c>
      <c r="P142" s="200">
        <v>0</v>
      </c>
      <c r="Q142" s="200">
        <v>426</v>
      </c>
      <c r="R142" s="200">
        <v>0</v>
      </c>
      <c r="S142" s="200">
        <v>48</v>
      </c>
      <c r="T142" s="200">
        <v>4365</v>
      </c>
      <c r="U142" s="200">
        <v>1</v>
      </c>
      <c r="V142" s="200">
        <v>1</v>
      </c>
      <c r="W142" s="200">
        <v>0</v>
      </c>
      <c r="X142" s="200">
        <v>0</v>
      </c>
      <c r="Y142" s="200">
        <v>249</v>
      </c>
      <c r="Z142" s="200">
        <v>75</v>
      </c>
      <c r="AA142" s="200">
        <v>0</v>
      </c>
      <c r="AB142" s="200">
        <v>0</v>
      </c>
      <c r="AC142" s="200">
        <v>61</v>
      </c>
      <c r="AD142" s="200">
        <v>858</v>
      </c>
      <c r="AE142" s="200">
        <v>5199</v>
      </c>
      <c r="AF142" s="200">
        <v>5175</v>
      </c>
      <c r="AG142" s="200">
        <v>5223</v>
      </c>
      <c r="AH142" s="192"/>
      <c r="AI142" s="192">
        <v>1.1851326364992138E-4</v>
      </c>
      <c r="AJ142" s="192">
        <v>0</v>
      </c>
      <c r="AK142" s="192">
        <v>1.5999290592739386E-3</v>
      </c>
      <c r="AL142" s="192">
        <v>4.1479642277472478E-4</v>
      </c>
      <c r="AM142" s="192">
        <v>0</v>
      </c>
      <c r="AN142" s="192">
        <v>2.155459982632945E-2</v>
      </c>
      <c r="AO142" s="192">
        <v>1.2295751103679343E-3</v>
      </c>
      <c r="AP142" s="192">
        <v>0</v>
      </c>
      <c r="AQ142" s="192">
        <v>0</v>
      </c>
      <c r="AR142" s="192">
        <v>2.4917413682395969E-2</v>
      </c>
      <c r="AS142" s="192"/>
      <c r="AT142" s="192">
        <v>1.1851326364992138E-4</v>
      </c>
      <c r="AU142" s="72">
        <v>0</v>
      </c>
      <c r="AV142" s="72">
        <v>4.2664774913971689E-3</v>
      </c>
      <c r="AW142" s="72">
        <v>4.1479642277472478E-4</v>
      </c>
      <c r="AX142" s="72">
        <v>0</v>
      </c>
      <c r="AY142" s="72">
        <v>2.155459982632945E-2</v>
      </c>
      <c r="AZ142" s="72">
        <v>3.2788669609811584E-3</v>
      </c>
      <c r="BA142" s="72">
        <v>0</v>
      </c>
      <c r="BB142" s="72">
        <v>0</v>
      </c>
      <c r="BC142" s="72">
        <v>0.42590704124190493</v>
      </c>
      <c r="BD142" s="72">
        <v>2.4917413682395969E-2</v>
      </c>
      <c r="BE142" s="326">
        <v>2.963325396513242E-2</v>
      </c>
      <c r="BF142" s="334">
        <f t="shared" si="6"/>
        <v>0.13157164760518797</v>
      </c>
      <c r="BG142" s="429">
        <v>107.11064880000001</v>
      </c>
      <c r="BH142" s="432">
        <v>0.83837468574829566</v>
      </c>
      <c r="BI142" s="436" t="s">
        <v>111</v>
      </c>
      <c r="BJ142" s="367"/>
      <c r="BK142" s="367"/>
      <c r="BL142" s="367"/>
      <c r="BM142" s="367"/>
      <c r="BN142" s="367"/>
      <c r="BO142" s="367"/>
      <c r="BP142" s="367"/>
      <c r="BQ142" s="367"/>
      <c r="BR142" s="367"/>
    </row>
    <row r="143" spans="1:70">
      <c r="A143" s="192">
        <v>327</v>
      </c>
      <c r="B143" s="192">
        <v>54026</v>
      </c>
      <c r="C143" s="200">
        <v>9</v>
      </c>
      <c r="D143" s="200">
        <v>0</v>
      </c>
      <c r="E143" s="200">
        <v>1</v>
      </c>
      <c r="F143" s="200">
        <v>0</v>
      </c>
      <c r="G143" s="192" t="s">
        <v>575</v>
      </c>
      <c r="H143" s="264">
        <v>6.7599999999999995E-4</v>
      </c>
      <c r="I143" s="201">
        <v>83</v>
      </c>
      <c r="J143" s="264">
        <v>5.2755972248132242E-4</v>
      </c>
      <c r="K143" s="200">
        <v>183</v>
      </c>
      <c r="L143" s="200">
        <v>300</v>
      </c>
      <c r="M143" s="200">
        <v>1</v>
      </c>
      <c r="N143" s="200">
        <v>297</v>
      </c>
      <c r="O143" s="200">
        <v>18</v>
      </c>
      <c r="P143" s="200">
        <v>0</v>
      </c>
      <c r="Q143" s="200">
        <v>294</v>
      </c>
      <c r="R143" s="200">
        <v>95</v>
      </c>
      <c r="S143" s="200">
        <v>83</v>
      </c>
      <c r="T143" s="200">
        <v>3926</v>
      </c>
      <c r="U143" s="200">
        <v>1</v>
      </c>
      <c r="V143" s="200">
        <v>1</v>
      </c>
      <c r="W143" s="200">
        <v>0</v>
      </c>
      <c r="X143" s="200">
        <v>0</v>
      </c>
      <c r="Y143" s="200">
        <v>297</v>
      </c>
      <c r="Z143" s="200">
        <v>0</v>
      </c>
      <c r="AA143" s="200">
        <v>0</v>
      </c>
      <c r="AB143" s="200">
        <v>18</v>
      </c>
      <c r="AC143" s="200">
        <v>52</v>
      </c>
      <c r="AD143" s="200">
        <v>1188</v>
      </c>
      <c r="AE143" s="200">
        <v>4932</v>
      </c>
      <c r="AF143" s="200">
        <v>5031</v>
      </c>
      <c r="AG143" s="200">
        <v>5115</v>
      </c>
      <c r="AH143" s="192"/>
      <c r="AI143" s="192">
        <v>3.8810458544060968E-4</v>
      </c>
      <c r="AJ143" s="192">
        <v>6.3623702531247488E-4</v>
      </c>
      <c r="AK143" s="192">
        <v>6.2987465505935007E-4</v>
      </c>
      <c r="AL143" s="192">
        <v>3.8174221518748485E-5</v>
      </c>
      <c r="AM143" s="192">
        <v>0</v>
      </c>
      <c r="AN143" s="192">
        <v>8.3262218712559198E-3</v>
      </c>
      <c r="AO143" s="192">
        <v>6.2987465505935007E-4</v>
      </c>
      <c r="AP143" s="192">
        <v>0</v>
      </c>
      <c r="AQ143" s="192">
        <v>3.8174221518748485E-5</v>
      </c>
      <c r="AR143" s="192">
        <v>1.06866612351652E-2</v>
      </c>
      <c r="AS143" s="192"/>
      <c r="AT143" s="192">
        <v>3.8810458544060968E-4</v>
      </c>
      <c r="AU143" s="72">
        <v>1.1664345464062038E-3</v>
      </c>
      <c r="AV143" s="72">
        <v>1.6796657468249338E-3</v>
      </c>
      <c r="AW143" s="72">
        <v>3.8174221518748485E-5</v>
      </c>
      <c r="AX143" s="72">
        <v>0</v>
      </c>
      <c r="AY143" s="72">
        <v>8.3262218712559198E-3</v>
      </c>
      <c r="AZ143" s="72">
        <v>1.6796657468249338E-3</v>
      </c>
      <c r="BA143" s="72">
        <v>0</v>
      </c>
      <c r="BB143" s="72">
        <v>3.8174221518748485E-5</v>
      </c>
      <c r="BC143" s="72">
        <v>0.17782824857483676</v>
      </c>
      <c r="BD143" s="72">
        <v>1.06866612351652E-2</v>
      </c>
      <c r="BE143" s="326">
        <v>1.3316440939790097E-2</v>
      </c>
      <c r="BF143" s="334">
        <f t="shared" si="6"/>
        <v>5.9124997772668039E-2</v>
      </c>
      <c r="BG143" s="429">
        <v>112.0726152</v>
      </c>
      <c r="BH143" s="432">
        <v>0.83957572688750803</v>
      </c>
      <c r="BI143" s="436" t="s">
        <v>111</v>
      </c>
      <c r="BJ143" s="367"/>
      <c r="BK143" s="367"/>
      <c r="BL143" s="367"/>
      <c r="BM143" s="367"/>
      <c r="BN143" s="367"/>
      <c r="BO143" s="367"/>
      <c r="BP143" s="367"/>
      <c r="BQ143" s="367"/>
      <c r="BR143" s="367"/>
    </row>
    <row r="144" spans="1:70">
      <c r="A144" s="192">
        <v>297</v>
      </c>
      <c r="B144" s="192">
        <v>54057</v>
      </c>
      <c r="C144" s="200">
        <v>9</v>
      </c>
      <c r="D144" s="200">
        <v>0</v>
      </c>
      <c r="E144" s="200">
        <v>1</v>
      </c>
      <c r="F144" s="200">
        <v>0</v>
      </c>
      <c r="G144" s="192" t="s">
        <v>575</v>
      </c>
      <c r="H144" s="264">
        <v>6.7599999999999995E-4</v>
      </c>
      <c r="I144" s="201">
        <v>83</v>
      </c>
      <c r="J144" s="264">
        <v>5.2755972248132242E-4</v>
      </c>
      <c r="K144" s="200">
        <v>0</v>
      </c>
      <c r="L144" s="200">
        <v>0</v>
      </c>
      <c r="M144" s="200">
        <v>0</v>
      </c>
      <c r="N144" s="200">
        <v>390</v>
      </c>
      <c r="O144" s="200">
        <v>22</v>
      </c>
      <c r="P144" s="200">
        <v>0</v>
      </c>
      <c r="Q144" s="200">
        <v>222</v>
      </c>
      <c r="R144" s="200">
        <v>0</v>
      </c>
      <c r="S144" s="200">
        <v>1143</v>
      </c>
      <c r="T144" s="200">
        <v>4178</v>
      </c>
      <c r="U144" s="200">
        <v>1</v>
      </c>
      <c r="V144" s="200">
        <v>1</v>
      </c>
      <c r="W144" s="200">
        <v>0</v>
      </c>
      <c r="X144" s="200">
        <v>0</v>
      </c>
      <c r="Y144" s="200">
        <v>390</v>
      </c>
      <c r="Z144" s="200">
        <v>0</v>
      </c>
      <c r="AA144" s="200">
        <v>0</v>
      </c>
      <c r="AB144" s="200">
        <v>22</v>
      </c>
      <c r="AC144" s="200">
        <v>38</v>
      </c>
      <c r="AD144" s="200">
        <v>634</v>
      </c>
      <c r="AE144" s="200">
        <v>4812</v>
      </c>
      <c r="AF144" s="200">
        <v>3669</v>
      </c>
      <c r="AG144" s="200">
        <v>4812</v>
      </c>
      <c r="AH144" s="192"/>
      <c r="AI144" s="192">
        <v>0</v>
      </c>
      <c r="AJ144" s="192">
        <v>0</v>
      </c>
      <c r="AK144" s="192">
        <v>8.2710813290621729E-4</v>
      </c>
      <c r="AL144" s="192">
        <v>4.6657381856248157E-5</v>
      </c>
      <c r="AM144" s="192">
        <v>0</v>
      </c>
      <c r="AN144" s="192">
        <v>8.8606609725184002E-3</v>
      </c>
      <c r="AO144" s="192">
        <v>8.2710813290621729E-4</v>
      </c>
      <c r="AP144" s="192">
        <v>0</v>
      </c>
      <c r="AQ144" s="192">
        <v>4.6657381856248157E-5</v>
      </c>
      <c r="AR144" s="192">
        <v>1.0608192002043331E-2</v>
      </c>
      <c r="AS144" s="192"/>
      <c r="AT144" s="192">
        <v>0</v>
      </c>
      <c r="AU144" s="72">
        <v>0</v>
      </c>
      <c r="AV144" s="72">
        <v>2.2056216877499131E-3</v>
      </c>
      <c r="AW144" s="72">
        <v>4.6657381856248157E-5</v>
      </c>
      <c r="AX144" s="72">
        <v>0</v>
      </c>
      <c r="AY144" s="72">
        <v>8.8606609725184002E-3</v>
      </c>
      <c r="AZ144" s="72">
        <v>2.2056216877499131E-3</v>
      </c>
      <c r="BA144" s="72">
        <v>0</v>
      </c>
      <c r="BB144" s="72">
        <v>4.6657381856248157E-5</v>
      </c>
      <c r="BC144" s="72">
        <v>0.12968631365952613</v>
      </c>
      <c r="BD144" s="72">
        <v>1.0608192002043331E-2</v>
      </c>
      <c r="BE144" s="326">
        <v>1.3365219111730725E-2</v>
      </c>
      <c r="BF144" s="334">
        <f t="shared" si="6"/>
        <v>5.9341572856084421E-2</v>
      </c>
      <c r="BG144" s="429">
        <v>112.48313760000003</v>
      </c>
      <c r="BH144" s="432">
        <v>0.84077676802672041</v>
      </c>
      <c r="BI144" s="436" t="s">
        <v>111</v>
      </c>
      <c r="BJ144" s="367"/>
      <c r="BK144" s="367"/>
      <c r="BL144" s="367"/>
      <c r="BM144" s="367"/>
      <c r="BN144" s="367"/>
      <c r="BO144" s="367"/>
      <c r="BP144" s="367"/>
      <c r="BQ144" s="367"/>
      <c r="BR144" s="367"/>
    </row>
    <row r="145" spans="1:70">
      <c r="A145" s="192">
        <v>286</v>
      </c>
      <c r="B145" s="192">
        <v>55011</v>
      </c>
      <c r="C145" s="200">
        <v>9</v>
      </c>
      <c r="D145" s="200">
        <v>0</v>
      </c>
      <c r="E145" s="200">
        <v>1</v>
      </c>
      <c r="F145" s="200">
        <v>0</v>
      </c>
      <c r="G145" s="192" t="s">
        <v>575</v>
      </c>
      <c r="H145" s="264">
        <v>1.5740000000000001E-3</v>
      </c>
      <c r="I145" s="201">
        <v>83</v>
      </c>
      <c r="J145" s="264">
        <v>1.2283713064875764E-3</v>
      </c>
      <c r="K145" s="200">
        <v>0</v>
      </c>
      <c r="L145" s="200">
        <v>0</v>
      </c>
      <c r="M145" s="200">
        <v>0</v>
      </c>
      <c r="N145" s="200">
        <v>627</v>
      </c>
      <c r="O145" s="200">
        <v>80</v>
      </c>
      <c r="P145" s="200">
        <v>0</v>
      </c>
      <c r="Q145" s="200">
        <v>360</v>
      </c>
      <c r="R145" s="200">
        <v>54</v>
      </c>
      <c r="S145" s="200">
        <v>1530</v>
      </c>
      <c r="T145" s="200">
        <v>3804</v>
      </c>
      <c r="U145" s="200">
        <v>1</v>
      </c>
      <c r="V145" s="200">
        <v>1</v>
      </c>
      <c r="W145" s="200">
        <v>0</v>
      </c>
      <c r="X145" s="200">
        <v>0</v>
      </c>
      <c r="Y145" s="200">
        <v>258</v>
      </c>
      <c r="Z145" s="200">
        <v>369</v>
      </c>
      <c r="AA145" s="200">
        <v>0</v>
      </c>
      <c r="AB145" s="200">
        <v>80</v>
      </c>
      <c r="AC145" s="200">
        <v>51</v>
      </c>
      <c r="AD145" s="200">
        <v>1122</v>
      </c>
      <c r="AE145" s="200">
        <v>4926</v>
      </c>
      <c r="AF145" s="200">
        <v>3395</v>
      </c>
      <c r="AG145" s="200">
        <v>4926</v>
      </c>
      <c r="AH145" s="192"/>
      <c r="AI145" s="192">
        <v>0</v>
      </c>
      <c r="AJ145" s="192">
        <v>0</v>
      </c>
      <c r="AK145" s="192">
        <v>3.0961590128541958E-3</v>
      </c>
      <c r="AL145" s="192">
        <v>3.9504421216640461E-4</v>
      </c>
      <c r="AM145" s="192">
        <v>0</v>
      </c>
      <c r="AN145" s="192">
        <v>1.8784352288512537E-2</v>
      </c>
      <c r="AO145" s="192">
        <v>1.2740175842366548E-3</v>
      </c>
      <c r="AP145" s="192">
        <v>0</v>
      </c>
      <c r="AQ145" s="192">
        <v>3.9504421216640461E-4</v>
      </c>
      <c r="AR145" s="192">
        <v>2.3944617309936196E-2</v>
      </c>
      <c r="AS145" s="192"/>
      <c r="AT145" s="192">
        <v>0</v>
      </c>
      <c r="AU145" s="72">
        <v>0</v>
      </c>
      <c r="AV145" s="72">
        <v>8.2564240342778549E-3</v>
      </c>
      <c r="AW145" s="72">
        <v>3.9504421216640461E-4</v>
      </c>
      <c r="AX145" s="72">
        <v>0</v>
      </c>
      <c r="AY145" s="72">
        <v>1.8784352288512537E-2</v>
      </c>
      <c r="AZ145" s="72">
        <v>3.3973802246310796E-3</v>
      </c>
      <c r="BA145" s="72">
        <v>0</v>
      </c>
      <c r="BB145" s="72">
        <v>3.9504421216640461E-4</v>
      </c>
      <c r="BC145" s="72">
        <v>0.2794114792301966</v>
      </c>
      <c r="BD145" s="72">
        <v>2.3944617309936196E-2</v>
      </c>
      <c r="BE145" s="326">
        <v>3.122824497175428E-2</v>
      </c>
      <c r="BF145" s="334">
        <f t="shared" si="6"/>
        <v>0.138653407674589</v>
      </c>
      <c r="BG145" s="429">
        <v>112.87581119999999</v>
      </c>
      <c r="BH145" s="432">
        <v>0.84357327505796342</v>
      </c>
      <c r="BI145" s="436" t="s">
        <v>111</v>
      </c>
      <c r="BJ145" s="367"/>
      <c r="BK145" s="367"/>
      <c r="BL145" s="367"/>
      <c r="BM145" s="367"/>
      <c r="BN145" s="367"/>
      <c r="BO145" s="367"/>
      <c r="BP145" s="367"/>
      <c r="BQ145" s="367"/>
      <c r="BR145" s="367"/>
    </row>
    <row r="146" spans="1:70">
      <c r="A146" s="192">
        <v>277</v>
      </c>
      <c r="B146" s="192">
        <v>52024</v>
      </c>
      <c r="C146" s="200">
        <v>9</v>
      </c>
      <c r="D146" s="200">
        <v>0</v>
      </c>
      <c r="E146" s="200">
        <v>1</v>
      </c>
      <c r="F146" s="200">
        <v>0</v>
      </c>
      <c r="G146" s="192" t="s">
        <v>575</v>
      </c>
      <c r="H146" s="264">
        <v>2.8240000000000001E-3</v>
      </c>
      <c r="I146" s="201">
        <v>83</v>
      </c>
      <c r="J146" s="264">
        <v>2.2038885448036312E-3</v>
      </c>
      <c r="K146" s="200">
        <v>0</v>
      </c>
      <c r="L146" s="200">
        <v>0</v>
      </c>
      <c r="M146" s="200">
        <v>0</v>
      </c>
      <c r="N146" s="200">
        <v>703</v>
      </c>
      <c r="O146" s="200">
        <v>119</v>
      </c>
      <c r="P146" s="200">
        <v>0</v>
      </c>
      <c r="Q146" s="200">
        <v>385</v>
      </c>
      <c r="R146" s="200">
        <v>36</v>
      </c>
      <c r="S146" s="200">
        <v>1581</v>
      </c>
      <c r="T146" s="200">
        <v>3256</v>
      </c>
      <c r="U146" s="200">
        <v>1</v>
      </c>
      <c r="V146" s="200">
        <v>1</v>
      </c>
      <c r="W146" s="200">
        <v>0</v>
      </c>
      <c r="X146" s="200">
        <v>0</v>
      </c>
      <c r="Y146" s="200">
        <v>426</v>
      </c>
      <c r="Z146" s="200">
        <v>278</v>
      </c>
      <c r="AA146" s="200">
        <v>0</v>
      </c>
      <c r="AB146" s="200">
        <v>19</v>
      </c>
      <c r="AC146" s="200">
        <v>78</v>
      </c>
      <c r="AD146" s="200">
        <v>1245</v>
      </c>
      <c r="AE146" s="200">
        <v>4501</v>
      </c>
      <c r="AF146" s="200">
        <v>2920</v>
      </c>
      <c r="AG146" s="200">
        <v>4501</v>
      </c>
      <c r="AH146" s="192"/>
      <c r="AI146" s="192">
        <v>0</v>
      </c>
      <c r="AJ146" s="192">
        <v>0</v>
      </c>
      <c r="AK146" s="192">
        <v>6.2283212609277501E-3</v>
      </c>
      <c r="AL146" s="192">
        <v>1.054296202063161E-3</v>
      </c>
      <c r="AM146" s="192">
        <v>0</v>
      </c>
      <c r="AN146" s="192">
        <v>2.8846961629560103E-2</v>
      </c>
      <c r="AO146" s="192">
        <v>3.7742032107471145E-3</v>
      </c>
      <c r="AP146" s="192">
        <v>0</v>
      </c>
      <c r="AQ146" s="192">
        <v>1.6833300705210136E-4</v>
      </c>
      <c r="AR146" s="192">
        <v>4.0072115310350237E-2</v>
      </c>
      <c r="AS146" s="192"/>
      <c r="AT146" s="192">
        <v>0</v>
      </c>
      <c r="AU146" s="72">
        <v>0</v>
      </c>
      <c r="AV146" s="72">
        <v>1.6608856695807334E-2</v>
      </c>
      <c r="AW146" s="72">
        <v>1.054296202063161E-3</v>
      </c>
      <c r="AX146" s="72">
        <v>0</v>
      </c>
      <c r="AY146" s="72">
        <v>2.8846961629560103E-2</v>
      </c>
      <c r="AZ146" s="72">
        <v>1.0064541895325638E-2</v>
      </c>
      <c r="BA146" s="72">
        <v>0</v>
      </c>
      <c r="BB146" s="72">
        <v>1.6833300705210136E-4</v>
      </c>
      <c r="BC146" s="72">
        <v>0.43116875490538248</v>
      </c>
      <c r="BD146" s="72">
        <v>4.0072115310350237E-2</v>
      </c>
      <c r="BE146" s="326">
        <v>5.6742989429808335E-2</v>
      </c>
      <c r="BF146" s="334">
        <f t="shared" si="6"/>
        <v>0.25193887306834906</v>
      </c>
      <c r="BG146" s="429">
        <v>114.31561440000002</v>
      </c>
      <c r="BH146" s="432">
        <v>0.84859064218390401</v>
      </c>
      <c r="BI146" s="436" t="s">
        <v>111</v>
      </c>
      <c r="BJ146" s="367"/>
      <c r="BK146" s="367"/>
      <c r="BL146" s="367"/>
      <c r="BM146" s="367"/>
      <c r="BN146" s="367"/>
      <c r="BO146" s="367"/>
      <c r="BP146" s="367"/>
      <c r="BQ146" s="367"/>
      <c r="BR146" s="367"/>
    </row>
    <row r="147" spans="1:70">
      <c r="A147" s="192">
        <v>258</v>
      </c>
      <c r="B147" s="192">
        <v>54019</v>
      </c>
      <c r="C147" s="200">
        <v>9</v>
      </c>
      <c r="D147" s="200">
        <v>0</v>
      </c>
      <c r="E147" s="200">
        <v>1</v>
      </c>
      <c r="F147" s="200">
        <v>0</v>
      </c>
      <c r="G147" s="192" t="s">
        <v>575</v>
      </c>
      <c r="H147" s="264">
        <v>6.7599999999999995E-4</v>
      </c>
      <c r="I147" s="201">
        <v>83</v>
      </c>
      <c r="J147" s="264">
        <v>5.2755972248132242E-4</v>
      </c>
      <c r="K147" s="200">
        <v>30</v>
      </c>
      <c r="L147" s="200">
        <v>180</v>
      </c>
      <c r="M147" s="200">
        <v>1</v>
      </c>
      <c r="N147" s="200">
        <v>698</v>
      </c>
      <c r="O147" s="200">
        <v>0</v>
      </c>
      <c r="P147" s="200">
        <v>0</v>
      </c>
      <c r="Q147" s="200">
        <v>282</v>
      </c>
      <c r="R147" s="200">
        <v>72</v>
      </c>
      <c r="S147" s="200">
        <v>1527</v>
      </c>
      <c r="T147" s="200">
        <v>2850</v>
      </c>
      <c r="U147" s="200">
        <v>1</v>
      </c>
      <c r="V147" s="200">
        <v>1</v>
      </c>
      <c r="W147" s="200">
        <v>30</v>
      </c>
      <c r="X147" s="200">
        <v>0</v>
      </c>
      <c r="Y147" s="200">
        <v>539</v>
      </c>
      <c r="Z147" s="200">
        <v>159</v>
      </c>
      <c r="AA147" s="200">
        <v>0</v>
      </c>
      <c r="AB147" s="200">
        <v>0</v>
      </c>
      <c r="AC147" s="200">
        <v>66</v>
      </c>
      <c r="AD147" s="200">
        <v>1263</v>
      </c>
      <c r="AE147" s="200">
        <v>4083</v>
      </c>
      <c r="AF147" s="200">
        <v>2586</v>
      </c>
      <c r="AG147" s="200">
        <v>4113</v>
      </c>
      <c r="AH147" s="192"/>
      <c r="AI147" s="192">
        <v>6.3623702531247488E-5</v>
      </c>
      <c r="AJ147" s="192">
        <v>3.8174221518748493E-4</v>
      </c>
      <c r="AK147" s="192">
        <v>1.4803114788936914E-3</v>
      </c>
      <c r="AL147" s="192">
        <v>0</v>
      </c>
      <c r="AM147" s="192">
        <v>0</v>
      </c>
      <c r="AN147" s="192">
        <v>6.0442517404685116E-3</v>
      </c>
      <c r="AO147" s="192">
        <v>1.1431058554780796E-3</v>
      </c>
      <c r="AP147" s="192">
        <v>0</v>
      </c>
      <c r="AQ147" s="192">
        <v>0</v>
      </c>
      <c r="AR147" s="192">
        <v>9.1130349925590149E-3</v>
      </c>
      <c r="AS147" s="192"/>
      <c r="AT147" s="192">
        <v>6.3623702531247488E-5</v>
      </c>
      <c r="AU147" s="72">
        <v>6.9986072784372232E-4</v>
      </c>
      <c r="AV147" s="72">
        <v>3.9474972770498443E-3</v>
      </c>
      <c r="AW147" s="72">
        <v>0</v>
      </c>
      <c r="AX147" s="72">
        <v>0</v>
      </c>
      <c r="AY147" s="72">
        <v>6.0442517404685116E-3</v>
      </c>
      <c r="AZ147" s="72">
        <v>3.0482822812748799E-3</v>
      </c>
      <c r="BA147" s="72">
        <v>0</v>
      </c>
      <c r="BB147" s="72">
        <v>0</v>
      </c>
      <c r="BC147" s="72">
        <v>9.140605263655889E-2</v>
      </c>
      <c r="BD147" s="72">
        <v>9.1130349925590149E-3</v>
      </c>
      <c r="BE147" s="326">
        <v>1.3803515729168206E-2</v>
      </c>
      <c r="BF147" s="334">
        <f t="shared" si="6"/>
        <v>6.1287609837506841E-2</v>
      </c>
      <c r="BG147" s="429">
        <v>116.17188960000003</v>
      </c>
      <c r="BH147" s="432">
        <v>0.84979168332311639</v>
      </c>
      <c r="BI147" s="436" t="s">
        <v>111</v>
      </c>
      <c r="BJ147" s="367"/>
      <c r="BK147" s="367"/>
      <c r="BL147" s="367"/>
      <c r="BM147" s="367"/>
      <c r="BN147" s="367"/>
      <c r="BO147" s="367"/>
      <c r="BP147" s="367"/>
      <c r="BQ147" s="367"/>
      <c r="BR147" s="367"/>
    </row>
    <row r="148" spans="1:70">
      <c r="A148" s="192">
        <v>317</v>
      </c>
      <c r="B148" s="192">
        <v>51045</v>
      </c>
      <c r="C148" s="200">
        <v>9</v>
      </c>
      <c r="D148" s="200">
        <v>0</v>
      </c>
      <c r="E148" s="200">
        <v>1</v>
      </c>
      <c r="F148" s="200">
        <v>0</v>
      </c>
      <c r="G148" s="192" t="s">
        <v>575</v>
      </c>
      <c r="H148" s="264">
        <v>7.7899999999999996E-4</v>
      </c>
      <c r="I148" s="201">
        <v>83</v>
      </c>
      <c r="J148" s="264">
        <v>6.0794234291856538E-4</v>
      </c>
      <c r="K148" s="200">
        <v>174</v>
      </c>
      <c r="L148" s="200">
        <v>0</v>
      </c>
      <c r="M148" s="200">
        <v>0</v>
      </c>
      <c r="N148" s="200">
        <v>418</v>
      </c>
      <c r="O148" s="200">
        <v>100</v>
      </c>
      <c r="P148" s="200">
        <v>0</v>
      </c>
      <c r="Q148" s="200">
        <v>158</v>
      </c>
      <c r="R148" s="200">
        <v>0</v>
      </c>
      <c r="S148" s="200">
        <v>122</v>
      </c>
      <c r="T148" s="200">
        <v>4015</v>
      </c>
      <c r="U148" s="200">
        <v>1</v>
      </c>
      <c r="V148" s="200">
        <v>1</v>
      </c>
      <c r="W148" s="200">
        <v>0</v>
      </c>
      <c r="X148" s="200">
        <v>0</v>
      </c>
      <c r="Y148" s="200">
        <v>396</v>
      </c>
      <c r="Z148" s="200">
        <v>22</v>
      </c>
      <c r="AA148" s="200">
        <v>0</v>
      </c>
      <c r="AB148" s="200">
        <v>100</v>
      </c>
      <c r="AC148" s="200">
        <v>45</v>
      </c>
      <c r="AD148" s="200">
        <v>851</v>
      </c>
      <c r="AE148" s="200">
        <v>4692</v>
      </c>
      <c r="AF148" s="200">
        <v>4744</v>
      </c>
      <c r="AG148" s="200">
        <v>4866</v>
      </c>
      <c r="AH148" s="192"/>
      <c r="AI148" s="192">
        <v>4.252435100246781E-4</v>
      </c>
      <c r="AJ148" s="192">
        <v>0</v>
      </c>
      <c r="AK148" s="192">
        <v>1.0215619953466404E-3</v>
      </c>
      <c r="AL148" s="192">
        <v>2.4439282185326325E-4</v>
      </c>
      <c r="AM148" s="192">
        <v>0</v>
      </c>
      <c r="AN148" s="192">
        <v>9.8123717974085214E-3</v>
      </c>
      <c r="AO148" s="192">
        <v>9.6779557453892265E-4</v>
      </c>
      <c r="AP148" s="192">
        <v>0</v>
      </c>
      <c r="AQ148" s="192">
        <v>2.4439282185326325E-4</v>
      </c>
      <c r="AR148" s="192">
        <v>1.271575852102529E-2</v>
      </c>
      <c r="AS148" s="192"/>
      <c r="AT148" s="192">
        <v>4.252435100246781E-4</v>
      </c>
      <c r="AU148" s="72">
        <v>0</v>
      </c>
      <c r="AV148" s="72">
        <v>2.7241653209243754E-3</v>
      </c>
      <c r="AW148" s="72">
        <v>2.4439282185326325E-4</v>
      </c>
      <c r="AX148" s="72">
        <v>0</v>
      </c>
      <c r="AY148" s="72">
        <v>9.8123717974085214E-3</v>
      </c>
      <c r="AZ148" s="72">
        <v>2.5807881987704607E-3</v>
      </c>
      <c r="BA148" s="72">
        <v>0</v>
      </c>
      <c r="BB148" s="72">
        <v>2.4439282185326325E-4</v>
      </c>
      <c r="BC148" s="72">
        <v>0.19323325781198017</v>
      </c>
      <c r="BD148" s="72">
        <v>1.271575852102529E-2</v>
      </c>
      <c r="BE148" s="326">
        <v>1.6031354470834563E-2</v>
      </c>
      <c r="BF148" s="334">
        <f t="shared" si="6"/>
        <v>7.1179213850505463E-2</v>
      </c>
      <c r="BG148" s="429">
        <v>117.08217840000002</v>
      </c>
      <c r="BH148" s="432">
        <v>0.85117572333413183</v>
      </c>
      <c r="BI148" s="436" t="s">
        <v>111</v>
      </c>
      <c r="BJ148" s="367"/>
      <c r="BK148" s="367"/>
      <c r="BL148" s="367"/>
      <c r="BM148" s="367"/>
      <c r="BN148" s="367"/>
      <c r="BO148" s="367"/>
      <c r="BP148" s="367"/>
      <c r="BQ148" s="367"/>
      <c r="BR148" s="367"/>
    </row>
    <row r="149" spans="1:70">
      <c r="A149" s="192">
        <v>298</v>
      </c>
      <c r="B149" s="192">
        <v>55014</v>
      </c>
      <c r="C149" s="200">
        <v>9</v>
      </c>
      <c r="D149" s="200">
        <v>0</v>
      </c>
      <c r="E149" s="200">
        <v>1</v>
      </c>
      <c r="F149" s="200">
        <v>0</v>
      </c>
      <c r="G149" s="192" t="s">
        <v>575</v>
      </c>
      <c r="H149" s="264">
        <v>1.5740000000000001E-3</v>
      </c>
      <c r="I149" s="201">
        <v>83</v>
      </c>
      <c r="J149" s="264">
        <v>1.2283713064875764E-3</v>
      </c>
      <c r="K149" s="200">
        <v>0</v>
      </c>
      <c r="L149" s="200">
        <v>0</v>
      </c>
      <c r="M149" s="200">
        <v>0</v>
      </c>
      <c r="N149" s="200">
        <v>483</v>
      </c>
      <c r="O149" s="200">
        <v>0</v>
      </c>
      <c r="P149" s="200">
        <v>0</v>
      </c>
      <c r="Q149" s="200">
        <v>112</v>
      </c>
      <c r="R149" s="200">
        <v>0</v>
      </c>
      <c r="S149" s="200">
        <v>1110</v>
      </c>
      <c r="T149" s="200">
        <v>4195</v>
      </c>
      <c r="U149" s="200">
        <v>1</v>
      </c>
      <c r="V149" s="200">
        <v>1</v>
      </c>
      <c r="W149" s="200">
        <v>0</v>
      </c>
      <c r="X149" s="200">
        <v>0</v>
      </c>
      <c r="Y149" s="200">
        <v>423</v>
      </c>
      <c r="Z149" s="200">
        <v>60</v>
      </c>
      <c r="AA149" s="200">
        <v>0</v>
      </c>
      <c r="AB149" s="200">
        <v>0</v>
      </c>
      <c r="AC149" s="200">
        <v>23</v>
      </c>
      <c r="AD149" s="200">
        <v>595</v>
      </c>
      <c r="AE149" s="200">
        <v>4791</v>
      </c>
      <c r="AF149" s="200">
        <v>3680</v>
      </c>
      <c r="AG149" s="200">
        <v>4791</v>
      </c>
      <c r="AH149" s="192"/>
      <c r="AI149" s="192">
        <v>0</v>
      </c>
      <c r="AJ149" s="192">
        <v>0</v>
      </c>
      <c r="AK149" s="192">
        <v>2.3850794309546674E-3</v>
      </c>
      <c r="AL149" s="192">
        <v>0</v>
      </c>
      <c r="AM149" s="192">
        <v>0</v>
      </c>
      <c r="AN149" s="192">
        <v>2.0715130875475843E-2</v>
      </c>
      <c r="AO149" s="192">
        <v>2.0887962718298641E-3</v>
      </c>
      <c r="AP149" s="192">
        <v>0</v>
      </c>
      <c r="AQ149" s="192">
        <v>0</v>
      </c>
      <c r="AR149" s="192">
        <v>2.5189006578260374E-2</v>
      </c>
      <c r="AS149" s="192"/>
      <c r="AT149" s="192">
        <v>0</v>
      </c>
      <c r="AU149" s="72">
        <v>0</v>
      </c>
      <c r="AV149" s="72">
        <v>6.3602118158791144E-3</v>
      </c>
      <c r="AW149" s="72">
        <v>0</v>
      </c>
      <c r="AX149" s="72">
        <v>0</v>
      </c>
      <c r="AY149" s="72">
        <v>2.0715130875475843E-2</v>
      </c>
      <c r="AZ149" s="72">
        <v>5.5701233915463047E-3</v>
      </c>
      <c r="BA149" s="72">
        <v>0</v>
      </c>
      <c r="BB149" s="72">
        <v>0</v>
      </c>
      <c r="BC149" s="72">
        <v>0.30286722932757687</v>
      </c>
      <c r="BD149" s="72">
        <v>2.5189006578260374E-2</v>
      </c>
      <c r="BE149" s="326">
        <v>3.264546608290126E-2</v>
      </c>
      <c r="BF149" s="334">
        <f t="shared" si="6"/>
        <v>0.1449458694080816</v>
      </c>
      <c r="BG149" s="429">
        <v>117.99841680000002</v>
      </c>
      <c r="BH149" s="432">
        <v>0.85397223036537484</v>
      </c>
      <c r="BI149" s="436" t="s">
        <v>111</v>
      </c>
      <c r="BJ149" s="367"/>
      <c r="BK149" s="367"/>
      <c r="BL149" s="367"/>
      <c r="BM149" s="367"/>
      <c r="BN149" s="367"/>
      <c r="BO149" s="367"/>
      <c r="BP149" s="367"/>
      <c r="BQ149" s="367"/>
      <c r="BR149" s="367"/>
    </row>
    <row r="150" spans="1:70">
      <c r="A150" s="192">
        <v>292</v>
      </c>
      <c r="B150" s="192">
        <v>51076</v>
      </c>
      <c r="C150" s="200">
        <v>9</v>
      </c>
      <c r="D150" s="200">
        <v>0</v>
      </c>
      <c r="E150" s="200">
        <v>1</v>
      </c>
      <c r="F150" s="200">
        <v>0</v>
      </c>
      <c r="G150" s="192" t="s">
        <v>575</v>
      </c>
      <c r="H150" s="264">
        <v>7.7899999999999996E-4</v>
      </c>
      <c r="I150" s="201">
        <v>83</v>
      </c>
      <c r="J150" s="264">
        <v>6.0794234291856538E-4</v>
      </c>
      <c r="K150" s="200">
        <v>96</v>
      </c>
      <c r="L150" s="200">
        <v>0</v>
      </c>
      <c r="M150" s="200">
        <v>0</v>
      </c>
      <c r="N150" s="200">
        <v>525</v>
      </c>
      <c r="O150" s="200">
        <v>202</v>
      </c>
      <c r="P150" s="200">
        <v>0</v>
      </c>
      <c r="Q150" s="200">
        <v>228</v>
      </c>
      <c r="R150" s="200">
        <v>87</v>
      </c>
      <c r="S150" s="200">
        <v>1315</v>
      </c>
      <c r="T150" s="200">
        <v>3735</v>
      </c>
      <c r="U150" s="200">
        <v>1</v>
      </c>
      <c r="V150" s="200">
        <v>1</v>
      </c>
      <c r="W150" s="200">
        <v>6</v>
      </c>
      <c r="X150" s="200">
        <v>0</v>
      </c>
      <c r="Y150" s="200">
        <v>397</v>
      </c>
      <c r="Z150" s="200">
        <v>128</v>
      </c>
      <c r="AA150" s="200">
        <v>0</v>
      </c>
      <c r="AB150" s="200">
        <v>150</v>
      </c>
      <c r="AC150" s="200">
        <v>45</v>
      </c>
      <c r="AD150" s="200">
        <v>1140</v>
      </c>
      <c r="AE150" s="200">
        <v>4778</v>
      </c>
      <c r="AF150" s="200">
        <v>3559</v>
      </c>
      <c r="AG150" s="200">
        <v>4874</v>
      </c>
      <c r="AH150" s="192"/>
      <c r="AI150" s="192">
        <v>2.3461710897913277E-4</v>
      </c>
      <c r="AJ150" s="192">
        <v>0</v>
      </c>
      <c r="AK150" s="192">
        <v>1.2830623147296323E-3</v>
      </c>
      <c r="AL150" s="192">
        <v>4.9367350014359183E-4</v>
      </c>
      <c r="AM150" s="192">
        <v>0</v>
      </c>
      <c r="AN150" s="192">
        <v>9.1280718962193832E-3</v>
      </c>
      <c r="AO150" s="192">
        <v>9.7023950275745526E-4</v>
      </c>
      <c r="AP150" s="192">
        <v>0</v>
      </c>
      <c r="AQ150" s="192">
        <v>3.6658923277989492E-4</v>
      </c>
      <c r="AR150" s="192">
        <v>1.247625355560909E-2</v>
      </c>
      <c r="AS150" s="192"/>
      <c r="AT150" s="192">
        <v>2.3461710897913277E-4</v>
      </c>
      <c r="AU150" s="72">
        <v>0</v>
      </c>
      <c r="AV150" s="72">
        <v>3.421499505945687E-3</v>
      </c>
      <c r="AW150" s="72">
        <v>4.9367350014359183E-4</v>
      </c>
      <c r="AX150" s="72">
        <v>0</v>
      </c>
      <c r="AY150" s="72">
        <v>9.1280718962193832E-3</v>
      </c>
      <c r="AZ150" s="72">
        <v>2.5873053406865474E-3</v>
      </c>
      <c r="BA150" s="72">
        <v>0</v>
      </c>
      <c r="BB150" s="72">
        <v>3.6658923277989492E-4</v>
      </c>
      <c r="BC150" s="72">
        <v>0.14496567549596068</v>
      </c>
      <c r="BD150" s="72">
        <v>1.247625355560909E-2</v>
      </c>
      <c r="BE150" s="326">
        <v>1.6231756584754238E-2</v>
      </c>
      <c r="BF150" s="334">
        <f t="shared" si="6"/>
        <v>7.2068999236308828E-2</v>
      </c>
      <c r="BG150" s="429">
        <v>118.54578000000004</v>
      </c>
      <c r="BH150" s="432">
        <v>0.85535627037639028</v>
      </c>
      <c r="BI150" s="436" t="s">
        <v>111</v>
      </c>
      <c r="BJ150" s="367"/>
      <c r="BK150" s="367"/>
      <c r="BL150" s="367"/>
      <c r="BM150" s="367"/>
      <c r="BN150" s="367"/>
      <c r="BO150" s="367"/>
      <c r="BP150" s="367"/>
      <c r="BQ150" s="367"/>
      <c r="BR150" s="367"/>
    </row>
    <row r="151" spans="1:70">
      <c r="A151" s="192">
        <v>280</v>
      </c>
      <c r="B151" s="192">
        <v>55031</v>
      </c>
      <c r="C151" s="200">
        <v>9</v>
      </c>
      <c r="D151" s="200">
        <v>0</v>
      </c>
      <c r="E151" s="200">
        <v>1</v>
      </c>
      <c r="F151" s="200">
        <v>0</v>
      </c>
      <c r="G151" s="192" t="s">
        <v>575</v>
      </c>
      <c r="H151" s="264">
        <v>5.1240000000000001E-3</v>
      </c>
      <c r="I151" s="201">
        <v>83</v>
      </c>
      <c r="J151" s="264">
        <v>3.9988402633051728E-3</v>
      </c>
      <c r="K151" s="200">
        <v>427</v>
      </c>
      <c r="L151" s="200">
        <v>0</v>
      </c>
      <c r="M151" s="200">
        <v>0</v>
      </c>
      <c r="N151" s="200">
        <v>712</v>
      </c>
      <c r="O151" s="200">
        <v>0</v>
      </c>
      <c r="P151" s="200">
        <v>0</v>
      </c>
      <c r="Q151" s="200">
        <v>244</v>
      </c>
      <c r="R151" s="200">
        <v>0</v>
      </c>
      <c r="S151" s="200">
        <v>1344</v>
      </c>
      <c r="T151" s="200">
        <v>3015</v>
      </c>
      <c r="U151" s="200">
        <v>1</v>
      </c>
      <c r="V151" s="200">
        <v>1</v>
      </c>
      <c r="W151" s="200">
        <v>0</v>
      </c>
      <c r="X151" s="200">
        <v>0</v>
      </c>
      <c r="Y151" s="200">
        <v>594</v>
      </c>
      <c r="Z151" s="200">
        <v>119</v>
      </c>
      <c r="AA151" s="200">
        <v>0</v>
      </c>
      <c r="AB151" s="200">
        <v>0</v>
      </c>
      <c r="AC151" s="200">
        <v>0</v>
      </c>
      <c r="AD151" s="200">
        <v>1384</v>
      </c>
      <c r="AE151" s="200">
        <v>3972</v>
      </c>
      <c r="AF151" s="200">
        <v>3054</v>
      </c>
      <c r="AG151" s="200">
        <v>4399</v>
      </c>
      <c r="AH151" s="192"/>
      <c r="AI151" s="192">
        <v>6.8641692655738622E-3</v>
      </c>
      <c r="AJ151" s="192">
        <v>0</v>
      </c>
      <c r="AK151" s="192">
        <v>1.1445640555242598E-2</v>
      </c>
      <c r="AL151" s="192">
        <v>0</v>
      </c>
      <c r="AM151" s="192">
        <v>0</v>
      </c>
      <c r="AN151" s="192">
        <v>4.8467143643337679E-2</v>
      </c>
      <c r="AO151" s="192">
        <v>9.5487506879411554E-3</v>
      </c>
      <c r="AP151" s="192">
        <v>0</v>
      </c>
      <c r="AQ151" s="192">
        <v>0</v>
      </c>
      <c r="AR151" s="192">
        <v>7.6325704152095289E-2</v>
      </c>
      <c r="AS151" s="192"/>
      <c r="AT151" s="192">
        <v>6.8641692655738622E-3</v>
      </c>
      <c r="AU151" s="72">
        <v>0</v>
      </c>
      <c r="AV151" s="72">
        <v>3.0521708147313597E-2</v>
      </c>
      <c r="AW151" s="72">
        <v>0</v>
      </c>
      <c r="AX151" s="72">
        <v>0</v>
      </c>
      <c r="AY151" s="72">
        <v>4.8467143643337679E-2</v>
      </c>
      <c r="AZ151" s="72">
        <v>2.5463335167843083E-2</v>
      </c>
      <c r="BA151" s="72">
        <v>0</v>
      </c>
      <c r="BB151" s="72">
        <v>0</v>
      </c>
      <c r="BC151" s="72">
        <v>0.81823469699697804</v>
      </c>
      <c r="BD151" s="72">
        <v>7.6325704152095289E-2</v>
      </c>
      <c r="BE151" s="326">
        <v>0.11131635622406821</v>
      </c>
      <c r="BF151" s="334">
        <f t="shared" si="6"/>
        <v>0.49424462163486294</v>
      </c>
      <c r="BG151" s="429">
        <v>123.59699040000001</v>
      </c>
      <c r="BH151" s="432">
        <v>0.86446002007657419</v>
      </c>
      <c r="BI151" s="436" t="s">
        <v>111</v>
      </c>
      <c r="BJ151" s="367"/>
      <c r="BK151" s="367"/>
      <c r="BL151" s="367"/>
      <c r="BM151" s="367"/>
      <c r="BN151" s="367"/>
      <c r="BO151" s="367"/>
      <c r="BP151" s="367"/>
      <c r="BQ151" s="367"/>
      <c r="BR151" s="367"/>
    </row>
    <row r="152" spans="1:70">
      <c r="A152" s="192">
        <v>323</v>
      </c>
      <c r="B152" s="192">
        <v>51102</v>
      </c>
      <c r="C152" s="200">
        <v>9</v>
      </c>
      <c r="D152" s="200">
        <v>0</v>
      </c>
      <c r="E152" s="200">
        <v>1</v>
      </c>
      <c r="F152" s="200">
        <v>0</v>
      </c>
      <c r="G152" s="192" t="s">
        <v>575</v>
      </c>
      <c r="H152" s="264">
        <v>7.7899999999999996E-4</v>
      </c>
      <c r="I152" s="201">
        <v>83</v>
      </c>
      <c r="J152" s="264">
        <v>6.0794234291856538E-4</v>
      </c>
      <c r="K152" s="200">
        <v>222</v>
      </c>
      <c r="L152" s="200">
        <v>0</v>
      </c>
      <c r="M152" s="200">
        <v>0</v>
      </c>
      <c r="N152" s="200">
        <v>237</v>
      </c>
      <c r="O152" s="200">
        <v>154</v>
      </c>
      <c r="P152" s="200">
        <v>0</v>
      </c>
      <c r="Q152" s="200">
        <v>273</v>
      </c>
      <c r="R152" s="200">
        <v>18</v>
      </c>
      <c r="S152" s="200">
        <v>1259</v>
      </c>
      <c r="T152" s="200">
        <v>5261</v>
      </c>
      <c r="U152" s="200">
        <v>1</v>
      </c>
      <c r="V152" s="200">
        <v>1</v>
      </c>
      <c r="W152" s="200">
        <v>27</v>
      </c>
      <c r="X152" s="200">
        <v>0</v>
      </c>
      <c r="Y152" s="200">
        <v>211</v>
      </c>
      <c r="Z152" s="200">
        <v>25</v>
      </c>
      <c r="AA152" s="200">
        <v>0</v>
      </c>
      <c r="AB152" s="200">
        <v>144</v>
      </c>
      <c r="AC152" s="200">
        <v>66</v>
      </c>
      <c r="AD152" s="200">
        <v>906</v>
      </c>
      <c r="AE152" s="200">
        <v>5944</v>
      </c>
      <c r="AF152" s="200">
        <v>4908</v>
      </c>
      <c r="AG152" s="200">
        <v>6166</v>
      </c>
      <c r="AH152" s="192"/>
      <c r="AI152" s="192">
        <v>5.425520645142445E-4</v>
      </c>
      <c r="AJ152" s="192">
        <v>0</v>
      </c>
      <c r="AK152" s="192">
        <v>5.79210987792234E-4</v>
      </c>
      <c r="AL152" s="192">
        <v>3.7636494565402548E-4</v>
      </c>
      <c r="AM152" s="192">
        <v>0</v>
      </c>
      <c r="AN152" s="192">
        <v>1.2857506357700183E-2</v>
      </c>
      <c r="AO152" s="192">
        <v>5.1566885411038555E-4</v>
      </c>
      <c r="AP152" s="192">
        <v>0</v>
      </c>
      <c r="AQ152" s="192">
        <v>3.5192566346869915E-4</v>
      </c>
      <c r="AR152" s="192">
        <v>1.5223228873239772E-2</v>
      </c>
      <c r="AS152" s="192"/>
      <c r="AT152" s="192">
        <v>5.425520645142445E-4</v>
      </c>
      <c r="AU152" s="72">
        <v>0</v>
      </c>
      <c r="AV152" s="72">
        <v>1.5445626341126241E-3</v>
      </c>
      <c r="AW152" s="72">
        <v>3.7636494565402548E-4</v>
      </c>
      <c r="AX152" s="72">
        <v>0</v>
      </c>
      <c r="AY152" s="72">
        <v>1.2857506357700183E-2</v>
      </c>
      <c r="AZ152" s="72">
        <v>1.3751169442943615E-3</v>
      </c>
      <c r="BA152" s="72">
        <v>0</v>
      </c>
      <c r="BB152" s="72">
        <v>3.5192566346869915E-4</v>
      </c>
      <c r="BC152" s="72">
        <v>0.19991332827596939</v>
      </c>
      <c r="BD152" s="72">
        <v>1.5223228873239772E-2</v>
      </c>
      <c r="BE152" s="326">
        <v>1.7048028609744137E-2</v>
      </c>
      <c r="BF152" s="334">
        <f t="shared" si="6"/>
        <v>7.5693247027263974E-2</v>
      </c>
      <c r="BG152" s="429">
        <v>124.50727920000001</v>
      </c>
      <c r="BH152" s="432">
        <v>0.86584406008758963</v>
      </c>
      <c r="BI152" s="436" t="s">
        <v>111</v>
      </c>
      <c r="BJ152" s="367"/>
      <c r="BK152" s="367"/>
      <c r="BL152" s="367"/>
      <c r="BM152" s="367"/>
      <c r="BN152" s="367"/>
      <c r="BO152" s="367"/>
      <c r="BP152" s="367"/>
      <c r="BQ152" s="367"/>
      <c r="BR152" s="367"/>
    </row>
    <row r="153" spans="1:70">
      <c r="A153" s="192">
        <v>291</v>
      </c>
      <c r="B153" s="192">
        <v>53033</v>
      </c>
      <c r="C153" s="200">
        <v>9</v>
      </c>
      <c r="D153" s="200">
        <v>0</v>
      </c>
      <c r="E153" s="200">
        <v>1</v>
      </c>
      <c r="F153" s="200">
        <v>0</v>
      </c>
      <c r="G153" s="192" t="s">
        <v>543</v>
      </c>
      <c r="H153" s="264">
        <v>6.463E-3</v>
      </c>
      <c r="I153" s="201">
        <v>82</v>
      </c>
      <c r="J153" s="264">
        <v>5.0438143289893303E-3</v>
      </c>
      <c r="K153" s="200">
        <v>396</v>
      </c>
      <c r="L153" s="200">
        <v>0</v>
      </c>
      <c r="M153" s="200">
        <v>0</v>
      </c>
      <c r="N153" s="200">
        <v>482</v>
      </c>
      <c r="O153" s="200">
        <v>173</v>
      </c>
      <c r="P153" s="200">
        <v>0</v>
      </c>
      <c r="Q153" s="200">
        <v>148</v>
      </c>
      <c r="R153" s="200">
        <v>29</v>
      </c>
      <c r="S153" s="200">
        <v>2097</v>
      </c>
      <c r="T153" s="200">
        <v>4397</v>
      </c>
      <c r="U153" s="200">
        <v>1</v>
      </c>
      <c r="V153" s="200">
        <v>1</v>
      </c>
      <c r="W153" s="200">
        <v>0</v>
      </c>
      <c r="X153" s="200">
        <v>0</v>
      </c>
      <c r="Y153" s="200">
        <v>172</v>
      </c>
      <c r="Z153" s="200">
        <v>210</v>
      </c>
      <c r="AA153" s="200">
        <v>100</v>
      </c>
      <c r="AB153" s="200">
        <v>173</v>
      </c>
      <c r="AC153" s="200">
        <v>0</v>
      </c>
      <c r="AD153" s="200">
        <v>1229</v>
      </c>
      <c r="AE153" s="200">
        <v>5230</v>
      </c>
      <c r="AF153" s="200">
        <v>3529</v>
      </c>
      <c r="AG153" s="200">
        <v>5626</v>
      </c>
      <c r="AH153" s="192"/>
      <c r="AI153" s="192">
        <v>8.0293489066046962E-3</v>
      </c>
      <c r="AJ153" s="192">
        <v>0</v>
      </c>
      <c r="AK153" s="192">
        <v>9.7730963964228878E-3</v>
      </c>
      <c r="AL153" s="192">
        <v>3.5077711132389202E-3</v>
      </c>
      <c r="AM153" s="192">
        <v>0</v>
      </c>
      <c r="AN153" s="192">
        <v>8.9154159450355666E-2</v>
      </c>
      <c r="AO153" s="192">
        <v>3.4874949796363831E-3</v>
      </c>
      <c r="AP153" s="192">
        <v>2.0276133602537107E-3</v>
      </c>
      <c r="AQ153" s="192">
        <v>3.5077711132389202E-3</v>
      </c>
      <c r="AR153" s="192">
        <v>0.11948725531975118</v>
      </c>
      <c r="AS153" s="192"/>
      <c r="AT153" s="192">
        <v>8.0293489066046962E-3</v>
      </c>
      <c r="AU153" s="72">
        <v>0</v>
      </c>
      <c r="AV153" s="72">
        <v>2.6061590390461031E-2</v>
      </c>
      <c r="AW153" s="72">
        <v>3.5077711132389202E-3</v>
      </c>
      <c r="AX153" s="72">
        <v>0</v>
      </c>
      <c r="AY153" s="72">
        <v>8.9154159450355666E-2</v>
      </c>
      <c r="AZ153" s="72">
        <v>9.2999866123636872E-3</v>
      </c>
      <c r="BA153" s="72">
        <v>5.4069689606765624E-3</v>
      </c>
      <c r="BB153" s="72">
        <v>3.5077711132389202E-3</v>
      </c>
      <c r="BC153" s="72">
        <v>1.1925745913892243</v>
      </c>
      <c r="BD153" s="72">
        <v>0.11948725531975118</v>
      </c>
      <c r="BE153" s="326">
        <v>0.14496759654693947</v>
      </c>
      <c r="BF153" s="334">
        <f t="shared" si="6"/>
        <v>0.64365612866841126</v>
      </c>
      <c r="BG153" s="429">
        <v>127.61297039999999</v>
      </c>
      <c r="BH153" s="432">
        <v>0.87732679512121348</v>
      </c>
      <c r="BI153" s="436" t="s">
        <v>111</v>
      </c>
      <c r="BJ153" s="367"/>
      <c r="BK153" s="367"/>
      <c r="BL153" s="367"/>
      <c r="BM153" s="367"/>
      <c r="BN153" s="367"/>
      <c r="BO153" s="367"/>
      <c r="BP153" s="367"/>
      <c r="BQ153" s="367"/>
      <c r="BR153" s="367"/>
    </row>
    <row r="154" spans="1:70">
      <c r="A154" s="192">
        <v>319</v>
      </c>
      <c r="B154" s="192">
        <v>42007</v>
      </c>
      <c r="C154" s="200">
        <v>9</v>
      </c>
      <c r="D154" s="200">
        <v>0</v>
      </c>
      <c r="E154" s="200">
        <v>1</v>
      </c>
      <c r="F154" s="200">
        <v>0</v>
      </c>
      <c r="G154" s="192" t="s">
        <v>575</v>
      </c>
      <c r="H154" s="264">
        <v>1.622E-3</v>
      </c>
      <c r="I154" s="201">
        <v>83</v>
      </c>
      <c r="J154" s="264">
        <v>1.2658311684389128E-3</v>
      </c>
      <c r="K154" s="200">
        <v>0</v>
      </c>
      <c r="L154" s="200">
        <v>0</v>
      </c>
      <c r="M154" s="200">
        <v>0</v>
      </c>
      <c r="N154" s="200">
        <v>355</v>
      </c>
      <c r="O154" s="200">
        <v>0</v>
      </c>
      <c r="P154" s="200">
        <v>0</v>
      </c>
      <c r="Q154" s="200">
        <v>203</v>
      </c>
      <c r="R154" s="200">
        <v>0</v>
      </c>
      <c r="S154" s="200">
        <v>1137</v>
      </c>
      <c r="T154" s="200">
        <v>5385</v>
      </c>
      <c r="U154" s="200">
        <v>1</v>
      </c>
      <c r="V154" s="200">
        <v>1</v>
      </c>
      <c r="W154" s="200">
        <v>0</v>
      </c>
      <c r="X154" s="200">
        <v>0</v>
      </c>
      <c r="Y154" s="200">
        <v>318</v>
      </c>
      <c r="Z154" s="200">
        <v>37</v>
      </c>
      <c r="AA154" s="200">
        <v>0</v>
      </c>
      <c r="AB154" s="200">
        <v>0</v>
      </c>
      <c r="AC154" s="200">
        <v>37</v>
      </c>
      <c r="AD154" s="200">
        <v>558</v>
      </c>
      <c r="AE154" s="200">
        <v>5943</v>
      </c>
      <c r="AF154" s="200">
        <v>4806</v>
      </c>
      <c r="AG154" s="200">
        <v>5943</v>
      </c>
      <c r="AH154" s="192"/>
      <c r="AI154" s="192">
        <v>0</v>
      </c>
      <c r="AJ154" s="192">
        <v>0</v>
      </c>
      <c r="AK154" s="192">
        <v>1.8064676604791726E-3</v>
      </c>
      <c r="AL154" s="192">
        <v>0</v>
      </c>
      <c r="AM154" s="192">
        <v>0</v>
      </c>
      <c r="AN154" s="192">
        <v>2.7402333385015049E-2</v>
      </c>
      <c r="AO154" s="192">
        <v>1.6181879324855685E-3</v>
      </c>
      <c r="AP154" s="192">
        <v>0</v>
      </c>
      <c r="AQ154" s="192">
        <v>0</v>
      </c>
      <c r="AR154" s="192">
        <v>3.0826988977979791E-2</v>
      </c>
      <c r="AS154" s="192"/>
      <c r="AT154" s="192">
        <v>0</v>
      </c>
      <c r="AU154" s="72">
        <v>0</v>
      </c>
      <c r="AV154" s="72">
        <v>4.8172470946111273E-3</v>
      </c>
      <c r="AW154" s="72">
        <v>0</v>
      </c>
      <c r="AX154" s="72">
        <v>0</v>
      </c>
      <c r="AY154" s="72">
        <v>2.7402333385015049E-2</v>
      </c>
      <c r="AZ154" s="72">
        <v>4.315167819961517E-3</v>
      </c>
      <c r="BA154" s="72">
        <v>0</v>
      </c>
      <c r="BB154" s="72">
        <v>0</v>
      </c>
      <c r="BC154" s="72">
        <v>0.40760016789966685</v>
      </c>
      <c r="BD154" s="72">
        <v>3.0826988977979791E-2</v>
      </c>
      <c r="BE154" s="326">
        <v>3.6534748299587694E-2</v>
      </c>
      <c r="BF154" s="334">
        <f t="shared" si="6"/>
        <v>0.16221428245016936</v>
      </c>
      <c r="BG154" s="429">
        <v>128.14843439999999</v>
      </c>
      <c r="BH154" s="432">
        <v>0.88020858318009287</v>
      </c>
      <c r="BI154" s="436" t="s">
        <v>111</v>
      </c>
      <c r="BJ154" s="367"/>
      <c r="BK154" s="367"/>
      <c r="BL154" s="367"/>
      <c r="BM154" s="367"/>
      <c r="BN154" s="367"/>
      <c r="BO154" s="367"/>
      <c r="BP154" s="367"/>
      <c r="BQ154" s="367"/>
      <c r="BR154" s="367"/>
    </row>
    <row r="155" spans="1:70">
      <c r="A155" s="192">
        <v>334</v>
      </c>
      <c r="B155" s="192">
        <v>52017</v>
      </c>
      <c r="C155" s="200">
        <v>9</v>
      </c>
      <c r="D155" s="200">
        <v>0</v>
      </c>
      <c r="E155" s="200">
        <v>1</v>
      </c>
      <c r="F155" s="200">
        <v>0</v>
      </c>
      <c r="G155" s="192" t="s">
        <v>575</v>
      </c>
      <c r="H155" s="264">
        <v>2.8240000000000001E-3</v>
      </c>
      <c r="I155" s="201">
        <v>83</v>
      </c>
      <c r="J155" s="264">
        <v>2.2038885448036312E-3</v>
      </c>
      <c r="K155" s="200">
        <v>0</v>
      </c>
      <c r="L155" s="200">
        <v>0</v>
      </c>
      <c r="M155" s="200">
        <v>0</v>
      </c>
      <c r="N155" s="200">
        <v>398</v>
      </c>
      <c r="O155" s="200">
        <v>0</v>
      </c>
      <c r="P155" s="200">
        <v>0</v>
      </c>
      <c r="Q155" s="200">
        <v>218</v>
      </c>
      <c r="R155" s="200">
        <v>12</v>
      </c>
      <c r="S155" s="200">
        <v>246</v>
      </c>
      <c r="T155" s="200">
        <v>5305</v>
      </c>
      <c r="U155" s="200">
        <v>1</v>
      </c>
      <c r="V155" s="200">
        <v>1</v>
      </c>
      <c r="W155" s="200">
        <v>0</v>
      </c>
      <c r="X155" s="200">
        <v>0</v>
      </c>
      <c r="Y155" s="200">
        <v>309</v>
      </c>
      <c r="Z155" s="200">
        <v>89</v>
      </c>
      <c r="AA155" s="200">
        <v>0</v>
      </c>
      <c r="AB155" s="200">
        <v>0</v>
      </c>
      <c r="AC155" s="200">
        <v>47</v>
      </c>
      <c r="AD155" s="200">
        <v>628</v>
      </c>
      <c r="AE155" s="200">
        <v>5934</v>
      </c>
      <c r="AF155" s="200">
        <v>5688</v>
      </c>
      <c r="AG155" s="200">
        <v>5934</v>
      </c>
      <c r="AH155" s="192"/>
      <c r="AI155" s="192">
        <v>0</v>
      </c>
      <c r="AJ155" s="192">
        <v>0</v>
      </c>
      <c r="AK155" s="192">
        <v>3.526133516144018E-3</v>
      </c>
      <c r="AL155" s="192">
        <v>0</v>
      </c>
      <c r="AM155" s="192">
        <v>0</v>
      </c>
      <c r="AN155" s="192">
        <v>4.7000347495336721E-2</v>
      </c>
      <c r="AO155" s="192">
        <v>2.7376262725841748E-3</v>
      </c>
      <c r="AP155" s="192">
        <v>0</v>
      </c>
      <c r="AQ155" s="192">
        <v>0</v>
      </c>
      <c r="AR155" s="192">
        <v>5.3264107284064915E-2</v>
      </c>
      <c r="AS155" s="192"/>
      <c r="AT155" s="192">
        <v>0</v>
      </c>
      <c r="AU155" s="72">
        <v>0</v>
      </c>
      <c r="AV155" s="72">
        <v>9.4030227097173825E-3</v>
      </c>
      <c r="AW155" s="72">
        <v>0</v>
      </c>
      <c r="AX155" s="72">
        <v>0</v>
      </c>
      <c r="AY155" s="72">
        <v>4.7000347495336721E-2</v>
      </c>
      <c r="AZ155" s="72">
        <v>7.3003367268911325E-3</v>
      </c>
      <c r="BA155" s="72">
        <v>0</v>
      </c>
      <c r="BB155" s="72">
        <v>0</v>
      </c>
      <c r="BC155" s="72">
        <v>0.83989310887048474</v>
      </c>
      <c r="BD155" s="72">
        <v>5.3264107284064915E-2</v>
      </c>
      <c r="BE155" s="326">
        <v>6.3703706931945242E-2</v>
      </c>
      <c r="BF155" s="334">
        <f t="shared" si="6"/>
        <v>0.28284445877783693</v>
      </c>
      <c r="BG155" s="429">
        <v>128.33882160000005</v>
      </c>
      <c r="BH155" s="432">
        <v>0.88522595030603346</v>
      </c>
      <c r="BI155" s="436" t="s">
        <v>111</v>
      </c>
      <c r="BJ155" s="367"/>
      <c r="BK155" s="367"/>
      <c r="BL155" s="367"/>
      <c r="BM155" s="367"/>
      <c r="BN155" s="367"/>
      <c r="BO155" s="367"/>
      <c r="BP155" s="367"/>
      <c r="BQ155" s="367"/>
      <c r="BR155" s="367"/>
    </row>
    <row r="156" spans="1:70">
      <c r="A156" s="192">
        <v>301</v>
      </c>
      <c r="B156" s="192">
        <v>51075</v>
      </c>
      <c r="C156" s="200">
        <v>3</v>
      </c>
      <c r="D156" s="202">
        <v>0</v>
      </c>
      <c r="E156" s="202">
        <v>1</v>
      </c>
      <c r="F156" s="200">
        <v>0</v>
      </c>
      <c r="G156" s="192" t="s">
        <v>796</v>
      </c>
      <c r="H156" s="264">
        <v>7.7899999999999996E-4</v>
      </c>
      <c r="I156" s="201">
        <v>82</v>
      </c>
      <c r="J156" s="264">
        <v>6.0794234291856538E-4</v>
      </c>
      <c r="K156" s="200">
        <v>154</v>
      </c>
      <c r="L156" s="200">
        <v>0</v>
      </c>
      <c r="M156" s="200">
        <v>0</v>
      </c>
      <c r="N156" s="200">
        <v>700</v>
      </c>
      <c r="O156" s="200">
        <v>160</v>
      </c>
      <c r="P156" s="200">
        <v>257</v>
      </c>
      <c r="Q156" s="200">
        <v>413</v>
      </c>
      <c r="R156" s="200">
        <v>18</v>
      </c>
      <c r="S156" s="200">
        <v>930</v>
      </c>
      <c r="T156" s="200">
        <v>3192</v>
      </c>
      <c r="U156" s="200">
        <v>1</v>
      </c>
      <c r="V156" s="200">
        <v>0</v>
      </c>
      <c r="W156" s="200">
        <v>41</v>
      </c>
      <c r="X156" s="200">
        <v>0</v>
      </c>
      <c r="Y156" s="200">
        <v>547</v>
      </c>
      <c r="Z156" s="200">
        <v>146</v>
      </c>
      <c r="AA156" s="200">
        <v>7</v>
      </c>
      <c r="AB156" s="200">
        <v>158</v>
      </c>
      <c r="AC156" s="200">
        <v>53</v>
      </c>
      <c r="AD156" s="200">
        <v>1704</v>
      </c>
      <c r="AE156" s="200">
        <v>4742</v>
      </c>
      <c r="AF156" s="200">
        <v>3966</v>
      </c>
      <c r="AG156" s="200">
        <v>4896</v>
      </c>
      <c r="AH156" s="192"/>
      <c r="AI156" s="192">
        <v>3.7636494565402548E-4</v>
      </c>
      <c r="AJ156" s="192">
        <v>0</v>
      </c>
      <c r="AK156" s="192">
        <v>1.7107497529728431E-3</v>
      </c>
      <c r="AL156" s="192">
        <v>3.9102851496522126E-4</v>
      </c>
      <c r="AM156" s="192">
        <v>6.2808955216288678E-4</v>
      </c>
      <c r="AN156" s="192">
        <v>7.8010188735561647E-3</v>
      </c>
      <c r="AO156" s="192">
        <v>1.3368287355373502E-3</v>
      </c>
      <c r="AP156" s="192">
        <v>1.7107497529728429E-5</v>
      </c>
      <c r="AQ156" s="192">
        <v>3.8614065852815598E-4</v>
      </c>
      <c r="AR156" s="192">
        <v>1.2647328530906376E-2</v>
      </c>
      <c r="AS156" s="192"/>
      <c r="AT156" s="192">
        <v>3.7636494565402548E-4</v>
      </c>
      <c r="AU156" s="72">
        <v>0</v>
      </c>
      <c r="AV156" s="72">
        <v>4.5619993412609151E-3</v>
      </c>
      <c r="AW156" s="72">
        <v>3.9102851496522126E-4</v>
      </c>
      <c r="AX156" s="72">
        <v>6.2808955216288678E-4</v>
      </c>
      <c r="AY156" s="72">
        <v>7.8010188735561647E-3</v>
      </c>
      <c r="AZ156" s="72">
        <v>3.5648766280996008E-3</v>
      </c>
      <c r="BA156" s="72">
        <v>4.561999341260915E-5</v>
      </c>
      <c r="BB156" s="72">
        <v>3.8614065852815598E-4</v>
      </c>
      <c r="BC156" s="72">
        <v>0.16154365524500705</v>
      </c>
      <c r="BD156" s="72">
        <v>1.2647328530906376E-2</v>
      </c>
      <c r="BE156" s="326">
        <v>1.775513850763958E-2</v>
      </c>
      <c r="BF156" s="334">
        <f t="shared" si="6"/>
        <v>7.8832814973919738E-2</v>
      </c>
      <c r="BG156" s="429">
        <v>129.67153200000001</v>
      </c>
      <c r="BH156" s="432">
        <v>0.8866099903170489</v>
      </c>
      <c r="BI156" s="436" t="s">
        <v>111</v>
      </c>
      <c r="BJ156" s="367"/>
      <c r="BK156" s="367"/>
      <c r="BL156" s="367"/>
      <c r="BM156" s="367"/>
      <c r="BN156" s="367"/>
      <c r="BO156" s="367"/>
      <c r="BP156" s="367"/>
      <c r="BQ156" s="367"/>
      <c r="BR156" s="367"/>
    </row>
    <row r="157" spans="1:70">
      <c r="A157" s="192">
        <v>230</v>
      </c>
      <c r="B157" s="192">
        <v>52009</v>
      </c>
      <c r="C157" s="200">
        <v>6</v>
      </c>
      <c r="D157" s="202">
        <v>0</v>
      </c>
      <c r="E157" s="202">
        <v>1</v>
      </c>
      <c r="F157" s="200">
        <v>0</v>
      </c>
      <c r="G157" s="192" t="s">
        <v>575</v>
      </c>
      <c r="H157" s="264">
        <v>2.8240000000000001E-3</v>
      </c>
      <c r="I157" s="201">
        <v>83</v>
      </c>
      <c r="J157" s="264">
        <v>2.2038885448036312E-3</v>
      </c>
      <c r="K157" s="200">
        <v>0</v>
      </c>
      <c r="L157" s="200">
        <v>0</v>
      </c>
      <c r="M157" s="200">
        <v>0</v>
      </c>
      <c r="N157" s="200">
        <v>999</v>
      </c>
      <c r="O157" s="200">
        <v>93</v>
      </c>
      <c r="P157" s="200">
        <v>0</v>
      </c>
      <c r="Q157" s="200">
        <v>148</v>
      </c>
      <c r="R157" s="200">
        <v>0</v>
      </c>
      <c r="S157" s="200">
        <v>1423</v>
      </c>
      <c r="T157" s="200">
        <v>2040</v>
      </c>
      <c r="U157" s="200">
        <v>1</v>
      </c>
      <c r="V157" s="200">
        <v>0</v>
      </c>
      <c r="W157" s="200">
        <v>0</v>
      </c>
      <c r="X157" s="200">
        <v>0</v>
      </c>
      <c r="Y157" s="200">
        <v>932</v>
      </c>
      <c r="Z157" s="200">
        <v>68</v>
      </c>
      <c r="AA157" s="200">
        <v>0</v>
      </c>
      <c r="AB157" s="200">
        <v>0</v>
      </c>
      <c r="AC157" s="200">
        <v>23</v>
      </c>
      <c r="AD157" s="200">
        <v>1242</v>
      </c>
      <c r="AE157" s="200">
        <v>3282</v>
      </c>
      <c r="AF157" s="200">
        <v>1859</v>
      </c>
      <c r="AG157" s="200">
        <v>3282</v>
      </c>
      <c r="AH157" s="192"/>
      <c r="AI157" s="192">
        <v>0</v>
      </c>
      <c r="AJ157" s="192">
        <v>0</v>
      </c>
      <c r="AK157" s="192">
        <v>8.8507723181604873E-3</v>
      </c>
      <c r="AL157" s="192">
        <v>8.2394577136028562E-4</v>
      </c>
      <c r="AM157" s="192">
        <v>0</v>
      </c>
      <c r="AN157" s="192">
        <v>1.8073649178225619E-2</v>
      </c>
      <c r="AO157" s="192">
        <v>8.2571769775030765E-3</v>
      </c>
      <c r="AP157" s="192">
        <v>0</v>
      </c>
      <c r="AQ157" s="192">
        <v>0</v>
      </c>
      <c r="AR157" s="192">
        <v>3.6005544245249467E-2</v>
      </c>
      <c r="AS157" s="192"/>
      <c r="AT157" s="192">
        <v>0</v>
      </c>
      <c r="AU157" s="72">
        <v>0</v>
      </c>
      <c r="AV157" s="72">
        <v>2.3602059515094632E-2</v>
      </c>
      <c r="AW157" s="72">
        <v>8.2394577136028562E-4</v>
      </c>
      <c r="AX157" s="72">
        <v>0</v>
      </c>
      <c r="AY157" s="72">
        <v>1.8073649178225619E-2</v>
      </c>
      <c r="AZ157" s="72">
        <v>2.2019138606674874E-2</v>
      </c>
      <c r="BA157" s="72">
        <v>0</v>
      </c>
      <c r="BB157" s="72">
        <v>0</v>
      </c>
      <c r="BC157" s="72">
        <v>0.27450092992092667</v>
      </c>
      <c r="BD157" s="72">
        <v>3.6005544245249467E-2</v>
      </c>
      <c r="BE157" s="326">
        <v>6.4518793071355413E-2</v>
      </c>
      <c r="BF157" s="334">
        <f t="shared" si="6"/>
        <v>0.28646344123681805</v>
      </c>
      <c r="BG157" s="429">
        <v>129.98091120000001</v>
      </c>
      <c r="BH157" s="432">
        <v>0.89162735744298949</v>
      </c>
      <c r="BI157" s="436" t="s">
        <v>111</v>
      </c>
      <c r="BJ157" s="367"/>
      <c r="BK157" s="367"/>
      <c r="BL157" s="367"/>
      <c r="BM157" s="367"/>
      <c r="BN157" s="367"/>
      <c r="BO157" s="367"/>
      <c r="BP157" s="367"/>
      <c r="BQ157" s="367"/>
      <c r="BR157" s="367"/>
    </row>
    <row r="158" spans="1:70">
      <c r="A158" s="192">
        <v>316</v>
      </c>
      <c r="B158" s="192">
        <v>55010</v>
      </c>
      <c r="C158" s="200">
        <v>9</v>
      </c>
      <c r="D158" s="200">
        <v>0</v>
      </c>
      <c r="E158" s="200">
        <v>1</v>
      </c>
      <c r="F158" s="200">
        <v>0</v>
      </c>
      <c r="G158" s="192" t="s">
        <v>575</v>
      </c>
      <c r="H158" s="264">
        <v>5.1240000000000001E-3</v>
      </c>
      <c r="I158" s="201">
        <v>83</v>
      </c>
      <c r="J158" s="264">
        <v>3.9988402633051728E-3</v>
      </c>
      <c r="K158" s="200">
        <v>626</v>
      </c>
      <c r="L158" s="200">
        <v>0</v>
      </c>
      <c r="M158" s="200">
        <v>0</v>
      </c>
      <c r="N158" s="200">
        <v>743</v>
      </c>
      <c r="O158" s="200">
        <v>0</v>
      </c>
      <c r="P158" s="200">
        <v>0</v>
      </c>
      <c r="Q158" s="200">
        <v>165</v>
      </c>
      <c r="R158" s="200">
        <v>0</v>
      </c>
      <c r="S158" s="200">
        <v>205</v>
      </c>
      <c r="T158" s="200">
        <v>3400</v>
      </c>
      <c r="U158" s="200">
        <v>1</v>
      </c>
      <c r="V158" s="200">
        <v>1</v>
      </c>
      <c r="W158" s="200">
        <v>0</v>
      </c>
      <c r="X158" s="200">
        <v>0</v>
      </c>
      <c r="Y158" s="200">
        <v>571</v>
      </c>
      <c r="Z158" s="200">
        <v>172</v>
      </c>
      <c r="AA158" s="200">
        <v>0</v>
      </c>
      <c r="AB158" s="200">
        <v>0</v>
      </c>
      <c r="AC158" s="200">
        <v>75</v>
      </c>
      <c r="AD158" s="200">
        <v>1534</v>
      </c>
      <c r="AE158" s="200">
        <v>4308</v>
      </c>
      <c r="AF158" s="200">
        <v>4729</v>
      </c>
      <c r="AG158" s="200">
        <v>4934</v>
      </c>
      <c r="AH158" s="192"/>
      <c r="AI158" s="192">
        <v>1.0063161499412733E-2</v>
      </c>
      <c r="AJ158" s="192">
        <v>0</v>
      </c>
      <c r="AK158" s="192">
        <v>1.1943976028855687E-2</v>
      </c>
      <c r="AL158" s="192">
        <v>0</v>
      </c>
      <c r="AM158" s="192">
        <v>0</v>
      </c>
      <c r="AN158" s="192">
        <v>5.4656148718855102E-2</v>
      </c>
      <c r="AO158" s="192">
        <v>9.1790179171959592E-3</v>
      </c>
      <c r="AP158" s="192">
        <v>0</v>
      </c>
      <c r="AQ158" s="192">
        <v>0</v>
      </c>
      <c r="AR158" s="192">
        <v>8.5842304164319469E-2</v>
      </c>
      <c r="AS158" s="192"/>
      <c r="AT158" s="192">
        <v>1.0063161499412733E-2</v>
      </c>
      <c r="AU158" s="72">
        <v>0</v>
      </c>
      <c r="AV158" s="72">
        <v>3.1850602743615168E-2</v>
      </c>
      <c r="AW158" s="72">
        <v>0</v>
      </c>
      <c r="AX158" s="72">
        <v>0</v>
      </c>
      <c r="AY158" s="72">
        <v>5.4656148718855102E-2</v>
      </c>
      <c r="AZ158" s="72">
        <v>2.447738111252256E-2</v>
      </c>
      <c r="BA158" s="72">
        <v>0</v>
      </c>
      <c r="BB158" s="72">
        <v>0</v>
      </c>
      <c r="BC158" s="72">
        <v>1.267004545546401</v>
      </c>
      <c r="BD158" s="72">
        <v>8.5842304164319469E-2</v>
      </c>
      <c r="BE158" s="326">
        <v>0.12104729407440556</v>
      </c>
      <c r="BF158" s="334">
        <f t="shared" si="6"/>
        <v>0.53744998569036073</v>
      </c>
      <c r="BG158" s="429">
        <v>134.401464</v>
      </c>
      <c r="BH158" s="432">
        <v>0.90073110714317339</v>
      </c>
      <c r="BI158" s="436" t="s">
        <v>111</v>
      </c>
      <c r="BJ158" s="367"/>
      <c r="BK158" s="367"/>
      <c r="BL158" s="367"/>
      <c r="BM158" s="367"/>
      <c r="BN158" s="367"/>
      <c r="BO158" s="367"/>
      <c r="BP158" s="367"/>
      <c r="BQ158" s="367"/>
      <c r="BR158" s="367"/>
    </row>
    <row r="159" spans="1:70">
      <c r="A159" s="192">
        <v>331</v>
      </c>
      <c r="B159" s="192">
        <v>55049</v>
      </c>
      <c r="C159" s="200">
        <v>9</v>
      </c>
      <c r="D159" s="200">
        <v>0</v>
      </c>
      <c r="E159" s="200">
        <v>1</v>
      </c>
      <c r="F159" s="200">
        <v>0</v>
      </c>
      <c r="G159" s="192" t="s">
        <v>575</v>
      </c>
      <c r="H159" s="264">
        <v>5.1240000000000001E-3</v>
      </c>
      <c r="I159" s="201">
        <v>83</v>
      </c>
      <c r="J159" s="264">
        <v>3.9988402633051728E-3</v>
      </c>
      <c r="K159" s="200">
        <v>273</v>
      </c>
      <c r="L159" s="200">
        <v>0</v>
      </c>
      <c r="M159" s="200">
        <v>0</v>
      </c>
      <c r="N159" s="200">
        <v>648</v>
      </c>
      <c r="O159" s="200">
        <v>0</v>
      </c>
      <c r="P159" s="200">
        <v>0</v>
      </c>
      <c r="Q159" s="200">
        <v>260</v>
      </c>
      <c r="R159" s="200">
        <v>66</v>
      </c>
      <c r="S159" s="200">
        <v>106</v>
      </c>
      <c r="T159" s="200">
        <v>4250</v>
      </c>
      <c r="U159" s="200">
        <v>1</v>
      </c>
      <c r="V159" s="200">
        <v>1</v>
      </c>
      <c r="W159" s="200">
        <v>0</v>
      </c>
      <c r="X159" s="200">
        <v>0</v>
      </c>
      <c r="Y159" s="200">
        <v>510</v>
      </c>
      <c r="Z159" s="200">
        <v>138</v>
      </c>
      <c r="AA159" s="200">
        <v>0</v>
      </c>
      <c r="AB159" s="200">
        <v>0</v>
      </c>
      <c r="AC159" s="200">
        <v>24</v>
      </c>
      <c r="AD159" s="200">
        <v>1248</v>
      </c>
      <c r="AE159" s="200">
        <v>5225</v>
      </c>
      <c r="AF159" s="200">
        <v>5391</v>
      </c>
      <c r="AG159" s="200">
        <v>5498</v>
      </c>
      <c r="AH159" s="192"/>
      <c r="AI159" s="192">
        <v>4.3885672353668947E-3</v>
      </c>
      <c r="AJ159" s="192">
        <v>0</v>
      </c>
      <c r="AK159" s="192">
        <v>1.0416818932299444E-2</v>
      </c>
      <c r="AL159" s="192">
        <v>0</v>
      </c>
      <c r="AM159" s="192">
        <v>0</v>
      </c>
      <c r="AN159" s="192">
        <v>6.8320185898568878E-2</v>
      </c>
      <c r="AO159" s="192">
        <v>8.198422307828265E-3</v>
      </c>
      <c r="AP159" s="192">
        <v>0</v>
      </c>
      <c r="AQ159" s="192">
        <v>0</v>
      </c>
      <c r="AR159" s="192">
        <v>9.132399437406348E-2</v>
      </c>
      <c r="AS159" s="192"/>
      <c r="AT159" s="192">
        <v>4.3885672353668947E-3</v>
      </c>
      <c r="AU159" s="72">
        <v>0</v>
      </c>
      <c r="AV159" s="72">
        <v>2.7778183819465185E-2</v>
      </c>
      <c r="AW159" s="72">
        <v>0</v>
      </c>
      <c r="AX159" s="72">
        <v>0</v>
      </c>
      <c r="AY159" s="72">
        <v>6.8320185898568878E-2</v>
      </c>
      <c r="AZ159" s="72">
        <v>2.1862459487542042E-2</v>
      </c>
      <c r="BA159" s="72">
        <v>0</v>
      </c>
      <c r="BB159" s="72">
        <v>0</v>
      </c>
      <c r="BC159" s="72">
        <v>1.4443691065850386</v>
      </c>
      <c r="BD159" s="72">
        <v>9.132399437406348E-2</v>
      </c>
      <c r="BE159" s="326">
        <v>0.122349396440943</v>
      </c>
      <c r="BF159" s="334">
        <f t="shared" si="6"/>
        <v>0.54323132019778697</v>
      </c>
      <c r="BG159" s="429">
        <v>135.84721680000001</v>
      </c>
      <c r="BH159" s="432">
        <v>0.9098348568433573</v>
      </c>
      <c r="BI159" s="436" t="s">
        <v>111</v>
      </c>
      <c r="BJ159" s="367"/>
      <c r="BK159" s="367"/>
      <c r="BL159" s="367"/>
      <c r="BM159" s="367"/>
      <c r="BN159" s="367"/>
      <c r="BO159" s="367"/>
      <c r="BP159" s="367"/>
      <c r="BQ159" s="367"/>
      <c r="BR159" s="367"/>
    </row>
    <row r="160" spans="1:70">
      <c r="A160" s="192">
        <v>299</v>
      </c>
      <c r="B160" s="192">
        <v>54003</v>
      </c>
      <c r="C160" s="200">
        <v>9</v>
      </c>
      <c r="D160" s="200">
        <v>0</v>
      </c>
      <c r="E160" s="200">
        <v>1</v>
      </c>
      <c r="F160" s="200">
        <v>0</v>
      </c>
      <c r="G160" s="192" t="s">
        <v>575</v>
      </c>
      <c r="H160" s="264">
        <v>3.2669999999999999E-3</v>
      </c>
      <c r="I160" s="201">
        <v>83</v>
      </c>
      <c r="J160" s="264">
        <v>2.5496118540628411E-3</v>
      </c>
      <c r="K160" s="200">
        <v>0</v>
      </c>
      <c r="L160" s="200">
        <v>0</v>
      </c>
      <c r="M160" s="200">
        <v>0</v>
      </c>
      <c r="N160" s="200">
        <v>858</v>
      </c>
      <c r="O160" s="200">
        <v>330</v>
      </c>
      <c r="P160" s="200">
        <v>0</v>
      </c>
      <c r="Q160" s="200">
        <v>249</v>
      </c>
      <c r="R160" s="200">
        <v>0</v>
      </c>
      <c r="S160" s="200">
        <v>356</v>
      </c>
      <c r="T160" s="200">
        <v>2731</v>
      </c>
      <c r="U160" s="200">
        <v>1</v>
      </c>
      <c r="V160" s="200">
        <v>1</v>
      </c>
      <c r="W160" s="200">
        <v>0</v>
      </c>
      <c r="X160" s="200">
        <v>0</v>
      </c>
      <c r="Y160" s="200">
        <v>770</v>
      </c>
      <c r="Z160" s="200">
        <v>87</v>
      </c>
      <c r="AA160" s="200">
        <v>0</v>
      </c>
      <c r="AB160" s="200">
        <v>324</v>
      </c>
      <c r="AC160" s="200">
        <v>72</v>
      </c>
      <c r="AD160" s="200">
        <v>1437</v>
      </c>
      <c r="AE160" s="200">
        <v>4168</v>
      </c>
      <c r="AF160" s="200">
        <v>3812</v>
      </c>
      <c r="AG160" s="200">
        <v>4168</v>
      </c>
      <c r="AH160" s="192"/>
      <c r="AI160" s="192">
        <v>0</v>
      </c>
      <c r="AJ160" s="192">
        <v>0</v>
      </c>
      <c r="AK160" s="192">
        <v>8.7940192225593895E-3</v>
      </c>
      <c r="AL160" s="192">
        <v>3.382315085599765E-3</v>
      </c>
      <c r="AM160" s="192">
        <v>0</v>
      </c>
      <c r="AN160" s="192">
        <v>2.7991219693251392E-2</v>
      </c>
      <c r="AO160" s="192">
        <v>7.8920685330661176E-3</v>
      </c>
      <c r="AP160" s="192">
        <v>0</v>
      </c>
      <c r="AQ160" s="192">
        <v>3.3208184476797692E-3</v>
      </c>
      <c r="AR160" s="192">
        <v>5.1380440982156439E-2</v>
      </c>
      <c r="AS160" s="192"/>
      <c r="AT160" s="192">
        <v>0</v>
      </c>
      <c r="AU160" s="72">
        <v>0</v>
      </c>
      <c r="AV160" s="72">
        <v>2.345071792682504E-2</v>
      </c>
      <c r="AW160" s="72">
        <v>3.382315085599765E-3</v>
      </c>
      <c r="AX160" s="72">
        <v>0</v>
      </c>
      <c r="AY160" s="72">
        <v>2.7991219693251392E-2</v>
      </c>
      <c r="AZ160" s="72">
        <v>2.1045516088176317E-2</v>
      </c>
      <c r="BA160" s="72">
        <v>0</v>
      </c>
      <c r="BB160" s="72">
        <v>3.3208184476797692E-3</v>
      </c>
      <c r="BC160" s="72">
        <v>0.65118106597506586</v>
      </c>
      <c r="BD160" s="72">
        <v>5.1380440982156439E-2</v>
      </c>
      <c r="BE160" s="326">
        <v>7.9190587241532287E-2</v>
      </c>
      <c r="BF160" s="334">
        <f t="shared" si="6"/>
        <v>0.35160620735240339</v>
      </c>
      <c r="BG160" s="429">
        <v>137.90577840000003</v>
      </c>
      <c r="BH160" s="432">
        <v>0.91563929678685863</v>
      </c>
      <c r="BI160" s="436" t="s">
        <v>111</v>
      </c>
      <c r="BJ160" s="367"/>
      <c r="BK160" s="367"/>
      <c r="BL160" s="367"/>
      <c r="BM160" s="367"/>
      <c r="BN160" s="367"/>
      <c r="BO160" s="367"/>
      <c r="BP160" s="367"/>
      <c r="BQ160" s="367"/>
      <c r="BR160" s="367"/>
    </row>
    <row r="161" spans="1:70">
      <c r="A161" s="192">
        <v>345</v>
      </c>
      <c r="B161" s="192">
        <v>51033</v>
      </c>
      <c r="C161" s="200">
        <v>9</v>
      </c>
      <c r="D161" s="200">
        <v>0</v>
      </c>
      <c r="E161" s="200">
        <v>1</v>
      </c>
      <c r="F161" s="200">
        <v>0</v>
      </c>
      <c r="G161" s="192" t="s">
        <v>575</v>
      </c>
      <c r="H161" s="264">
        <v>7.7899999999999996E-4</v>
      </c>
      <c r="I161" s="201">
        <v>83</v>
      </c>
      <c r="J161" s="264">
        <v>6.0794234291856538E-4</v>
      </c>
      <c r="K161" s="200">
        <v>0</v>
      </c>
      <c r="L161" s="200">
        <v>0</v>
      </c>
      <c r="M161" s="200">
        <v>0</v>
      </c>
      <c r="N161" s="200">
        <v>310</v>
      </c>
      <c r="O161" s="200">
        <v>213</v>
      </c>
      <c r="P161" s="200">
        <v>0</v>
      </c>
      <c r="Q161" s="200">
        <v>219</v>
      </c>
      <c r="R161" s="200">
        <v>8</v>
      </c>
      <c r="S161" s="200">
        <v>221</v>
      </c>
      <c r="T161" s="200">
        <v>5910</v>
      </c>
      <c r="U161" s="200">
        <v>1</v>
      </c>
      <c r="V161" s="200">
        <v>1</v>
      </c>
      <c r="W161" s="200">
        <v>0</v>
      </c>
      <c r="X161" s="200">
        <v>0</v>
      </c>
      <c r="Y161" s="200">
        <v>233</v>
      </c>
      <c r="Z161" s="200">
        <v>78</v>
      </c>
      <c r="AA161" s="200">
        <v>0</v>
      </c>
      <c r="AB161" s="200">
        <v>213</v>
      </c>
      <c r="AC161" s="200">
        <v>38</v>
      </c>
      <c r="AD161" s="200">
        <v>751</v>
      </c>
      <c r="AE161" s="200">
        <v>6661</v>
      </c>
      <c r="AF161" s="200">
        <v>6440</v>
      </c>
      <c r="AG161" s="200">
        <v>6661</v>
      </c>
      <c r="AH161" s="192"/>
      <c r="AI161" s="192">
        <v>0</v>
      </c>
      <c r="AJ161" s="192">
        <v>0</v>
      </c>
      <c r="AK161" s="192">
        <v>7.5761774774511619E-4</v>
      </c>
      <c r="AL161" s="192">
        <v>5.2055671054745077E-4</v>
      </c>
      <c r="AM161" s="192">
        <v>0</v>
      </c>
      <c r="AN161" s="192">
        <v>1.4443615771527862E-2</v>
      </c>
      <c r="AO161" s="192">
        <v>5.6943527491810344E-4</v>
      </c>
      <c r="AP161" s="192">
        <v>0</v>
      </c>
      <c r="AQ161" s="192">
        <v>5.2055671054745077E-4</v>
      </c>
      <c r="AR161" s="192">
        <v>1.6811782215285981E-2</v>
      </c>
      <c r="AS161" s="192"/>
      <c r="AT161" s="192">
        <v>0</v>
      </c>
      <c r="AU161" s="72">
        <v>0</v>
      </c>
      <c r="AV161" s="72">
        <v>2.0203139939869766E-3</v>
      </c>
      <c r="AW161" s="72">
        <v>5.2055671054745077E-4</v>
      </c>
      <c r="AX161" s="72">
        <v>0</v>
      </c>
      <c r="AY161" s="72">
        <v>1.4443615771527862E-2</v>
      </c>
      <c r="AZ161" s="72">
        <v>1.5184940664482761E-3</v>
      </c>
      <c r="BA161" s="72">
        <v>0</v>
      </c>
      <c r="BB161" s="72">
        <v>5.2055671054745077E-4</v>
      </c>
      <c r="BC161" s="72">
        <v>0.2623149621225026</v>
      </c>
      <c r="BD161" s="72">
        <v>1.6811782215285981E-2</v>
      </c>
      <c r="BE161" s="326">
        <v>1.9023537253058016E-2</v>
      </c>
      <c r="BF161" s="334">
        <f t="shared" si="6"/>
        <v>8.4464505403577597E-2</v>
      </c>
      <c r="BG161" s="429">
        <v>138.93505920000001</v>
      </c>
      <c r="BH161" s="432">
        <v>0.91702333679787407</v>
      </c>
      <c r="BI161" s="436" t="s">
        <v>111</v>
      </c>
      <c r="BJ161" s="367"/>
      <c r="BK161" s="367"/>
      <c r="BL161" s="367"/>
      <c r="BM161" s="367"/>
      <c r="BN161" s="367"/>
      <c r="BO161" s="367"/>
      <c r="BP161" s="367"/>
      <c r="BQ161" s="367"/>
      <c r="BR161" s="367"/>
    </row>
    <row r="162" spans="1:70">
      <c r="A162" s="192">
        <v>307</v>
      </c>
      <c r="B162" s="192">
        <v>55028</v>
      </c>
      <c r="C162" s="200">
        <v>9</v>
      </c>
      <c r="D162" s="200">
        <v>0</v>
      </c>
      <c r="E162" s="200">
        <v>1</v>
      </c>
      <c r="F162" s="200">
        <v>0</v>
      </c>
      <c r="G162" s="192" t="s">
        <v>575</v>
      </c>
      <c r="H162" s="264">
        <v>1.5740000000000001E-3</v>
      </c>
      <c r="I162" s="201">
        <v>83</v>
      </c>
      <c r="J162" s="264">
        <v>1.2283713064875764E-3</v>
      </c>
      <c r="K162" s="200">
        <v>1446</v>
      </c>
      <c r="L162" s="200">
        <v>0</v>
      </c>
      <c r="M162" s="200">
        <v>0</v>
      </c>
      <c r="N162" s="200">
        <v>639</v>
      </c>
      <c r="O162" s="200">
        <v>0</v>
      </c>
      <c r="P162" s="200">
        <v>0</v>
      </c>
      <c r="Q162" s="200">
        <v>368</v>
      </c>
      <c r="R162" s="200">
        <v>52</v>
      </c>
      <c r="S162" s="200">
        <v>1513</v>
      </c>
      <c r="T162" s="200">
        <v>3225</v>
      </c>
      <c r="U162" s="200">
        <v>1</v>
      </c>
      <c r="V162" s="200">
        <v>1</v>
      </c>
      <c r="W162" s="200">
        <v>0</v>
      </c>
      <c r="X162" s="200">
        <v>0</v>
      </c>
      <c r="Y162" s="200">
        <v>549</v>
      </c>
      <c r="Z162" s="200">
        <v>90</v>
      </c>
      <c r="AA162" s="200">
        <v>0</v>
      </c>
      <c r="AB162" s="200">
        <v>0</v>
      </c>
      <c r="AC162" s="200">
        <v>90</v>
      </c>
      <c r="AD162" s="200">
        <v>2507</v>
      </c>
      <c r="AE162" s="200">
        <v>4285</v>
      </c>
      <c r="AF162" s="200">
        <v>4218</v>
      </c>
      <c r="AG162" s="200">
        <v>5731</v>
      </c>
      <c r="AH162" s="192"/>
      <c r="AI162" s="192">
        <v>7.1404241349077623E-3</v>
      </c>
      <c r="AJ162" s="192">
        <v>0</v>
      </c>
      <c r="AK162" s="192">
        <v>3.1554156446791568E-3</v>
      </c>
      <c r="AL162" s="192">
        <v>0</v>
      </c>
      <c r="AM162" s="192">
        <v>0</v>
      </c>
      <c r="AN162" s="192">
        <v>1.5925219802958183E-2</v>
      </c>
      <c r="AO162" s="192">
        <v>2.7109909059919515E-3</v>
      </c>
      <c r="AP162" s="192">
        <v>0</v>
      </c>
      <c r="AQ162" s="192">
        <v>0</v>
      </c>
      <c r="AR162" s="192">
        <v>2.8932050488537052E-2</v>
      </c>
      <c r="AS162" s="192"/>
      <c r="AT162" s="192">
        <v>7.1404241349077623E-3</v>
      </c>
      <c r="AU162" s="72">
        <v>0</v>
      </c>
      <c r="AV162" s="72">
        <v>8.4144417191444176E-3</v>
      </c>
      <c r="AW162" s="72">
        <v>0</v>
      </c>
      <c r="AX162" s="72">
        <v>0</v>
      </c>
      <c r="AY162" s="72">
        <v>1.5925219802958183E-2</v>
      </c>
      <c r="AZ162" s="72">
        <v>7.2293090826452038E-3</v>
      </c>
      <c r="BA162" s="72">
        <v>0</v>
      </c>
      <c r="BB162" s="72">
        <v>0</v>
      </c>
      <c r="BC162" s="72">
        <v>0.34714510144122807</v>
      </c>
      <c r="BD162" s="72">
        <v>2.8932050488537052E-2</v>
      </c>
      <c r="BE162" s="326">
        <v>3.8709394739655574E-2</v>
      </c>
      <c r="BF162" s="334">
        <f t="shared" si="6"/>
        <v>0.17186971264407078</v>
      </c>
      <c r="BG162" s="429">
        <v>139.91674320000004</v>
      </c>
      <c r="BH162" s="432">
        <v>0.91981984382911708</v>
      </c>
      <c r="BI162" s="436" t="s">
        <v>111</v>
      </c>
      <c r="BJ162" s="367"/>
      <c r="BK162" s="367"/>
      <c r="BL162" s="367"/>
      <c r="BM162" s="367"/>
      <c r="BN162" s="367"/>
      <c r="BO162" s="367"/>
      <c r="BP162" s="367"/>
      <c r="BQ162" s="367"/>
      <c r="BR162" s="367"/>
    </row>
    <row r="163" spans="1:70">
      <c r="A163" s="192">
        <v>340</v>
      </c>
      <c r="B163" s="192">
        <v>52011</v>
      </c>
      <c r="C163" s="200">
        <v>9</v>
      </c>
      <c r="D163" s="200">
        <v>0</v>
      </c>
      <c r="E163" s="200">
        <v>1</v>
      </c>
      <c r="F163" s="200">
        <v>0</v>
      </c>
      <c r="G163" s="192" t="s">
        <v>662</v>
      </c>
      <c r="H163" s="264">
        <v>9.4859999999999996E-3</v>
      </c>
      <c r="I163" s="201">
        <v>82</v>
      </c>
      <c r="J163" s="264">
        <v>7.4030052181328779E-3</v>
      </c>
      <c r="K163" s="200">
        <v>14</v>
      </c>
      <c r="L163" s="200">
        <v>0</v>
      </c>
      <c r="M163" s="200">
        <v>0</v>
      </c>
      <c r="N163" s="200">
        <v>722</v>
      </c>
      <c r="O163" s="200">
        <v>382</v>
      </c>
      <c r="P163" s="200">
        <v>0</v>
      </c>
      <c r="Q163" s="200">
        <v>749</v>
      </c>
      <c r="R163" s="200">
        <v>18</v>
      </c>
      <c r="S163" s="200">
        <v>75</v>
      </c>
      <c r="T163" s="200">
        <v>4101</v>
      </c>
      <c r="U163" s="200">
        <v>1</v>
      </c>
      <c r="V163" s="200">
        <v>1</v>
      </c>
      <c r="W163" s="200">
        <v>0</v>
      </c>
      <c r="X163" s="200">
        <v>0</v>
      </c>
      <c r="Y163" s="200">
        <v>568</v>
      </c>
      <c r="Z163" s="200">
        <v>153</v>
      </c>
      <c r="AA163" s="200">
        <v>0</v>
      </c>
      <c r="AB163" s="200">
        <v>0</v>
      </c>
      <c r="AC163" s="200">
        <v>100</v>
      </c>
      <c r="AD163" s="200">
        <v>1886</v>
      </c>
      <c r="AE163" s="200">
        <v>5973</v>
      </c>
      <c r="AF163" s="200">
        <v>5912</v>
      </c>
      <c r="AG163" s="200">
        <v>5987</v>
      </c>
      <c r="AH163" s="192"/>
      <c r="AI163" s="192">
        <v>4.1664113367651835E-4</v>
      </c>
      <c r="AJ163" s="192">
        <v>0</v>
      </c>
      <c r="AK163" s="192">
        <v>2.1486778465317592E-2</v>
      </c>
      <c r="AL163" s="192">
        <v>1.1368350933173574E-2</v>
      </c>
      <c r="AM163" s="192">
        <v>0</v>
      </c>
      <c r="AN163" s="192">
        <v>0.12204609208624299</v>
      </c>
      <c r="AO163" s="192">
        <v>1.6903725994875891E-2</v>
      </c>
      <c r="AP163" s="192">
        <v>0</v>
      </c>
      <c r="AQ163" s="192">
        <v>0</v>
      </c>
      <c r="AR163" s="192">
        <v>0.17222158861328657</v>
      </c>
      <c r="AS163" s="192"/>
      <c r="AT163" s="192">
        <v>4.1664113367651835E-4</v>
      </c>
      <c r="AU163" s="72">
        <v>0</v>
      </c>
      <c r="AV163" s="72">
        <v>5.7298075907513568E-2</v>
      </c>
      <c r="AW163" s="72">
        <v>1.1368350933173574E-2</v>
      </c>
      <c r="AX163" s="72">
        <v>0</v>
      </c>
      <c r="AY163" s="72">
        <v>0.12204609208624299</v>
      </c>
      <c r="AZ163" s="72">
        <v>4.5076602653002375E-2</v>
      </c>
      <c r="BA163" s="72">
        <v>0</v>
      </c>
      <c r="BB163" s="72">
        <v>0</v>
      </c>
      <c r="BC163" s="72">
        <v>2.9323599789233059</v>
      </c>
      <c r="BD163" s="72">
        <v>0.17222158861328657</v>
      </c>
      <c r="BE163" s="326">
        <v>0.23620576271360902</v>
      </c>
      <c r="BF163" s="334">
        <f t="shared" si="6"/>
        <v>1.0487535864484241</v>
      </c>
      <c r="BG163" s="429">
        <v>141.66592560000001</v>
      </c>
      <c r="BH163" s="432">
        <v>0.93667350691575724</v>
      </c>
      <c r="BI163" s="436" t="s">
        <v>111</v>
      </c>
      <c r="BJ163" s="367"/>
      <c r="BK163" s="367"/>
      <c r="BL163" s="367"/>
      <c r="BM163" s="367"/>
      <c r="BN163" s="367"/>
      <c r="BO163" s="367"/>
      <c r="BP163" s="367"/>
      <c r="BQ163" s="367"/>
      <c r="BR163" s="367"/>
    </row>
    <row r="164" spans="1:70">
      <c r="A164" s="192">
        <v>318</v>
      </c>
      <c r="B164" s="192">
        <v>41027</v>
      </c>
      <c r="C164" s="200">
        <v>9</v>
      </c>
      <c r="D164" s="200">
        <v>0</v>
      </c>
      <c r="E164" s="200">
        <v>1</v>
      </c>
      <c r="F164" s="200">
        <v>0</v>
      </c>
      <c r="G164" s="192" t="s">
        <v>575</v>
      </c>
      <c r="H164" s="264">
        <v>7.2329999999999998E-3</v>
      </c>
      <c r="I164" s="201">
        <v>83</v>
      </c>
      <c r="J164" s="264">
        <v>5.6447329477920197E-3</v>
      </c>
      <c r="K164" s="200">
        <v>279</v>
      </c>
      <c r="L164" s="200">
        <v>0</v>
      </c>
      <c r="M164" s="200">
        <v>0</v>
      </c>
      <c r="N164" s="200">
        <v>894</v>
      </c>
      <c r="O164" s="200">
        <v>271</v>
      </c>
      <c r="P164" s="200">
        <v>0</v>
      </c>
      <c r="Q164" s="200">
        <v>449</v>
      </c>
      <c r="R164" s="200">
        <v>26</v>
      </c>
      <c r="S164" s="200">
        <v>381</v>
      </c>
      <c r="T164" s="200">
        <v>3225</v>
      </c>
      <c r="U164" s="200">
        <v>1</v>
      </c>
      <c r="V164" s="200">
        <v>1</v>
      </c>
      <c r="W164" s="200">
        <v>44</v>
      </c>
      <c r="X164" s="200">
        <v>0</v>
      </c>
      <c r="Y164" s="200">
        <v>693</v>
      </c>
      <c r="Z164" s="200">
        <v>201</v>
      </c>
      <c r="AA164" s="200">
        <v>0</v>
      </c>
      <c r="AB164" s="200">
        <v>67</v>
      </c>
      <c r="AC164" s="200">
        <v>78</v>
      </c>
      <c r="AD164" s="200">
        <v>1920</v>
      </c>
      <c r="AE164" s="200">
        <v>4866</v>
      </c>
      <c r="AF164" s="200">
        <v>4764</v>
      </c>
      <c r="AG164" s="200">
        <v>5145</v>
      </c>
      <c r="AH164" s="192"/>
      <c r="AI164" s="192">
        <v>6.3310195795845733E-3</v>
      </c>
      <c r="AJ164" s="192">
        <v>0</v>
      </c>
      <c r="AK164" s="192">
        <v>2.0286492846410785E-2</v>
      </c>
      <c r="AL164" s="192">
        <v>6.1494849679835815E-3</v>
      </c>
      <c r="AM164" s="192">
        <v>0</v>
      </c>
      <c r="AN164" s="192">
        <v>7.3181140301649641E-2</v>
      </c>
      <c r="AO164" s="192">
        <v>1.5725435729935879E-2</v>
      </c>
      <c r="AP164" s="192">
        <v>0</v>
      </c>
      <c r="AQ164" s="192">
        <v>1.5203523721583026E-3</v>
      </c>
      <c r="AR164" s="192">
        <v>0.12319392579772276</v>
      </c>
      <c r="AS164" s="192"/>
      <c r="AT164" s="192">
        <v>6.3310195795845733E-3</v>
      </c>
      <c r="AU164" s="72">
        <v>0</v>
      </c>
      <c r="AV164" s="72">
        <v>5.4097314257095429E-2</v>
      </c>
      <c r="AW164" s="72">
        <v>6.1494849679835815E-3</v>
      </c>
      <c r="AX164" s="72">
        <v>0</v>
      </c>
      <c r="AY164" s="72">
        <v>7.3181140301649641E-2</v>
      </c>
      <c r="AZ164" s="72">
        <v>4.1934495279829009E-2</v>
      </c>
      <c r="BA164" s="72">
        <v>0</v>
      </c>
      <c r="BB164" s="72">
        <v>1.5203523721583026E-3</v>
      </c>
      <c r="BC164" s="72">
        <v>1.8017310201398395</v>
      </c>
      <c r="BD164" s="72">
        <v>0.12319392579772276</v>
      </c>
      <c r="BE164" s="326">
        <v>0.18321380675830054</v>
      </c>
      <c r="BF164" s="334">
        <f t="shared" si="6"/>
        <v>0.81346930200685452</v>
      </c>
      <c r="BG164" s="429">
        <v>144.11121120000004</v>
      </c>
      <c r="BH164" s="432">
        <v>0.94952429176771469</v>
      </c>
      <c r="BI164" s="436" t="s">
        <v>111</v>
      </c>
      <c r="BJ164" s="367"/>
      <c r="BK164" s="367"/>
      <c r="BL164" s="367"/>
      <c r="BM164" s="367"/>
      <c r="BN164" s="367"/>
      <c r="BO164" s="367"/>
      <c r="BP164" s="367"/>
      <c r="BQ164" s="367"/>
      <c r="BR164" s="367"/>
    </row>
    <row r="165" spans="1:70">
      <c r="A165" s="192">
        <v>310</v>
      </c>
      <c r="B165" s="192">
        <v>54030</v>
      </c>
      <c r="C165" s="200">
        <v>9</v>
      </c>
      <c r="D165" s="200">
        <v>0</v>
      </c>
      <c r="E165" s="200">
        <v>1</v>
      </c>
      <c r="F165" s="200">
        <v>0</v>
      </c>
      <c r="G165" s="192" t="s">
        <v>575</v>
      </c>
      <c r="H165" s="264">
        <v>6.7599999999999995E-4</v>
      </c>
      <c r="I165" s="201">
        <v>83</v>
      </c>
      <c r="J165" s="264">
        <v>5.2755972248132242E-4</v>
      </c>
      <c r="K165" s="200">
        <v>0</v>
      </c>
      <c r="L165" s="200">
        <v>0</v>
      </c>
      <c r="M165" s="200">
        <v>0</v>
      </c>
      <c r="N165" s="200">
        <v>717</v>
      </c>
      <c r="O165" s="200">
        <v>183</v>
      </c>
      <c r="P165" s="200">
        <v>0</v>
      </c>
      <c r="Q165" s="200">
        <v>372</v>
      </c>
      <c r="R165" s="200">
        <v>0</v>
      </c>
      <c r="S165" s="200">
        <v>1723</v>
      </c>
      <c r="T165" s="200">
        <v>4805</v>
      </c>
      <c r="U165" s="200">
        <v>1</v>
      </c>
      <c r="V165" s="200">
        <v>1</v>
      </c>
      <c r="W165" s="200">
        <v>0</v>
      </c>
      <c r="X165" s="200">
        <v>0</v>
      </c>
      <c r="Y165" s="200">
        <v>530</v>
      </c>
      <c r="Z165" s="200">
        <v>186</v>
      </c>
      <c r="AA165" s="200">
        <v>0</v>
      </c>
      <c r="AB165" s="200">
        <v>0</v>
      </c>
      <c r="AC165" s="200">
        <v>57</v>
      </c>
      <c r="AD165" s="200">
        <v>1272</v>
      </c>
      <c r="AE165" s="200">
        <v>6078</v>
      </c>
      <c r="AF165" s="200">
        <v>4354</v>
      </c>
      <c r="AG165" s="200">
        <v>6078</v>
      </c>
      <c r="AH165" s="192"/>
      <c r="AI165" s="192">
        <v>0</v>
      </c>
      <c r="AJ165" s="192">
        <v>0</v>
      </c>
      <c r="AK165" s="192">
        <v>1.5206064904968149E-3</v>
      </c>
      <c r="AL165" s="192">
        <v>3.8810458544060968E-4</v>
      </c>
      <c r="AM165" s="192">
        <v>0</v>
      </c>
      <c r="AN165" s="192">
        <v>1.0190396355421473E-2</v>
      </c>
      <c r="AO165" s="192">
        <v>1.1240187447187056E-3</v>
      </c>
      <c r="AP165" s="192">
        <v>0</v>
      </c>
      <c r="AQ165" s="192">
        <v>0</v>
      </c>
      <c r="AR165" s="192">
        <v>1.3223126176077604E-2</v>
      </c>
      <c r="AS165" s="192"/>
      <c r="AT165" s="192">
        <v>0</v>
      </c>
      <c r="AU165" s="72">
        <v>0</v>
      </c>
      <c r="AV165" s="72">
        <v>4.0549506413248403E-3</v>
      </c>
      <c r="AW165" s="72">
        <v>3.8810458544060968E-4</v>
      </c>
      <c r="AX165" s="72">
        <v>0</v>
      </c>
      <c r="AY165" s="72">
        <v>1.0190396355421473E-2</v>
      </c>
      <c r="AZ165" s="72">
        <v>2.9973833192498819E-3</v>
      </c>
      <c r="BA165" s="72">
        <v>0</v>
      </c>
      <c r="BB165" s="72">
        <v>0</v>
      </c>
      <c r="BC165" s="72">
        <v>0.15389866712280642</v>
      </c>
      <c r="BD165" s="72">
        <v>1.3223126176077604E-2</v>
      </c>
      <c r="BE165" s="326">
        <v>1.7630834901436805E-2</v>
      </c>
      <c r="BF165" s="334">
        <f t="shared" si="6"/>
        <v>7.8280906962379423E-2</v>
      </c>
      <c r="BG165" s="429">
        <v>148.38302400000003</v>
      </c>
      <c r="BH165" s="432">
        <v>0.95072533290692707</v>
      </c>
      <c r="BI165" s="436" t="s">
        <v>111</v>
      </c>
      <c r="BJ165" s="367"/>
      <c r="BK165" s="367"/>
      <c r="BL165" s="367"/>
      <c r="BM165" s="367"/>
      <c r="BN165" s="367"/>
      <c r="BO165" s="367"/>
      <c r="BP165" s="367"/>
      <c r="BQ165" s="367"/>
      <c r="BR165" s="367"/>
    </row>
    <row r="166" spans="1:70">
      <c r="A166" s="192">
        <v>306</v>
      </c>
      <c r="B166" s="192">
        <v>51062</v>
      </c>
      <c r="C166" s="200">
        <v>9</v>
      </c>
      <c r="D166" s="200">
        <v>0</v>
      </c>
      <c r="E166" s="200">
        <v>1</v>
      </c>
      <c r="F166" s="200">
        <v>0</v>
      </c>
      <c r="G166" s="192" t="s">
        <v>575</v>
      </c>
      <c r="H166" s="264">
        <v>2.3479999999999998E-3</v>
      </c>
      <c r="I166" s="201">
        <v>83</v>
      </c>
      <c r="J166" s="264">
        <v>1.8324115804528773E-3</v>
      </c>
      <c r="K166" s="200">
        <v>642</v>
      </c>
      <c r="L166" s="200">
        <v>0</v>
      </c>
      <c r="M166" s="200">
        <v>0</v>
      </c>
      <c r="N166" s="200">
        <v>710</v>
      </c>
      <c r="O166" s="200">
        <v>244</v>
      </c>
      <c r="P166" s="200">
        <v>0</v>
      </c>
      <c r="Q166" s="200">
        <v>245</v>
      </c>
      <c r="R166" s="200">
        <v>0</v>
      </c>
      <c r="S166" s="200">
        <v>1674</v>
      </c>
      <c r="T166" s="200">
        <v>3993</v>
      </c>
      <c r="U166" s="200">
        <v>1</v>
      </c>
      <c r="V166" s="200">
        <v>1</v>
      </c>
      <c r="W166" s="200">
        <v>601</v>
      </c>
      <c r="X166" s="200">
        <v>0</v>
      </c>
      <c r="Y166" s="200">
        <v>616</v>
      </c>
      <c r="Z166" s="200">
        <v>94</v>
      </c>
      <c r="AA166" s="200">
        <v>0</v>
      </c>
      <c r="AB166" s="200">
        <v>233</v>
      </c>
      <c r="AC166" s="200">
        <v>87</v>
      </c>
      <c r="AD166" s="200">
        <v>1842</v>
      </c>
      <c r="AE166" s="200">
        <v>5193</v>
      </c>
      <c r="AF166" s="200">
        <v>4161</v>
      </c>
      <c r="AG166" s="200">
        <v>5835</v>
      </c>
      <c r="AH166" s="192"/>
      <c r="AI166" s="192">
        <v>4.7291611032960045E-3</v>
      </c>
      <c r="AJ166" s="192">
        <v>0</v>
      </c>
      <c r="AK166" s="192">
        <v>5.2300691329286025E-3</v>
      </c>
      <c r="AL166" s="192">
        <v>1.7973758710346181E-3</v>
      </c>
      <c r="AM166" s="192">
        <v>0</v>
      </c>
      <c r="AN166" s="192">
        <v>2.9413614151808327E-2</v>
      </c>
      <c r="AO166" s="192">
        <v>4.5376374449070684E-3</v>
      </c>
      <c r="AP166" s="192">
        <v>0</v>
      </c>
      <c r="AQ166" s="192">
        <v>1.716346630946992E-3</v>
      </c>
      <c r="AR166" s="192">
        <v>4.7424204334921609E-2</v>
      </c>
      <c r="AS166" s="192"/>
      <c r="AT166" s="192">
        <v>4.7291611032960045E-3</v>
      </c>
      <c r="AU166" s="72">
        <v>0</v>
      </c>
      <c r="AV166" s="72">
        <v>1.394685102114294E-2</v>
      </c>
      <c r="AW166" s="72">
        <v>1.7973758710346181E-3</v>
      </c>
      <c r="AX166" s="72">
        <v>0</v>
      </c>
      <c r="AY166" s="72">
        <v>2.9413614151808327E-2</v>
      </c>
      <c r="AZ166" s="72">
        <v>1.2100366519752185E-2</v>
      </c>
      <c r="BA166" s="72">
        <v>0</v>
      </c>
      <c r="BB166" s="72">
        <v>1.716346630946992E-3</v>
      </c>
      <c r="BC166" s="72">
        <v>0.51085252727971642</v>
      </c>
      <c r="BD166" s="72">
        <v>4.7424204334921609E-2</v>
      </c>
      <c r="BE166" s="326">
        <v>6.3703715297981064E-2</v>
      </c>
      <c r="BF166" s="334">
        <f t="shared" si="6"/>
        <v>0.28284449592303595</v>
      </c>
      <c r="BG166" s="429">
        <v>154.35642240000001</v>
      </c>
      <c r="BH166" s="432">
        <v>0.95489699650880677</v>
      </c>
      <c r="BI166" s="436" t="s">
        <v>111</v>
      </c>
      <c r="BJ166" s="367"/>
      <c r="BK166" s="367"/>
      <c r="BL166" s="367"/>
      <c r="BM166" s="367"/>
      <c r="BN166" s="367"/>
      <c r="BO166" s="367"/>
      <c r="BP166" s="367"/>
      <c r="BQ166" s="367"/>
      <c r="BR166" s="367"/>
    </row>
    <row r="167" spans="1:70">
      <c r="A167" s="192">
        <v>346</v>
      </c>
      <c r="B167" s="192">
        <v>51039</v>
      </c>
      <c r="C167" s="200">
        <v>9</v>
      </c>
      <c r="D167" s="201">
        <v>0</v>
      </c>
      <c r="E167" s="201">
        <v>1</v>
      </c>
      <c r="F167" s="200">
        <v>0</v>
      </c>
      <c r="G167" s="192" t="s">
        <v>575</v>
      </c>
      <c r="H167" s="264">
        <v>7.7899999999999996E-4</v>
      </c>
      <c r="I167" s="201">
        <v>83</v>
      </c>
      <c r="J167" s="264">
        <v>6.0794234291856538E-4</v>
      </c>
      <c r="K167" s="200">
        <v>0</v>
      </c>
      <c r="L167" s="200">
        <v>0</v>
      </c>
      <c r="M167" s="200">
        <v>0</v>
      </c>
      <c r="N167" s="200">
        <v>443</v>
      </c>
      <c r="O167" s="200">
        <v>248</v>
      </c>
      <c r="P167" s="200">
        <v>0</v>
      </c>
      <c r="Q167" s="200">
        <v>127</v>
      </c>
      <c r="R167" s="200">
        <v>39</v>
      </c>
      <c r="S167" s="200">
        <v>297</v>
      </c>
      <c r="T167" s="200">
        <v>6052</v>
      </c>
      <c r="U167" s="200">
        <v>1</v>
      </c>
      <c r="V167" s="200">
        <v>1</v>
      </c>
      <c r="W167" s="200">
        <v>0</v>
      </c>
      <c r="X167" s="200">
        <v>0</v>
      </c>
      <c r="Y167" s="200">
        <v>363</v>
      </c>
      <c r="Z167" s="200">
        <v>80</v>
      </c>
      <c r="AA167" s="200">
        <v>0</v>
      </c>
      <c r="AB167" s="200">
        <v>248</v>
      </c>
      <c r="AC167" s="200">
        <v>17</v>
      </c>
      <c r="AD167" s="200">
        <v>858</v>
      </c>
      <c r="AE167" s="200">
        <v>6910</v>
      </c>
      <c r="AF167" s="200">
        <v>6613</v>
      </c>
      <c r="AG167" s="200">
        <v>6910</v>
      </c>
      <c r="AH167" s="192"/>
      <c r="AI167" s="192">
        <v>0</v>
      </c>
      <c r="AJ167" s="192">
        <v>0</v>
      </c>
      <c r="AK167" s="192">
        <v>1.0826602008099564E-3</v>
      </c>
      <c r="AL167" s="192">
        <v>6.0609419819609306E-4</v>
      </c>
      <c r="AM167" s="192">
        <v>0</v>
      </c>
      <c r="AN167" s="192">
        <v>1.4790653578559496E-2</v>
      </c>
      <c r="AO167" s="192">
        <v>8.871459433273457E-4</v>
      </c>
      <c r="AP167" s="192">
        <v>0</v>
      </c>
      <c r="AQ167" s="192">
        <v>6.0609419819609306E-4</v>
      </c>
      <c r="AR167" s="192">
        <v>1.7972648119088983E-2</v>
      </c>
      <c r="AS167" s="192"/>
      <c r="AT167" s="192">
        <v>0</v>
      </c>
      <c r="AU167" s="72">
        <v>0</v>
      </c>
      <c r="AV167" s="72">
        <v>2.8870938688265505E-3</v>
      </c>
      <c r="AW167" s="72">
        <v>6.0609419819609306E-4</v>
      </c>
      <c r="AX167" s="72">
        <v>0</v>
      </c>
      <c r="AY167" s="72">
        <v>1.4790653578559496E-2</v>
      </c>
      <c r="AZ167" s="72">
        <v>2.3657225155395887E-3</v>
      </c>
      <c r="BA167" s="72">
        <v>0</v>
      </c>
      <c r="BB167" s="72">
        <v>6.0609419819609306E-4</v>
      </c>
      <c r="BC167" s="72">
        <v>0.2693616218192717</v>
      </c>
      <c r="BD167" s="72">
        <v>1.7972648119088983E-2</v>
      </c>
      <c r="BE167" s="326">
        <v>2.1255658359317819E-2</v>
      </c>
      <c r="BF167" s="334">
        <f t="shared" si="6"/>
        <v>9.4375123115371121E-2</v>
      </c>
      <c r="BG167" s="429">
        <v>155.23696320000002</v>
      </c>
      <c r="BH167" s="432">
        <v>0.95628103651982221</v>
      </c>
      <c r="BI167" s="436" t="s">
        <v>111</v>
      </c>
      <c r="BJ167" s="367"/>
      <c r="BK167" s="367"/>
      <c r="BL167" s="367"/>
      <c r="BM167" s="367"/>
      <c r="BN167" s="367"/>
      <c r="BO167" s="367"/>
      <c r="BP167" s="367"/>
      <c r="BQ167" s="367"/>
      <c r="BR167" s="367"/>
    </row>
    <row r="168" spans="1:70">
      <c r="A168" s="192">
        <v>333</v>
      </c>
      <c r="B168" s="192">
        <v>51070</v>
      </c>
      <c r="C168" s="200">
        <v>9</v>
      </c>
      <c r="D168" s="200">
        <v>0</v>
      </c>
      <c r="E168" s="200">
        <v>1</v>
      </c>
      <c r="F168" s="200">
        <v>0</v>
      </c>
      <c r="G168" s="192" t="s">
        <v>575</v>
      </c>
      <c r="H168" s="264">
        <v>7.7899999999999996E-4</v>
      </c>
      <c r="I168" s="201">
        <v>83</v>
      </c>
      <c r="J168" s="264">
        <v>6.0794234291856538E-4</v>
      </c>
      <c r="K168" s="200">
        <v>375</v>
      </c>
      <c r="L168" s="200">
        <v>120</v>
      </c>
      <c r="M168" s="200">
        <v>1</v>
      </c>
      <c r="N168" s="200">
        <v>473</v>
      </c>
      <c r="O168" s="200">
        <v>41</v>
      </c>
      <c r="P168" s="200">
        <v>0</v>
      </c>
      <c r="Q168" s="200">
        <v>180</v>
      </c>
      <c r="R168" s="200">
        <v>48</v>
      </c>
      <c r="S168" s="200">
        <v>1437</v>
      </c>
      <c r="T168" s="200">
        <v>5797</v>
      </c>
      <c r="U168" s="200">
        <v>1</v>
      </c>
      <c r="V168" s="200">
        <v>1</v>
      </c>
      <c r="W168" s="200">
        <v>53</v>
      </c>
      <c r="X168" s="200">
        <v>0</v>
      </c>
      <c r="Y168" s="200">
        <v>375</v>
      </c>
      <c r="Z168" s="200">
        <v>98</v>
      </c>
      <c r="AA168" s="200">
        <v>0</v>
      </c>
      <c r="AB168" s="200">
        <v>26</v>
      </c>
      <c r="AC168" s="200">
        <v>32</v>
      </c>
      <c r="AD168" s="200">
        <v>1238</v>
      </c>
      <c r="AE168" s="200">
        <v>6660</v>
      </c>
      <c r="AF168" s="200">
        <v>5598</v>
      </c>
      <c r="AG168" s="200">
        <v>7035</v>
      </c>
      <c r="AH168" s="192"/>
      <c r="AI168" s="192">
        <v>9.1647308194973737E-4</v>
      </c>
      <c r="AJ168" s="192">
        <v>2.9327138622391597E-4</v>
      </c>
      <c r="AK168" s="192">
        <v>1.1559780473659356E-3</v>
      </c>
      <c r="AL168" s="192">
        <v>1.0020105695983795E-4</v>
      </c>
      <c r="AM168" s="192">
        <v>0</v>
      </c>
      <c r="AN168" s="192">
        <v>1.4167451882833674E-2</v>
      </c>
      <c r="AO168" s="192">
        <v>9.1647308194973737E-4</v>
      </c>
      <c r="AP168" s="192">
        <v>0</v>
      </c>
      <c r="AQ168" s="192">
        <v>6.3542133681848464E-5</v>
      </c>
      <c r="AR168" s="192">
        <v>1.7613390670964686E-2</v>
      </c>
      <c r="AS168" s="192"/>
      <c r="AT168" s="192">
        <v>9.1647308194973737E-4</v>
      </c>
      <c r="AU168" s="72">
        <v>5.3766420807717917E-4</v>
      </c>
      <c r="AV168" s="72">
        <v>3.0826081263091612E-3</v>
      </c>
      <c r="AW168" s="72">
        <v>1.0020105695983795E-4</v>
      </c>
      <c r="AX168" s="72">
        <v>0</v>
      </c>
      <c r="AY168" s="72">
        <v>1.4167451882833674E-2</v>
      </c>
      <c r="AZ168" s="72">
        <v>2.4439282185326331E-3</v>
      </c>
      <c r="BA168" s="72">
        <v>0</v>
      </c>
      <c r="BB168" s="72">
        <v>6.3542133681848464E-5</v>
      </c>
      <c r="BC168" s="72">
        <v>0.22801850278909469</v>
      </c>
      <c r="BD168" s="72">
        <v>1.7613390670964686E-2</v>
      </c>
      <c r="BE168" s="326">
        <v>2.1311868708344076E-2</v>
      </c>
      <c r="BF168" s="334">
        <f t="shared" ref="BF168:BF183" si="7">BE168*4.44</f>
        <v>9.4624697065047697E-2</v>
      </c>
      <c r="BG168" s="429">
        <v>155.64748560000004</v>
      </c>
      <c r="BH168" s="432">
        <v>0.95766507653083766</v>
      </c>
      <c r="BI168" s="436" t="s">
        <v>111</v>
      </c>
      <c r="BJ168" s="367"/>
      <c r="BK168" s="367"/>
      <c r="BL168" s="367"/>
      <c r="BM168" s="367"/>
      <c r="BN168" s="367"/>
      <c r="BO168" s="367"/>
      <c r="BP168" s="367"/>
      <c r="BQ168" s="367"/>
      <c r="BR168" s="367"/>
    </row>
    <row r="169" spans="1:70">
      <c r="A169" s="192">
        <v>332</v>
      </c>
      <c r="B169" s="192">
        <v>42012</v>
      </c>
      <c r="C169" s="200">
        <v>9</v>
      </c>
      <c r="D169" s="200">
        <v>0</v>
      </c>
      <c r="E169" s="200">
        <v>1</v>
      </c>
      <c r="F169" s="200">
        <v>0</v>
      </c>
      <c r="G169" s="192" t="s">
        <v>575</v>
      </c>
      <c r="H169" s="264">
        <v>1.622E-3</v>
      </c>
      <c r="I169" s="201">
        <v>83</v>
      </c>
      <c r="J169" s="264">
        <v>1.2658311684389128E-3</v>
      </c>
      <c r="K169" s="200">
        <v>307</v>
      </c>
      <c r="L169" s="200">
        <v>0</v>
      </c>
      <c r="M169" s="200">
        <v>0</v>
      </c>
      <c r="N169" s="200">
        <v>687</v>
      </c>
      <c r="O169" s="200">
        <v>51</v>
      </c>
      <c r="P169" s="200">
        <v>0</v>
      </c>
      <c r="Q169" s="200">
        <v>186</v>
      </c>
      <c r="R169" s="200">
        <v>0</v>
      </c>
      <c r="S169" s="200">
        <v>1020</v>
      </c>
      <c r="T169" s="200">
        <v>5287</v>
      </c>
      <c r="U169" s="200">
        <v>1</v>
      </c>
      <c r="V169" s="200">
        <v>1</v>
      </c>
      <c r="W169" s="200">
        <v>153</v>
      </c>
      <c r="X169" s="200">
        <v>0</v>
      </c>
      <c r="Y169" s="200">
        <v>539</v>
      </c>
      <c r="Z169" s="200">
        <v>148</v>
      </c>
      <c r="AA169" s="200">
        <v>0</v>
      </c>
      <c r="AB169" s="200">
        <v>0</v>
      </c>
      <c r="AC169" s="200">
        <v>60</v>
      </c>
      <c r="AD169" s="200">
        <v>1233</v>
      </c>
      <c r="AE169" s="200">
        <v>6213</v>
      </c>
      <c r="AF169" s="200">
        <v>5500</v>
      </c>
      <c r="AG169" s="200">
        <v>6520</v>
      </c>
      <c r="AH169" s="192"/>
      <c r="AI169" s="192">
        <v>1.5622128782171998E-3</v>
      </c>
      <c r="AJ169" s="192">
        <v>0</v>
      </c>
      <c r="AK169" s="192">
        <v>3.4958965711244828E-3</v>
      </c>
      <c r="AL169" s="192">
        <v>2.5952070615334588E-4</v>
      </c>
      <c r="AM169" s="192">
        <v>0</v>
      </c>
      <c r="AN169" s="192">
        <v>2.6903646537896859E-2</v>
      </c>
      <c r="AO169" s="192">
        <v>2.7427776591500675E-3</v>
      </c>
      <c r="AP169" s="192">
        <v>0</v>
      </c>
      <c r="AQ169" s="192">
        <v>0</v>
      </c>
      <c r="AR169" s="192">
        <v>3.4964054352541955E-2</v>
      </c>
      <c r="AS169" s="192"/>
      <c r="AT169" s="192">
        <v>1.5622128782171998E-3</v>
      </c>
      <c r="AU169" s="72">
        <v>0</v>
      </c>
      <c r="AV169" s="72">
        <v>9.3223908563319566E-3</v>
      </c>
      <c r="AW169" s="72">
        <v>2.5952070615334588E-4</v>
      </c>
      <c r="AX169" s="72">
        <v>0</v>
      </c>
      <c r="AY169" s="72">
        <v>2.6903646537896859E-2</v>
      </c>
      <c r="AZ169" s="72">
        <v>7.3140737577335139E-3</v>
      </c>
      <c r="BA169" s="72">
        <v>0</v>
      </c>
      <c r="BB169" s="72">
        <v>0</v>
      </c>
      <c r="BC169" s="72">
        <v>0.46645878556973941</v>
      </c>
      <c r="BD169" s="72">
        <v>3.4964054352541955E-2</v>
      </c>
      <c r="BE169" s="326">
        <v>4.5361844736332875E-2</v>
      </c>
      <c r="BF169" s="334">
        <f t="shared" si="7"/>
        <v>0.20140659062931798</v>
      </c>
      <c r="BG169" s="429">
        <v>159.11015280000004</v>
      </c>
      <c r="BH169" s="432">
        <v>0.96054686458971705</v>
      </c>
      <c r="BI169" s="436" t="s">
        <v>111</v>
      </c>
      <c r="BJ169" s="367"/>
      <c r="BK169" s="367"/>
      <c r="BL169" s="367"/>
      <c r="BM169" s="367"/>
      <c r="BN169" s="367"/>
      <c r="BO169" s="367"/>
      <c r="BP169" s="367"/>
      <c r="BQ169" s="367"/>
      <c r="BR169" s="367"/>
    </row>
    <row r="170" spans="1:70">
      <c r="A170" s="192">
        <v>328</v>
      </c>
      <c r="B170" s="192">
        <v>51091</v>
      </c>
      <c r="C170" s="200">
        <v>9</v>
      </c>
      <c r="D170" s="200">
        <v>0</v>
      </c>
      <c r="E170" s="200">
        <v>1</v>
      </c>
      <c r="F170" s="200">
        <v>0</v>
      </c>
      <c r="G170" s="192" t="s">
        <v>575</v>
      </c>
      <c r="H170" s="264">
        <v>7.7899999999999996E-4</v>
      </c>
      <c r="I170" s="201">
        <v>83</v>
      </c>
      <c r="J170" s="264">
        <v>6.0794234291856538E-4</v>
      </c>
      <c r="K170" s="200">
        <v>834</v>
      </c>
      <c r="L170" s="200">
        <v>0</v>
      </c>
      <c r="M170" s="200">
        <v>0</v>
      </c>
      <c r="N170" s="200">
        <v>703</v>
      </c>
      <c r="O170" s="200">
        <v>13</v>
      </c>
      <c r="P170" s="200">
        <v>0</v>
      </c>
      <c r="Q170" s="200">
        <v>397</v>
      </c>
      <c r="R170" s="200">
        <v>0</v>
      </c>
      <c r="S170" s="200">
        <v>2108</v>
      </c>
      <c r="T170" s="200">
        <v>5232</v>
      </c>
      <c r="U170" s="200">
        <v>1</v>
      </c>
      <c r="V170" s="200">
        <v>1</v>
      </c>
      <c r="W170" s="200">
        <v>0</v>
      </c>
      <c r="X170" s="200">
        <v>0</v>
      </c>
      <c r="Y170" s="200">
        <v>371</v>
      </c>
      <c r="Z170" s="200">
        <v>333</v>
      </c>
      <c r="AA170" s="200">
        <v>0</v>
      </c>
      <c r="AB170" s="200">
        <v>13</v>
      </c>
      <c r="AC170" s="200">
        <v>38</v>
      </c>
      <c r="AD170" s="200">
        <v>1948</v>
      </c>
      <c r="AE170" s="200">
        <v>6347</v>
      </c>
      <c r="AF170" s="200">
        <v>5073</v>
      </c>
      <c r="AG170" s="200">
        <v>7181</v>
      </c>
      <c r="AH170" s="192"/>
      <c r="AI170" s="192">
        <v>2.0382361342562156E-3</v>
      </c>
      <c r="AJ170" s="192">
        <v>0</v>
      </c>
      <c r="AK170" s="192">
        <v>1.7180815376284409E-3</v>
      </c>
      <c r="AL170" s="192">
        <v>3.1771066840924232E-5</v>
      </c>
      <c r="AM170" s="192">
        <v>0</v>
      </c>
      <c r="AN170" s="192">
        <v>1.2786632439362736E-2</v>
      </c>
      <c r="AO170" s="192">
        <v>9.0669736907560681E-4</v>
      </c>
      <c r="AP170" s="192">
        <v>0</v>
      </c>
      <c r="AQ170" s="192">
        <v>3.1771066840924232E-5</v>
      </c>
      <c r="AR170" s="192">
        <v>1.7513189614004849E-2</v>
      </c>
      <c r="AS170" s="192"/>
      <c r="AT170" s="192">
        <v>2.0382361342562156E-3</v>
      </c>
      <c r="AU170" s="72">
        <v>0</v>
      </c>
      <c r="AV170" s="72">
        <v>4.5815507670091769E-3</v>
      </c>
      <c r="AW170" s="72">
        <v>3.1771066840924232E-5</v>
      </c>
      <c r="AX170" s="72">
        <v>0</v>
      </c>
      <c r="AY170" s="72">
        <v>1.2786632439362736E-2</v>
      </c>
      <c r="AZ170" s="72">
        <v>2.4178596508682851E-3</v>
      </c>
      <c r="BA170" s="72">
        <v>0</v>
      </c>
      <c r="BB170" s="72">
        <v>3.1771066840924232E-5</v>
      </c>
      <c r="BC170" s="72">
        <v>0.20663413087693411</v>
      </c>
      <c r="BD170" s="72">
        <v>1.7513189614004849E-2</v>
      </c>
      <c r="BE170" s="326">
        <v>2.1887821125178262E-2</v>
      </c>
      <c r="BF170" s="334">
        <f t="shared" si="7"/>
        <v>9.7181925795791491E-2</v>
      </c>
      <c r="BG170" s="429">
        <v>159.85385280000003</v>
      </c>
      <c r="BH170" s="432">
        <v>0.96193090460073249</v>
      </c>
      <c r="BI170" s="436" t="s">
        <v>111</v>
      </c>
      <c r="BJ170" s="367"/>
      <c r="BK170" s="367"/>
      <c r="BL170" s="367"/>
      <c r="BM170" s="367"/>
      <c r="BN170" s="367"/>
      <c r="BO170" s="367"/>
      <c r="BP170" s="367"/>
      <c r="BQ170" s="367"/>
      <c r="BR170" s="367"/>
    </row>
    <row r="171" spans="1:70">
      <c r="A171" s="192">
        <v>362</v>
      </c>
      <c r="B171" s="192">
        <v>53030</v>
      </c>
      <c r="C171" s="200">
        <v>9</v>
      </c>
      <c r="D171" s="200">
        <v>0</v>
      </c>
      <c r="E171" s="200">
        <v>1</v>
      </c>
      <c r="F171" s="200">
        <v>0</v>
      </c>
      <c r="G171" s="192" t="s">
        <v>575</v>
      </c>
      <c r="H171" s="264">
        <v>2.362E-3</v>
      </c>
      <c r="I171" s="201">
        <v>83</v>
      </c>
      <c r="J171" s="264">
        <v>1.8433373735220171E-3</v>
      </c>
      <c r="K171" s="200">
        <v>1350</v>
      </c>
      <c r="L171" s="200">
        <v>0</v>
      </c>
      <c r="M171" s="200">
        <v>0</v>
      </c>
      <c r="N171" s="200">
        <v>0</v>
      </c>
      <c r="O171" s="200">
        <v>0</v>
      </c>
      <c r="P171" s="200">
        <v>0</v>
      </c>
      <c r="Q171" s="200">
        <v>0</v>
      </c>
      <c r="R171" s="200">
        <v>0</v>
      </c>
      <c r="S171" s="200">
        <v>2552</v>
      </c>
      <c r="T171" s="200">
        <v>7930</v>
      </c>
      <c r="U171" s="200">
        <v>1</v>
      </c>
      <c r="V171" s="200">
        <v>1</v>
      </c>
      <c r="W171" s="200">
        <v>0</v>
      </c>
      <c r="X171" s="200">
        <v>0</v>
      </c>
      <c r="Y171" s="200">
        <v>0</v>
      </c>
      <c r="Z171" s="200">
        <v>0</v>
      </c>
      <c r="AA171" s="200">
        <v>0</v>
      </c>
      <c r="AB171" s="200">
        <v>0</v>
      </c>
      <c r="AC171" s="200">
        <v>0</v>
      </c>
      <c r="AD171" s="200">
        <v>3558</v>
      </c>
      <c r="AE171" s="200">
        <v>10140</v>
      </c>
      <c r="AF171" s="200">
        <v>8937</v>
      </c>
      <c r="AG171" s="200">
        <v>11490</v>
      </c>
      <c r="AH171" s="192"/>
      <c r="AI171" s="192">
        <v>1.0003791926103988E-2</v>
      </c>
      <c r="AJ171" s="192">
        <v>0</v>
      </c>
      <c r="AK171" s="192">
        <v>0</v>
      </c>
      <c r="AL171" s="192">
        <v>0</v>
      </c>
      <c r="AM171" s="192">
        <v>0</v>
      </c>
      <c r="AN171" s="192">
        <v>5.8763014795558975E-2</v>
      </c>
      <c r="AO171" s="192">
        <v>0</v>
      </c>
      <c r="AP171" s="192">
        <v>0</v>
      </c>
      <c r="AQ171" s="192">
        <v>0</v>
      </c>
      <c r="AR171" s="192">
        <v>6.8766806721662965E-2</v>
      </c>
      <c r="AS171" s="192"/>
      <c r="AT171" s="192">
        <v>1.0003791926103988E-2</v>
      </c>
      <c r="AU171" s="72">
        <v>0</v>
      </c>
      <c r="AV171" s="72">
        <v>0</v>
      </c>
      <c r="AW171" s="72">
        <v>0</v>
      </c>
      <c r="AX171" s="72">
        <v>0</v>
      </c>
      <c r="AY171" s="72">
        <v>5.8763014795558975E-2</v>
      </c>
      <c r="AZ171" s="72">
        <v>0</v>
      </c>
      <c r="BA171" s="72">
        <v>0</v>
      </c>
      <c r="BB171" s="72">
        <v>0</v>
      </c>
      <c r="BC171" s="72">
        <v>1.1037517091801399</v>
      </c>
      <c r="BD171" s="72">
        <v>6.8766806721662965E-2</v>
      </c>
      <c r="BE171" s="326">
        <v>6.8766806721662965E-2</v>
      </c>
      <c r="BF171" s="334">
        <f t="shared" si="7"/>
        <v>0.30532462184418357</v>
      </c>
      <c r="BG171" s="429">
        <v>165.636864</v>
      </c>
      <c r="BH171" s="432">
        <v>0.9661274418356729</v>
      </c>
      <c r="BI171" s="436" t="s">
        <v>111</v>
      </c>
      <c r="BJ171" s="367"/>
      <c r="BK171" s="367"/>
      <c r="BL171" s="367"/>
      <c r="BM171" s="367"/>
      <c r="BN171" s="367"/>
      <c r="BO171" s="367"/>
      <c r="BP171" s="367"/>
      <c r="BQ171" s="367"/>
      <c r="BR171" s="367"/>
    </row>
    <row r="172" spans="1:70">
      <c r="A172" s="192">
        <v>348</v>
      </c>
      <c r="B172" s="192">
        <v>51044</v>
      </c>
      <c r="C172" s="200">
        <v>3</v>
      </c>
      <c r="D172" s="200">
        <v>0</v>
      </c>
      <c r="E172" s="200">
        <v>1</v>
      </c>
      <c r="F172" s="200">
        <v>0</v>
      </c>
      <c r="G172" s="192" t="s">
        <v>575</v>
      </c>
      <c r="H172" s="264">
        <v>7.7899999999999996E-4</v>
      </c>
      <c r="I172" s="201">
        <v>83</v>
      </c>
      <c r="J172" s="264">
        <v>6.0794234291856538E-4</v>
      </c>
      <c r="K172" s="200">
        <v>14</v>
      </c>
      <c r="L172" s="200">
        <v>0</v>
      </c>
      <c r="M172" s="200">
        <v>0</v>
      </c>
      <c r="N172" s="200">
        <v>502</v>
      </c>
      <c r="O172" s="200">
        <v>0</v>
      </c>
      <c r="P172" s="200">
        <v>0</v>
      </c>
      <c r="Q172" s="200">
        <v>357</v>
      </c>
      <c r="R172" s="200">
        <v>65</v>
      </c>
      <c r="S172" s="200">
        <v>1430</v>
      </c>
      <c r="T172" s="200">
        <v>7542</v>
      </c>
      <c r="U172" s="200">
        <v>1</v>
      </c>
      <c r="V172" s="200">
        <v>0</v>
      </c>
      <c r="W172" s="200">
        <v>14</v>
      </c>
      <c r="X172" s="200">
        <v>0</v>
      </c>
      <c r="Y172" s="200">
        <v>441</v>
      </c>
      <c r="Z172" s="200">
        <v>61</v>
      </c>
      <c r="AA172" s="200">
        <v>0</v>
      </c>
      <c r="AB172" s="200">
        <v>0</v>
      </c>
      <c r="AC172" s="200">
        <v>42</v>
      </c>
      <c r="AD172" s="200">
        <v>939</v>
      </c>
      <c r="AE172" s="200">
        <v>8467</v>
      </c>
      <c r="AF172" s="200">
        <v>7051</v>
      </c>
      <c r="AG172" s="200">
        <v>8481</v>
      </c>
      <c r="AH172" s="192"/>
      <c r="AI172" s="192">
        <v>3.4214995059456858E-5</v>
      </c>
      <c r="AJ172" s="192">
        <v>0</v>
      </c>
      <c r="AK172" s="192">
        <v>1.2268519657033816E-3</v>
      </c>
      <c r="AL172" s="192">
        <v>0</v>
      </c>
      <c r="AM172" s="192">
        <v>0</v>
      </c>
      <c r="AN172" s="192">
        <v>1.843210662417312E-2</v>
      </c>
      <c r="AO172" s="192">
        <v>1.0777723443728912E-3</v>
      </c>
      <c r="AP172" s="192">
        <v>0</v>
      </c>
      <c r="AQ172" s="192">
        <v>0</v>
      </c>
      <c r="AR172" s="192">
        <v>2.0770945929308851E-2</v>
      </c>
      <c r="AS172" s="192"/>
      <c r="AT172" s="192">
        <v>3.4214995059456858E-5</v>
      </c>
      <c r="AU172" s="72">
        <v>0</v>
      </c>
      <c r="AV172" s="72">
        <v>3.2716052418756852E-3</v>
      </c>
      <c r="AW172" s="72">
        <v>0</v>
      </c>
      <c r="AX172" s="72">
        <v>0</v>
      </c>
      <c r="AY172" s="72">
        <v>1.843210662417312E-2</v>
      </c>
      <c r="AZ172" s="72">
        <v>2.8740595849943767E-3</v>
      </c>
      <c r="BA172" s="72">
        <v>0</v>
      </c>
      <c r="BB172" s="72">
        <v>0</v>
      </c>
      <c r="BC172" s="72">
        <v>0.28720229781455991</v>
      </c>
      <c r="BD172" s="72">
        <v>2.0770945929308851E-2</v>
      </c>
      <c r="BE172" s="326">
        <v>2.461198644610264E-2</v>
      </c>
      <c r="BF172" s="334">
        <f t="shared" si="7"/>
        <v>0.10927721982069573</v>
      </c>
      <c r="BG172" s="429">
        <v>179.74931520000004</v>
      </c>
      <c r="BH172" s="432">
        <v>0.96751148184668834</v>
      </c>
      <c r="BI172" s="436" t="s">
        <v>111</v>
      </c>
      <c r="BJ172" s="367"/>
      <c r="BK172" s="367"/>
      <c r="BL172" s="367"/>
      <c r="BM172" s="367"/>
      <c r="BN172" s="367"/>
      <c r="BO172" s="367"/>
      <c r="BP172" s="367"/>
      <c r="BQ172" s="367"/>
      <c r="BR172" s="367"/>
    </row>
    <row r="173" spans="1:70">
      <c r="A173" s="192">
        <v>343</v>
      </c>
      <c r="B173" s="192">
        <v>54053</v>
      </c>
      <c r="C173" s="200">
        <v>9</v>
      </c>
      <c r="D173" s="200">
        <v>0</v>
      </c>
      <c r="E173" s="200">
        <v>1</v>
      </c>
      <c r="F173" s="200">
        <v>0</v>
      </c>
      <c r="G173" s="192" t="s">
        <v>752</v>
      </c>
      <c r="H173" s="264">
        <v>6.7599999999999995E-4</v>
      </c>
      <c r="I173" s="201">
        <v>82</v>
      </c>
      <c r="J173" s="264">
        <v>5.2755972248132242E-4</v>
      </c>
      <c r="K173" s="200">
        <v>0</v>
      </c>
      <c r="L173" s="200">
        <v>0</v>
      </c>
      <c r="M173" s="200">
        <v>0</v>
      </c>
      <c r="N173" s="200">
        <v>672</v>
      </c>
      <c r="O173" s="200">
        <v>285</v>
      </c>
      <c r="P173" s="200">
        <v>7</v>
      </c>
      <c r="Q173" s="200">
        <v>397</v>
      </c>
      <c r="R173" s="200">
        <v>52</v>
      </c>
      <c r="S173" s="200">
        <v>1868</v>
      </c>
      <c r="T173" s="200">
        <v>6735</v>
      </c>
      <c r="U173" s="200">
        <v>1</v>
      </c>
      <c r="V173" s="200">
        <v>1</v>
      </c>
      <c r="W173" s="200">
        <v>0</v>
      </c>
      <c r="X173" s="200">
        <v>0</v>
      </c>
      <c r="Y173" s="200">
        <v>390</v>
      </c>
      <c r="Z173" s="200">
        <v>138</v>
      </c>
      <c r="AA173" s="200">
        <v>144</v>
      </c>
      <c r="AB173" s="200">
        <v>285</v>
      </c>
      <c r="AC173" s="200">
        <v>0</v>
      </c>
      <c r="AD173" s="200">
        <v>1415</v>
      </c>
      <c r="AE173" s="200">
        <v>8150</v>
      </c>
      <c r="AF173" s="200">
        <v>6282</v>
      </c>
      <c r="AG173" s="200">
        <v>8150</v>
      </c>
      <c r="AH173" s="192"/>
      <c r="AI173" s="192">
        <v>0</v>
      </c>
      <c r="AJ173" s="192">
        <v>0</v>
      </c>
      <c r="AK173" s="192">
        <v>1.4251709366999436E-3</v>
      </c>
      <c r="AL173" s="192">
        <v>6.0442517404685106E-4</v>
      </c>
      <c r="AM173" s="192">
        <v>1.4845530590624413E-5</v>
      </c>
      <c r="AN173" s="192">
        <v>1.4283521218265061E-2</v>
      </c>
      <c r="AO173" s="192">
        <v>8.2710813290621729E-4</v>
      </c>
      <c r="AP173" s="192">
        <v>3.0539377214998788E-4</v>
      </c>
      <c r="AQ173" s="192">
        <v>6.0442517404685106E-4</v>
      </c>
      <c r="AR173" s="192">
        <v>1.8064889938705538E-2</v>
      </c>
      <c r="AS173" s="192"/>
      <c r="AT173" s="192">
        <v>0</v>
      </c>
      <c r="AU173" s="72">
        <v>0</v>
      </c>
      <c r="AV173" s="72">
        <v>3.8004558311998506E-3</v>
      </c>
      <c r="AW173" s="72">
        <v>6.0442517404685106E-4</v>
      </c>
      <c r="AX173" s="72">
        <v>1.4845530590624413E-5</v>
      </c>
      <c r="AY173" s="72">
        <v>1.4283521218265061E-2</v>
      </c>
      <c r="AZ173" s="72">
        <v>2.2056216877499131E-3</v>
      </c>
      <c r="BA173" s="72">
        <v>8.1438339239996789E-4</v>
      </c>
      <c r="BB173" s="72">
        <v>6.0442517404685106E-4</v>
      </c>
      <c r="BC173" s="72">
        <v>0.22204672183405375</v>
      </c>
      <c r="BD173" s="72">
        <v>1.8064889938705538E-2</v>
      </c>
      <c r="BE173" s="326">
        <v>2.2327678008299122E-2</v>
      </c>
      <c r="BF173" s="334">
        <f t="shared" si="7"/>
        <v>9.913489035684811E-2</v>
      </c>
      <c r="BG173" s="429">
        <v>187.91216640000005</v>
      </c>
      <c r="BH173" s="432">
        <v>0.96871252298590071</v>
      </c>
      <c r="BI173" s="436" t="s">
        <v>111</v>
      </c>
      <c r="BJ173" s="367"/>
      <c r="BK173" s="367"/>
      <c r="BL173" s="367"/>
      <c r="BM173" s="367"/>
      <c r="BN173" s="367"/>
      <c r="BO173" s="367"/>
      <c r="BP173" s="367"/>
      <c r="BQ173" s="367"/>
      <c r="BR173" s="367"/>
    </row>
    <row r="174" spans="1:70">
      <c r="A174" s="192">
        <v>325</v>
      </c>
      <c r="B174" s="192">
        <v>51052</v>
      </c>
      <c r="C174" s="200">
        <v>9</v>
      </c>
      <c r="D174" s="200">
        <v>0</v>
      </c>
      <c r="E174" s="200">
        <v>1</v>
      </c>
      <c r="F174" s="200">
        <v>0</v>
      </c>
      <c r="G174" s="192" t="s">
        <v>575</v>
      </c>
      <c r="H174" s="264">
        <v>7.7899999999999996E-4</v>
      </c>
      <c r="I174" s="201">
        <v>83</v>
      </c>
      <c r="J174" s="264">
        <v>6.0794234291856538E-4</v>
      </c>
      <c r="K174" s="200">
        <v>30</v>
      </c>
      <c r="L174" s="200">
        <v>0</v>
      </c>
      <c r="M174" s="200">
        <v>0</v>
      </c>
      <c r="N174" s="200">
        <v>663</v>
      </c>
      <c r="O174" s="200">
        <v>318</v>
      </c>
      <c r="P174" s="200">
        <v>0</v>
      </c>
      <c r="Q174" s="200">
        <v>279</v>
      </c>
      <c r="R174" s="200">
        <v>56</v>
      </c>
      <c r="S174" s="200">
        <v>3646</v>
      </c>
      <c r="T174" s="200">
        <v>7299</v>
      </c>
      <c r="U174" s="200">
        <v>1</v>
      </c>
      <c r="V174" s="200">
        <v>1</v>
      </c>
      <c r="W174" s="200">
        <v>0</v>
      </c>
      <c r="X174" s="200">
        <v>0</v>
      </c>
      <c r="Y174" s="200">
        <v>523</v>
      </c>
      <c r="Z174" s="200">
        <v>139</v>
      </c>
      <c r="AA174" s="200">
        <v>0</v>
      </c>
      <c r="AB174" s="200">
        <v>306</v>
      </c>
      <c r="AC174" s="200">
        <v>69</v>
      </c>
      <c r="AD174" s="200">
        <v>1347</v>
      </c>
      <c r="AE174" s="200">
        <v>8616</v>
      </c>
      <c r="AF174" s="200">
        <v>5000</v>
      </c>
      <c r="AG174" s="200">
        <v>8646</v>
      </c>
      <c r="AH174" s="192"/>
      <c r="AI174" s="192">
        <v>7.3317846555978993E-5</v>
      </c>
      <c r="AJ174" s="192">
        <v>0</v>
      </c>
      <c r="AK174" s="192">
        <v>1.6203244088871358E-3</v>
      </c>
      <c r="AL174" s="192">
        <v>7.771691734933773E-4</v>
      </c>
      <c r="AM174" s="192">
        <v>0</v>
      </c>
      <c r="AN174" s="192">
        <v>1.7838232067069689E-2</v>
      </c>
      <c r="AO174" s="192">
        <v>1.2781744582925671E-3</v>
      </c>
      <c r="AP174" s="192">
        <v>0</v>
      </c>
      <c r="AQ174" s="192">
        <v>7.4784203487098563E-4</v>
      </c>
      <c r="AR174" s="192">
        <v>2.2335059989169733E-2</v>
      </c>
      <c r="AS174" s="192"/>
      <c r="AT174" s="192">
        <v>7.3317846555978993E-5</v>
      </c>
      <c r="AU174" s="72">
        <v>0</v>
      </c>
      <c r="AV174" s="72">
        <v>4.320865090365696E-3</v>
      </c>
      <c r="AW174" s="72">
        <v>7.771691734933773E-4</v>
      </c>
      <c r="AX174" s="72">
        <v>0</v>
      </c>
      <c r="AY174" s="72">
        <v>1.7838232067069689E-2</v>
      </c>
      <c r="AZ174" s="72">
        <v>3.4084652221135123E-3</v>
      </c>
      <c r="BA174" s="72">
        <v>0</v>
      </c>
      <c r="BB174" s="72">
        <v>7.4784203487098563E-4</v>
      </c>
      <c r="BC174" s="72">
        <v>0.20366068487771943</v>
      </c>
      <c r="BD174" s="72">
        <v>2.2335059989169733E-2</v>
      </c>
      <c r="BE174" s="326">
        <v>2.7165891434469239E-2</v>
      </c>
      <c r="BF174" s="334">
        <f t="shared" si="7"/>
        <v>0.12061655796904343</v>
      </c>
      <c r="BG174" s="429">
        <v>198.40131120000004</v>
      </c>
      <c r="BH174" s="432">
        <v>0.97009656299691616</v>
      </c>
      <c r="BI174" s="436" t="s">
        <v>111</v>
      </c>
      <c r="BJ174" s="367"/>
      <c r="BK174" s="367"/>
      <c r="BL174" s="367"/>
      <c r="BM174" s="367"/>
      <c r="BN174" s="367"/>
      <c r="BO174" s="367"/>
      <c r="BP174" s="367"/>
      <c r="BQ174" s="367"/>
      <c r="BR174" s="367"/>
    </row>
    <row r="175" spans="1:70">
      <c r="A175" s="192">
        <v>359</v>
      </c>
      <c r="B175" s="192">
        <v>53021</v>
      </c>
      <c r="C175" s="200">
        <v>9</v>
      </c>
      <c r="D175" s="200">
        <v>0</v>
      </c>
      <c r="E175" s="200">
        <v>1</v>
      </c>
      <c r="F175" s="200">
        <v>0</v>
      </c>
      <c r="G175" s="192" t="s">
        <v>575</v>
      </c>
      <c r="H175" s="264">
        <v>2.362E-3</v>
      </c>
      <c r="I175" s="201">
        <v>83</v>
      </c>
      <c r="J175" s="264">
        <v>1.8433373735220171E-3</v>
      </c>
      <c r="K175" s="200">
        <v>0</v>
      </c>
      <c r="L175" s="200">
        <v>0</v>
      </c>
      <c r="M175" s="200">
        <v>0</v>
      </c>
      <c r="N175" s="200">
        <v>642</v>
      </c>
      <c r="O175" s="200">
        <v>0</v>
      </c>
      <c r="P175" s="200">
        <v>0</v>
      </c>
      <c r="Q175" s="200">
        <v>376</v>
      </c>
      <c r="R175" s="200">
        <v>0</v>
      </c>
      <c r="S175" s="200">
        <v>1404</v>
      </c>
      <c r="T175" s="200">
        <v>8925</v>
      </c>
      <c r="U175" s="200">
        <v>1</v>
      </c>
      <c r="V175" s="200">
        <v>1</v>
      </c>
      <c r="W175" s="200">
        <v>0</v>
      </c>
      <c r="X175" s="200">
        <v>0</v>
      </c>
      <c r="Y175" s="200">
        <v>474</v>
      </c>
      <c r="Z175" s="200">
        <v>168</v>
      </c>
      <c r="AA175" s="200">
        <v>0</v>
      </c>
      <c r="AB175" s="200">
        <v>0</v>
      </c>
      <c r="AC175" s="200">
        <v>103</v>
      </c>
      <c r="AD175" s="200">
        <v>1018</v>
      </c>
      <c r="AE175" s="200">
        <v>9943</v>
      </c>
      <c r="AF175" s="200">
        <v>8539</v>
      </c>
      <c r="AG175" s="200">
        <v>9943</v>
      </c>
      <c r="AH175" s="192"/>
      <c r="AI175" s="192">
        <v>0</v>
      </c>
      <c r="AJ175" s="192">
        <v>0</v>
      </c>
      <c r="AK175" s="192">
        <v>4.7573588270805635E-3</v>
      </c>
      <c r="AL175" s="192">
        <v>0</v>
      </c>
      <c r="AM175" s="192">
        <v>0</v>
      </c>
      <c r="AN175" s="192">
        <v>6.6136179955909702E-2</v>
      </c>
      <c r="AO175" s="192">
        <v>3.5124424984987338E-3</v>
      </c>
      <c r="AP175" s="192">
        <v>0</v>
      </c>
      <c r="AQ175" s="192">
        <v>0</v>
      </c>
      <c r="AR175" s="192">
        <v>7.4405981281488995E-2</v>
      </c>
      <c r="AS175" s="192"/>
      <c r="AT175" s="192">
        <v>0</v>
      </c>
      <c r="AU175" s="72">
        <v>0</v>
      </c>
      <c r="AV175" s="72">
        <v>1.2686290205548168E-2</v>
      </c>
      <c r="AW175" s="72">
        <v>0</v>
      </c>
      <c r="AX175" s="72">
        <v>0</v>
      </c>
      <c r="AY175" s="72">
        <v>6.6136179955909702E-2</v>
      </c>
      <c r="AZ175" s="72">
        <v>9.3665133293299556E-3</v>
      </c>
      <c r="BA175" s="72">
        <v>0</v>
      </c>
      <c r="BB175" s="72">
        <v>0</v>
      </c>
      <c r="BC175" s="72">
        <v>1.0545972747778019</v>
      </c>
      <c r="BD175" s="72">
        <v>7.4405981281488995E-2</v>
      </c>
      <c r="BE175" s="326">
        <v>8.8188983490787826E-2</v>
      </c>
      <c r="BF175" s="334">
        <f t="shared" si="7"/>
        <v>0.391559086699098</v>
      </c>
      <c r="BG175" s="429">
        <v>212.41856880000006</v>
      </c>
      <c r="BH175" s="432">
        <v>0.97429310023185656</v>
      </c>
      <c r="BI175" s="436" t="s">
        <v>111</v>
      </c>
      <c r="BJ175" s="367"/>
      <c r="BK175" s="367"/>
      <c r="BL175" s="367"/>
      <c r="BM175" s="367"/>
      <c r="BN175" s="367"/>
      <c r="BO175" s="367"/>
      <c r="BP175" s="367"/>
      <c r="BQ175" s="367"/>
      <c r="BR175" s="367"/>
    </row>
    <row r="176" spans="1:70">
      <c r="A176" s="192">
        <v>336</v>
      </c>
      <c r="B176" s="192">
        <v>41025</v>
      </c>
      <c r="C176" s="200">
        <v>9</v>
      </c>
      <c r="D176" s="200">
        <v>0</v>
      </c>
      <c r="E176" s="200">
        <v>1</v>
      </c>
      <c r="F176" s="200">
        <v>0</v>
      </c>
      <c r="G176" s="192" t="s">
        <v>575</v>
      </c>
      <c r="H176" s="264">
        <v>2.6840000000000002E-3</v>
      </c>
      <c r="I176" s="201">
        <v>83</v>
      </c>
      <c r="J176" s="264">
        <v>2.0946306141122334E-3</v>
      </c>
      <c r="K176" s="200">
        <v>154</v>
      </c>
      <c r="L176" s="200">
        <v>0</v>
      </c>
      <c r="M176" s="200">
        <v>0</v>
      </c>
      <c r="N176" s="200">
        <v>1174</v>
      </c>
      <c r="O176" s="200">
        <v>97</v>
      </c>
      <c r="P176" s="200">
        <v>0</v>
      </c>
      <c r="Q176" s="200">
        <v>507</v>
      </c>
      <c r="R176" s="200">
        <v>0</v>
      </c>
      <c r="S176" s="200">
        <v>2181</v>
      </c>
      <c r="T176" s="200">
        <v>6090</v>
      </c>
      <c r="U176" s="200">
        <v>1</v>
      </c>
      <c r="V176" s="200">
        <v>1</v>
      </c>
      <c r="W176" s="200">
        <v>27</v>
      </c>
      <c r="X176" s="200">
        <v>0</v>
      </c>
      <c r="Y176" s="200">
        <v>930</v>
      </c>
      <c r="Z176" s="200">
        <v>243</v>
      </c>
      <c r="AA176" s="200">
        <v>0</v>
      </c>
      <c r="AB176" s="200">
        <v>0</v>
      </c>
      <c r="AC176" s="200">
        <v>114</v>
      </c>
      <c r="AD176" s="200">
        <v>1933</v>
      </c>
      <c r="AE176" s="200">
        <v>7869</v>
      </c>
      <c r="AF176" s="200">
        <v>5842</v>
      </c>
      <c r="AG176" s="200">
        <v>8023</v>
      </c>
      <c r="AH176" s="192"/>
      <c r="AI176" s="192">
        <v>1.2967439205846015E-3</v>
      </c>
      <c r="AJ176" s="192">
        <v>0</v>
      </c>
      <c r="AK176" s="192">
        <v>9.8855672906904054E-3</v>
      </c>
      <c r="AL176" s="192">
        <v>8.1678026166692437E-4</v>
      </c>
      <c r="AM176" s="192">
        <v>0</v>
      </c>
      <c r="AN176" s="192">
        <v>5.1280327768572886E-2</v>
      </c>
      <c r="AO176" s="192">
        <v>7.8309860139199969E-3</v>
      </c>
      <c r="AP176" s="192">
        <v>0</v>
      </c>
      <c r="AQ176" s="192">
        <v>0</v>
      </c>
      <c r="AR176" s="192">
        <v>7.1110405255434814E-2</v>
      </c>
      <c r="AS176" s="192"/>
      <c r="AT176" s="192">
        <v>1.2967439205846015E-3</v>
      </c>
      <c r="AU176" s="72">
        <v>0</v>
      </c>
      <c r="AV176" s="72">
        <v>2.6361512775174411E-2</v>
      </c>
      <c r="AW176" s="72">
        <v>8.1678026166692437E-4</v>
      </c>
      <c r="AX176" s="72">
        <v>0</v>
      </c>
      <c r="AY176" s="72">
        <v>5.1280327768572886E-2</v>
      </c>
      <c r="AZ176" s="72">
        <v>2.0882629370453328E-2</v>
      </c>
      <c r="BA176" s="72">
        <v>0</v>
      </c>
      <c r="BB176" s="72">
        <v>0</v>
      </c>
      <c r="BC176" s="72">
        <v>0.81986774719212574</v>
      </c>
      <c r="BD176" s="72">
        <v>7.1110405255434814E-2</v>
      </c>
      <c r="BE176" s="326">
        <v>0.10063799409645216</v>
      </c>
      <c r="BF176" s="334">
        <f t="shared" si="7"/>
        <v>0.44683269378824764</v>
      </c>
      <c r="BG176" s="429">
        <v>213.32290800000007</v>
      </c>
      <c r="BH176" s="432">
        <v>0.97906173102719096</v>
      </c>
      <c r="BI176" s="437" t="s">
        <v>111</v>
      </c>
      <c r="BJ176" s="367" t="s">
        <v>118</v>
      </c>
      <c r="BK176" s="430">
        <f>SUM(J130:J176)</f>
        <v>8.3696257392354936E-2</v>
      </c>
      <c r="BL176" s="442">
        <f>SUM(BC130:BC176)/SUM($J130:$J176)</f>
        <v>296.74152375846171</v>
      </c>
      <c r="BM176" s="442">
        <f t="shared" ref="BM176:BN176" si="8">SUM(BD130:BD176)/SUM($J130:$J176)</f>
        <v>22.087043275833121</v>
      </c>
      <c r="BN176" s="442">
        <f t="shared" si="8"/>
        <v>29.23906237491374</v>
      </c>
      <c r="BO176" s="441">
        <f>4.44*BN176</f>
        <v>129.82143694461701</v>
      </c>
      <c r="BP176" s="367">
        <v>47</v>
      </c>
      <c r="BQ176" s="367"/>
      <c r="BR176" s="367"/>
    </row>
    <row r="177" spans="1:70">
      <c r="A177" s="192">
        <v>350</v>
      </c>
      <c r="B177" s="192">
        <v>53028</v>
      </c>
      <c r="C177" s="200">
        <v>3</v>
      </c>
      <c r="D177" s="202">
        <v>0</v>
      </c>
      <c r="E177" s="202">
        <v>1</v>
      </c>
      <c r="F177" s="200">
        <v>0</v>
      </c>
      <c r="G177" s="192" t="s">
        <v>662</v>
      </c>
      <c r="H177" s="264">
        <v>2.362E-3</v>
      </c>
      <c r="I177" s="201">
        <v>82</v>
      </c>
      <c r="J177" s="264">
        <v>1.8433373735220171E-3</v>
      </c>
      <c r="K177" s="200">
        <v>347</v>
      </c>
      <c r="L177" s="200">
        <v>0</v>
      </c>
      <c r="M177" s="200">
        <v>0</v>
      </c>
      <c r="N177" s="200">
        <v>884</v>
      </c>
      <c r="O177" s="200">
        <v>21</v>
      </c>
      <c r="P177" s="200">
        <v>11</v>
      </c>
      <c r="Q177" s="200">
        <v>263</v>
      </c>
      <c r="R177" s="200">
        <v>10</v>
      </c>
      <c r="S177" s="200">
        <v>1692</v>
      </c>
      <c r="T177" s="200">
        <v>7249</v>
      </c>
      <c r="U177" s="200">
        <v>1</v>
      </c>
      <c r="V177" s="200">
        <v>0</v>
      </c>
      <c r="W177" s="200">
        <v>60</v>
      </c>
      <c r="X177" s="200">
        <v>0</v>
      </c>
      <c r="Y177" s="200">
        <v>616</v>
      </c>
      <c r="Z177" s="200">
        <v>117</v>
      </c>
      <c r="AA177" s="200">
        <v>150</v>
      </c>
      <c r="AB177" s="200">
        <v>9</v>
      </c>
      <c r="AC177" s="200">
        <v>46</v>
      </c>
      <c r="AD177" s="200">
        <v>1537</v>
      </c>
      <c r="AE177" s="200">
        <v>8439</v>
      </c>
      <c r="AF177" s="200">
        <v>7094</v>
      </c>
      <c r="AG177" s="200">
        <v>8786</v>
      </c>
      <c r="AH177" s="192"/>
      <c r="AI177" s="192">
        <v>2.571345035820803E-3</v>
      </c>
      <c r="AJ177" s="192">
        <v>0</v>
      </c>
      <c r="AK177" s="192">
        <v>6.5506311575377219E-3</v>
      </c>
      <c r="AL177" s="192">
        <v>1.5561454107272869E-4</v>
      </c>
      <c r="AM177" s="192">
        <v>8.1512378657143606E-5</v>
      </c>
      <c r="AN177" s="192">
        <v>5.3716657535057631E-2</v>
      </c>
      <c r="AO177" s="192">
        <v>4.5646932048000423E-3</v>
      </c>
      <c r="AP177" s="192">
        <v>1.1115324362337762E-3</v>
      </c>
      <c r="AQ177" s="192">
        <v>6.6691946174026595E-5</v>
      </c>
      <c r="AR177" s="192">
        <v>6.881867823535387E-2</v>
      </c>
      <c r="AS177" s="192"/>
      <c r="AT177" s="192">
        <v>2.571345035820803E-3</v>
      </c>
      <c r="AU177" s="72">
        <v>0</v>
      </c>
      <c r="AV177" s="72">
        <v>1.7468349753433927E-2</v>
      </c>
      <c r="AW177" s="72">
        <v>1.5561454107272869E-4</v>
      </c>
      <c r="AX177" s="72">
        <v>8.1512378657143606E-5</v>
      </c>
      <c r="AY177" s="72">
        <v>5.3716657535057631E-2</v>
      </c>
      <c r="AZ177" s="72">
        <v>1.2172515212800113E-2</v>
      </c>
      <c r="BA177" s="72">
        <v>2.9640864966234037E-3</v>
      </c>
      <c r="BB177" s="72">
        <v>6.6691946174026595E-5</v>
      </c>
      <c r="BC177" s="72">
        <v>0.87613456696026781</v>
      </c>
      <c r="BD177" s="72">
        <v>6.881867823535387E-2</v>
      </c>
      <c r="BE177" s="326">
        <v>8.9196772899639759E-2</v>
      </c>
      <c r="BF177" s="334">
        <f t="shared" si="7"/>
        <v>0.39603367167440057</v>
      </c>
      <c r="BG177" s="429">
        <v>214.84600559999998</v>
      </c>
      <c r="BH177" s="432">
        <v>0.98325826826213136</v>
      </c>
      <c r="BI177" s="433" t="s">
        <v>110</v>
      </c>
      <c r="BJ177" s="367"/>
      <c r="BK177" s="367"/>
      <c r="BL177" s="367"/>
      <c r="BM177" s="367"/>
      <c r="BN177" s="367"/>
      <c r="BO177" s="367"/>
      <c r="BP177" s="367"/>
      <c r="BQ177" s="367"/>
      <c r="BR177" s="367"/>
    </row>
    <row r="178" spans="1:70">
      <c r="A178" s="192">
        <v>349</v>
      </c>
      <c r="B178" s="192">
        <v>42005</v>
      </c>
      <c r="C178" s="200">
        <v>9</v>
      </c>
      <c r="D178" s="201">
        <v>0</v>
      </c>
      <c r="E178" s="201">
        <v>1</v>
      </c>
      <c r="F178" s="200">
        <v>0</v>
      </c>
      <c r="G178" s="192" t="s">
        <v>575</v>
      </c>
      <c r="H178" s="264">
        <v>1.622E-3</v>
      </c>
      <c r="I178" s="201">
        <v>83</v>
      </c>
      <c r="J178" s="264">
        <v>1.2658311684389128E-3</v>
      </c>
      <c r="K178" s="200">
        <v>161</v>
      </c>
      <c r="L178" s="200">
        <v>592</v>
      </c>
      <c r="M178" s="200">
        <v>1</v>
      </c>
      <c r="N178" s="200">
        <v>1051</v>
      </c>
      <c r="O178" s="200">
        <v>39</v>
      </c>
      <c r="P178" s="200">
        <v>0</v>
      </c>
      <c r="Q178" s="200">
        <v>201</v>
      </c>
      <c r="R178" s="200">
        <v>0</v>
      </c>
      <c r="S178" s="200">
        <v>783</v>
      </c>
      <c r="T178" s="200">
        <v>5791</v>
      </c>
      <c r="U178" s="200">
        <v>1</v>
      </c>
      <c r="V178" s="200">
        <v>1</v>
      </c>
      <c r="W178" s="200">
        <v>7</v>
      </c>
      <c r="X178" s="200">
        <v>0</v>
      </c>
      <c r="Y178" s="200">
        <v>823</v>
      </c>
      <c r="Z178" s="200">
        <v>228</v>
      </c>
      <c r="AA178" s="200">
        <v>0</v>
      </c>
      <c r="AB178" s="200">
        <v>0</v>
      </c>
      <c r="AC178" s="200">
        <v>52</v>
      </c>
      <c r="AD178" s="200">
        <v>2046</v>
      </c>
      <c r="AE178" s="200">
        <v>7676</v>
      </c>
      <c r="AF178" s="200">
        <v>7054</v>
      </c>
      <c r="AG178" s="200">
        <v>7837</v>
      </c>
      <c r="AH178" s="192"/>
      <c r="AI178" s="192">
        <v>8.1927124883703312E-4</v>
      </c>
      <c r="AJ178" s="192">
        <v>3.0124756478976623E-3</v>
      </c>
      <c r="AK178" s="192">
        <v>5.3481620032777757E-3</v>
      </c>
      <c r="AL178" s="192">
        <v>1.9845701058785275E-4</v>
      </c>
      <c r="AM178" s="192">
        <v>0</v>
      </c>
      <c r="AN178" s="192">
        <v>2.9468321751647569E-2</v>
      </c>
      <c r="AO178" s="192">
        <v>4.1879517875334062E-3</v>
      </c>
      <c r="AP178" s="192">
        <v>0</v>
      </c>
      <c r="AQ178" s="192">
        <v>0</v>
      </c>
      <c r="AR178" s="192">
        <v>4.3034639449781302E-2</v>
      </c>
      <c r="AS178" s="192"/>
      <c r="AT178" s="192">
        <v>8.1927124883703312E-4</v>
      </c>
      <c r="AU178" s="72">
        <v>5.5228720211457135E-3</v>
      </c>
      <c r="AV178" s="72">
        <v>1.426176534207407E-2</v>
      </c>
      <c r="AW178" s="72">
        <v>1.9845701058785275E-4</v>
      </c>
      <c r="AX178" s="72">
        <v>0</v>
      </c>
      <c r="AY178" s="72">
        <v>2.9468321751647569E-2</v>
      </c>
      <c r="AZ178" s="72">
        <v>1.1167871433422415E-2</v>
      </c>
      <c r="BA178" s="72">
        <v>0</v>
      </c>
      <c r="BB178" s="72">
        <v>0</v>
      </c>
      <c r="BC178" s="72">
        <v>0.59825459516526214</v>
      </c>
      <c r="BD178" s="72">
        <v>4.3034639449781302E-2</v>
      </c>
      <c r="BE178" s="326">
        <v>6.1438558807714649E-2</v>
      </c>
      <c r="BF178" s="334">
        <f t="shared" si="7"/>
        <v>0.27278720110625304</v>
      </c>
      <c r="BG178" s="429">
        <v>215.50046159999999</v>
      </c>
      <c r="BH178" s="432">
        <v>0.98614005632101076</v>
      </c>
      <c r="BI178" s="433" t="s">
        <v>110</v>
      </c>
      <c r="BJ178" s="367"/>
      <c r="BK178" s="367"/>
      <c r="BL178" s="367"/>
      <c r="BM178" s="367"/>
      <c r="BN178" s="367"/>
      <c r="BO178" s="367"/>
      <c r="BP178" s="367"/>
      <c r="BQ178" s="367"/>
      <c r="BR178" s="367"/>
    </row>
    <row r="179" spans="1:70">
      <c r="A179" s="192">
        <v>344</v>
      </c>
      <c r="B179" s="192">
        <v>51088</v>
      </c>
      <c r="C179" s="200">
        <v>3</v>
      </c>
      <c r="D179" s="202">
        <v>0</v>
      </c>
      <c r="E179" s="202">
        <v>1</v>
      </c>
      <c r="F179" s="200">
        <v>0</v>
      </c>
      <c r="G179" s="192" t="s">
        <v>796</v>
      </c>
      <c r="H179" s="264">
        <v>7.7899999999999996E-4</v>
      </c>
      <c r="I179" s="201">
        <v>82</v>
      </c>
      <c r="J179" s="264">
        <v>6.0794234291856538E-4</v>
      </c>
      <c r="K179" s="200">
        <v>2043</v>
      </c>
      <c r="L179" s="200">
        <v>0</v>
      </c>
      <c r="M179" s="200">
        <v>0</v>
      </c>
      <c r="N179" s="200">
        <v>805</v>
      </c>
      <c r="O179" s="200">
        <v>266</v>
      </c>
      <c r="P179" s="200">
        <v>1415</v>
      </c>
      <c r="Q179" s="200">
        <v>737</v>
      </c>
      <c r="R179" s="200">
        <v>34</v>
      </c>
      <c r="S179" s="200">
        <v>3393</v>
      </c>
      <c r="T179" s="200">
        <v>4522</v>
      </c>
      <c r="U179" s="200">
        <v>1</v>
      </c>
      <c r="V179" s="200">
        <v>0</v>
      </c>
      <c r="W179" s="200">
        <v>218</v>
      </c>
      <c r="X179" s="200">
        <v>0</v>
      </c>
      <c r="Y179" s="200">
        <v>585</v>
      </c>
      <c r="Z179" s="200">
        <v>220</v>
      </c>
      <c r="AA179" s="200">
        <v>0</v>
      </c>
      <c r="AB179" s="200">
        <v>266</v>
      </c>
      <c r="AC179" s="200">
        <v>94</v>
      </c>
      <c r="AD179" s="200">
        <v>5302</v>
      </c>
      <c r="AE179" s="200">
        <v>7781</v>
      </c>
      <c r="AF179" s="200">
        <v>6432</v>
      </c>
      <c r="AG179" s="200">
        <v>9824</v>
      </c>
      <c r="AH179" s="192"/>
      <c r="AI179" s="192">
        <v>4.9929453504621692E-3</v>
      </c>
      <c r="AJ179" s="192">
        <v>0</v>
      </c>
      <c r="AK179" s="192">
        <v>1.9673622159187697E-3</v>
      </c>
      <c r="AL179" s="192">
        <v>6.5008490612968029E-4</v>
      </c>
      <c r="AM179" s="192">
        <v>3.4581584292236755E-3</v>
      </c>
      <c r="AN179" s="192">
        <v>1.1051443404204565E-2</v>
      </c>
      <c r="AO179" s="192">
        <v>1.4296980078415903E-3</v>
      </c>
      <c r="AP179" s="192">
        <v>0</v>
      </c>
      <c r="AQ179" s="192">
        <v>6.5008490612968029E-4</v>
      </c>
      <c r="AR179" s="192">
        <v>2.419977721991013E-2</v>
      </c>
      <c r="AS179" s="192"/>
      <c r="AT179" s="192">
        <v>4.9929453504621692E-3</v>
      </c>
      <c r="AU179" s="72">
        <v>0</v>
      </c>
      <c r="AV179" s="72">
        <v>5.2462992424500534E-3</v>
      </c>
      <c r="AW179" s="72">
        <v>6.5008490612968029E-4</v>
      </c>
      <c r="AX179" s="72">
        <v>3.4581584292236755E-3</v>
      </c>
      <c r="AY179" s="72">
        <v>1.1051443404204565E-2</v>
      </c>
      <c r="AZ179" s="72">
        <v>3.8125280209109075E-3</v>
      </c>
      <c r="BA179" s="72">
        <v>0</v>
      </c>
      <c r="BB179" s="72">
        <v>6.5008490612968029E-4</v>
      </c>
      <c r="BC179" s="72">
        <v>0.26198910502669825</v>
      </c>
      <c r="BD179" s="72">
        <v>2.419977721991013E-2</v>
      </c>
      <c r="BE179" s="326">
        <v>2.9861544259510729E-2</v>
      </c>
      <c r="BF179" s="334">
        <f t="shared" si="7"/>
        <v>0.13258525651222766</v>
      </c>
      <c r="BG179" s="429">
        <v>218.08853760000002</v>
      </c>
      <c r="BH179" s="432">
        <v>0.9875240963320262</v>
      </c>
      <c r="BI179" s="433" t="s">
        <v>110</v>
      </c>
      <c r="BJ179" s="367"/>
      <c r="BK179" s="367"/>
      <c r="BL179" s="367"/>
      <c r="BM179" s="367"/>
      <c r="BN179" s="367"/>
      <c r="BO179" s="367"/>
      <c r="BP179" s="367"/>
      <c r="BQ179" s="367"/>
      <c r="BR179" s="367"/>
    </row>
    <row r="180" spans="1:70">
      <c r="A180" s="192">
        <v>360</v>
      </c>
      <c r="B180" s="192">
        <v>42036</v>
      </c>
      <c r="C180" s="200">
        <v>9</v>
      </c>
      <c r="D180" s="200">
        <v>0</v>
      </c>
      <c r="E180" s="200">
        <v>1</v>
      </c>
      <c r="F180" s="200">
        <v>0</v>
      </c>
      <c r="G180" s="192" t="s">
        <v>793</v>
      </c>
      <c r="H180" s="264">
        <v>1.622E-3</v>
      </c>
      <c r="I180" s="201">
        <v>83</v>
      </c>
      <c r="J180" s="264">
        <v>1.2658311684389128E-3</v>
      </c>
      <c r="K180" s="200">
        <v>252</v>
      </c>
      <c r="L180" s="200">
        <v>472</v>
      </c>
      <c r="M180" s="200">
        <v>1</v>
      </c>
      <c r="N180" s="200">
        <v>894</v>
      </c>
      <c r="O180" s="200">
        <v>75</v>
      </c>
      <c r="P180" s="200">
        <v>0</v>
      </c>
      <c r="Q180" s="200">
        <v>671</v>
      </c>
      <c r="R180" s="200">
        <v>15</v>
      </c>
      <c r="S180" s="200">
        <v>2358</v>
      </c>
      <c r="T180" s="200">
        <v>8568</v>
      </c>
      <c r="U180" s="200">
        <v>1</v>
      </c>
      <c r="V180" s="200">
        <v>1</v>
      </c>
      <c r="W180" s="200">
        <v>75</v>
      </c>
      <c r="X180" s="200">
        <v>0</v>
      </c>
      <c r="Y180" s="200">
        <v>810</v>
      </c>
      <c r="Z180" s="200">
        <v>83</v>
      </c>
      <c r="AA180" s="200">
        <v>0</v>
      </c>
      <c r="AB180" s="200">
        <v>64</v>
      </c>
      <c r="AC180" s="200">
        <v>96</v>
      </c>
      <c r="AD180" s="200">
        <v>2380</v>
      </c>
      <c r="AE180" s="200">
        <v>10697</v>
      </c>
      <c r="AF180" s="200">
        <v>8591</v>
      </c>
      <c r="AG180" s="200">
        <v>10949</v>
      </c>
      <c r="AH180" s="192"/>
      <c r="AI180" s="192">
        <v>1.2823376068753563E-3</v>
      </c>
      <c r="AJ180" s="192">
        <v>2.4018386922427309E-3</v>
      </c>
      <c r="AK180" s="192">
        <v>4.5492453196292392E-3</v>
      </c>
      <c r="AL180" s="192">
        <v>3.8164809728433223E-4</v>
      </c>
      <c r="AM180" s="192">
        <v>0</v>
      </c>
      <c r="AN180" s="192">
        <v>4.3599478633762109E-2</v>
      </c>
      <c r="AO180" s="192">
        <v>4.1217994506707878E-3</v>
      </c>
      <c r="AP180" s="192">
        <v>0</v>
      </c>
      <c r="AQ180" s="192">
        <v>3.2567304301596347E-4</v>
      </c>
      <c r="AR180" s="192">
        <v>5.6662020843480515E-2</v>
      </c>
      <c r="AS180" s="192"/>
      <c r="AT180" s="192">
        <v>1.2823376068753563E-3</v>
      </c>
      <c r="AU180" s="72">
        <v>4.4033709357783396E-3</v>
      </c>
      <c r="AV180" s="72">
        <v>1.2131320852344642E-2</v>
      </c>
      <c r="AW180" s="72">
        <v>3.8164809728433223E-4</v>
      </c>
      <c r="AX180" s="72">
        <v>0</v>
      </c>
      <c r="AY180" s="72">
        <v>4.3599478633762109E-2</v>
      </c>
      <c r="AZ180" s="72">
        <v>1.0991465201788769E-2</v>
      </c>
      <c r="BA180" s="72">
        <v>0</v>
      </c>
      <c r="BB180" s="72">
        <v>3.2567304301596347E-4</v>
      </c>
      <c r="BC180" s="72">
        <v>0.7286086230599329</v>
      </c>
      <c r="BD180" s="72">
        <v>5.6662020843480515E-2</v>
      </c>
      <c r="BE180" s="326">
        <v>7.3115294370849515E-2</v>
      </c>
      <c r="BF180" s="334">
        <f t="shared" si="7"/>
        <v>0.32463190700657185</v>
      </c>
      <c r="BG180" s="429">
        <v>256.45750800000002</v>
      </c>
      <c r="BH180" s="432">
        <v>0.9904058843909056</v>
      </c>
      <c r="BI180" s="433" t="s">
        <v>110</v>
      </c>
      <c r="BJ180" s="367"/>
      <c r="BK180" s="367"/>
      <c r="BL180" s="367"/>
      <c r="BM180" s="367"/>
      <c r="BN180" s="367"/>
      <c r="BO180" s="367"/>
      <c r="BP180" s="367"/>
      <c r="BQ180" s="367"/>
      <c r="BR180" s="367"/>
    </row>
    <row r="181" spans="1:70">
      <c r="A181" s="192">
        <v>371</v>
      </c>
      <c r="B181" s="192">
        <v>53017</v>
      </c>
      <c r="C181" s="200">
        <v>3</v>
      </c>
      <c r="D181" s="201">
        <v>0</v>
      </c>
      <c r="E181" s="201">
        <v>1</v>
      </c>
      <c r="F181" s="200">
        <v>0</v>
      </c>
      <c r="G181" s="192" t="s">
        <v>575</v>
      </c>
      <c r="H181" s="264">
        <v>2.362E-3</v>
      </c>
      <c r="I181" s="201">
        <v>83</v>
      </c>
      <c r="J181" s="264">
        <v>1.8433373735220171E-3</v>
      </c>
      <c r="K181" s="200">
        <v>453</v>
      </c>
      <c r="L181" s="200">
        <v>0</v>
      </c>
      <c r="M181" s="200">
        <v>0</v>
      </c>
      <c r="N181" s="200">
        <v>896</v>
      </c>
      <c r="O181" s="200">
        <v>381</v>
      </c>
      <c r="P181" s="200">
        <v>0</v>
      </c>
      <c r="Q181" s="200">
        <v>403</v>
      </c>
      <c r="R181" s="200">
        <v>81</v>
      </c>
      <c r="S181" s="200">
        <v>122</v>
      </c>
      <c r="T181" s="200">
        <v>9577</v>
      </c>
      <c r="U181" s="200">
        <v>1</v>
      </c>
      <c r="V181" s="200">
        <v>0</v>
      </c>
      <c r="W181" s="200">
        <v>0</v>
      </c>
      <c r="X181" s="200">
        <v>0</v>
      </c>
      <c r="Y181" s="200">
        <v>735</v>
      </c>
      <c r="Z181" s="200">
        <v>160</v>
      </c>
      <c r="AA181" s="200">
        <v>0</v>
      </c>
      <c r="AB181" s="200">
        <v>381</v>
      </c>
      <c r="AC181" s="200">
        <v>105</v>
      </c>
      <c r="AD181" s="200">
        <v>2215</v>
      </c>
      <c r="AE181" s="200">
        <v>11340</v>
      </c>
      <c r="AF181" s="200">
        <v>11670</v>
      </c>
      <c r="AG181" s="200">
        <v>11793</v>
      </c>
      <c r="AH181" s="192"/>
      <c r="AI181" s="192">
        <v>3.356827957426005E-3</v>
      </c>
      <c r="AJ181" s="192">
        <v>0</v>
      </c>
      <c r="AK181" s="192">
        <v>6.6395537524364251E-3</v>
      </c>
      <c r="AL181" s="192">
        <v>2.823292388033792E-3</v>
      </c>
      <c r="AM181" s="192">
        <v>0</v>
      </c>
      <c r="AN181" s="192">
        <v>7.0967640945405835E-2</v>
      </c>
      <c r="AO181" s="192">
        <v>5.446508937545504E-3</v>
      </c>
      <c r="AP181" s="192">
        <v>0</v>
      </c>
      <c r="AQ181" s="192">
        <v>2.823292388033792E-3</v>
      </c>
      <c r="AR181" s="192">
        <v>9.205711636888135E-2</v>
      </c>
      <c r="AS181" s="192"/>
      <c r="AT181" s="192">
        <v>3.356827957426005E-3</v>
      </c>
      <c r="AU181" s="72">
        <v>0</v>
      </c>
      <c r="AV181" s="72">
        <v>1.7705476673163797E-2</v>
      </c>
      <c r="AW181" s="72">
        <v>2.823292388033792E-3</v>
      </c>
      <c r="AX181" s="72">
        <v>0</v>
      </c>
      <c r="AY181" s="72">
        <v>7.0967640945405835E-2</v>
      </c>
      <c r="AZ181" s="72">
        <v>1.4524023833454681E-2</v>
      </c>
      <c r="BA181" s="72">
        <v>0</v>
      </c>
      <c r="BB181" s="72">
        <v>2.823292388033792E-3</v>
      </c>
      <c r="BC181" s="72">
        <v>1.4412870589831301</v>
      </c>
      <c r="BD181" s="72">
        <v>9.205711636888135E-2</v>
      </c>
      <c r="BE181" s="326">
        <v>0.1122005541855179</v>
      </c>
      <c r="BF181" s="334">
        <f t="shared" si="7"/>
        <v>0.49817046058369951</v>
      </c>
      <c r="BG181" s="429">
        <v>270.2546304</v>
      </c>
      <c r="BH181" s="432">
        <v>0.994602421625846</v>
      </c>
      <c r="BI181" s="433" t="s">
        <v>110</v>
      </c>
      <c r="BJ181" s="367"/>
      <c r="BK181" s="367"/>
      <c r="BL181" s="367"/>
      <c r="BM181" s="367"/>
      <c r="BN181" s="367"/>
      <c r="BO181" s="367"/>
      <c r="BP181" s="367"/>
      <c r="BQ181" s="367"/>
      <c r="BR181" s="367"/>
    </row>
    <row r="182" spans="1:70">
      <c r="A182" s="192">
        <v>376</v>
      </c>
      <c r="B182" s="192">
        <v>54097</v>
      </c>
      <c r="C182" s="200">
        <v>9</v>
      </c>
      <c r="D182" s="200">
        <v>0</v>
      </c>
      <c r="E182" s="200">
        <v>1</v>
      </c>
      <c r="F182" s="200">
        <v>0</v>
      </c>
      <c r="G182" s="192" t="s">
        <v>640</v>
      </c>
      <c r="H182" s="264">
        <v>6.7599999999999995E-4</v>
      </c>
      <c r="I182" s="201">
        <v>82</v>
      </c>
      <c r="J182" s="264">
        <v>5.2755972248132242E-4</v>
      </c>
      <c r="K182" s="200">
        <v>181</v>
      </c>
      <c r="L182" s="200">
        <v>0</v>
      </c>
      <c r="M182" s="200">
        <v>0</v>
      </c>
      <c r="N182" s="200">
        <v>421</v>
      </c>
      <c r="O182" s="200">
        <v>0</v>
      </c>
      <c r="P182" s="200">
        <v>0</v>
      </c>
      <c r="Q182" s="200">
        <v>332</v>
      </c>
      <c r="R182" s="200">
        <v>0</v>
      </c>
      <c r="S182" s="200">
        <v>0</v>
      </c>
      <c r="T182" s="200">
        <v>17752</v>
      </c>
      <c r="U182" s="200">
        <v>1</v>
      </c>
      <c r="V182" s="200">
        <v>1</v>
      </c>
      <c r="W182" s="200">
        <v>181</v>
      </c>
      <c r="X182" s="200">
        <v>0</v>
      </c>
      <c r="Y182" s="200">
        <v>279</v>
      </c>
      <c r="Z182" s="200">
        <v>141</v>
      </c>
      <c r="AA182" s="200">
        <v>0</v>
      </c>
      <c r="AB182" s="200">
        <v>0</v>
      </c>
      <c r="AC182" s="200">
        <v>42</v>
      </c>
      <c r="AD182" s="200">
        <v>935</v>
      </c>
      <c r="AE182" s="200">
        <v>18506</v>
      </c>
      <c r="AF182" s="200">
        <v>18687</v>
      </c>
      <c r="AG182" s="200">
        <v>18687</v>
      </c>
      <c r="AH182" s="192"/>
      <c r="AI182" s="192">
        <v>3.8386300527185979E-4</v>
      </c>
      <c r="AJ182" s="192">
        <v>0</v>
      </c>
      <c r="AK182" s="192">
        <v>8.9285262552183959E-4</v>
      </c>
      <c r="AL182" s="192">
        <v>0</v>
      </c>
      <c r="AM182" s="192">
        <v>0</v>
      </c>
      <c r="AN182" s="192">
        <v>3.7648265577823511E-2</v>
      </c>
      <c r="AO182" s="192">
        <v>5.9170043354060155E-4</v>
      </c>
      <c r="AP182" s="192">
        <v>0</v>
      </c>
      <c r="AQ182" s="192">
        <v>0</v>
      </c>
      <c r="AR182" s="192">
        <v>3.9516681642157811E-2</v>
      </c>
      <c r="AS182" s="192"/>
      <c r="AT182" s="192">
        <v>3.8386300527185979E-4</v>
      </c>
      <c r="AU182" s="72">
        <v>0</v>
      </c>
      <c r="AV182" s="72">
        <v>2.3809403347249064E-3</v>
      </c>
      <c r="AW182" s="72">
        <v>0</v>
      </c>
      <c r="AX182" s="72">
        <v>0</v>
      </c>
      <c r="AY182" s="72">
        <v>3.7648265577823511E-2</v>
      </c>
      <c r="AZ182" s="72">
        <v>1.577867822774938E-3</v>
      </c>
      <c r="BA182" s="72">
        <v>0</v>
      </c>
      <c r="BB182" s="72">
        <v>0</v>
      </c>
      <c r="BC182" s="72">
        <v>0.66052007177856764</v>
      </c>
      <c r="BD182" s="72">
        <v>3.9516681642157811E-2</v>
      </c>
      <c r="BE182" s="326">
        <v>4.199093674059521E-2</v>
      </c>
      <c r="BF182" s="334">
        <f t="shared" si="7"/>
        <v>0.18643975912824276</v>
      </c>
      <c r="BG182" s="429">
        <v>353.40029040000002</v>
      </c>
      <c r="BH182" s="432">
        <v>0.99580346276505838</v>
      </c>
      <c r="BI182" s="433" t="s">
        <v>110</v>
      </c>
      <c r="BJ182" s="367"/>
      <c r="BK182" s="367"/>
      <c r="BL182" s="367"/>
      <c r="BM182" s="367"/>
      <c r="BN182" s="367"/>
      <c r="BO182" s="367"/>
      <c r="BP182" s="367"/>
      <c r="BQ182" s="367"/>
      <c r="BR182" s="367"/>
    </row>
    <row r="183" spans="1:70" ht="16" thickBot="1">
      <c r="A183" s="192">
        <v>379</v>
      </c>
      <c r="B183" s="192">
        <v>53029</v>
      </c>
      <c r="C183" s="200">
        <v>9</v>
      </c>
      <c r="D183" s="200">
        <v>0</v>
      </c>
      <c r="E183" s="200">
        <v>1</v>
      </c>
      <c r="F183" s="200">
        <v>0</v>
      </c>
      <c r="G183" s="192" t="s">
        <v>575</v>
      </c>
      <c r="H183" s="264">
        <v>2.362E-3</v>
      </c>
      <c r="I183" s="201">
        <v>83</v>
      </c>
      <c r="J183" s="264">
        <v>1.8433373735220171E-3</v>
      </c>
      <c r="K183" s="200">
        <v>6198</v>
      </c>
      <c r="L183" s="200">
        <v>0</v>
      </c>
      <c r="M183" s="200">
        <v>0</v>
      </c>
      <c r="N183" s="200">
        <v>2037</v>
      </c>
      <c r="O183" s="200">
        <v>8</v>
      </c>
      <c r="P183" s="200">
        <v>0</v>
      </c>
      <c r="Q183" s="200">
        <v>768</v>
      </c>
      <c r="R183" s="200">
        <v>124</v>
      </c>
      <c r="S183" s="200">
        <v>1935</v>
      </c>
      <c r="T183" s="200">
        <v>15515</v>
      </c>
      <c r="U183" s="200">
        <v>1</v>
      </c>
      <c r="V183" s="200">
        <v>1</v>
      </c>
      <c r="W183" s="200">
        <v>948</v>
      </c>
      <c r="X183" s="200">
        <v>0</v>
      </c>
      <c r="Y183" s="200">
        <v>540</v>
      </c>
      <c r="Z183" s="200">
        <v>111</v>
      </c>
      <c r="AA183" s="200">
        <v>1386</v>
      </c>
      <c r="AB183" s="200">
        <v>0</v>
      </c>
      <c r="AC183" s="200">
        <v>52</v>
      </c>
      <c r="AD183" s="200">
        <v>9135</v>
      </c>
      <c r="AE183" s="200">
        <v>18453</v>
      </c>
      <c r="AF183" s="200">
        <v>22716</v>
      </c>
      <c r="AG183" s="200">
        <v>24651</v>
      </c>
      <c r="AH183" s="192"/>
      <c r="AI183" s="192">
        <v>4.5928520265179643E-2</v>
      </c>
      <c r="AJ183" s="192">
        <v>0</v>
      </c>
      <c r="AK183" s="192">
        <v>1.5094610484054683E-2</v>
      </c>
      <c r="AL183" s="192">
        <v>5.9281729932468076E-5</v>
      </c>
      <c r="AM183" s="192">
        <v>0</v>
      </c>
      <c r="AN183" s="192">
        <v>0.11496950498778027</v>
      </c>
      <c r="AO183" s="192">
        <v>4.0015167704415952E-3</v>
      </c>
      <c r="AP183" s="192">
        <v>1.0270559710800094E-2</v>
      </c>
      <c r="AQ183" s="192">
        <v>0</v>
      </c>
      <c r="AR183" s="192">
        <v>0.19032399394818875</v>
      </c>
      <c r="AS183" s="192"/>
      <c r="AT183" s="192">
        <v>4.5928520265179643E-2</v>
      </c>
      <c r="AU183" s="72">
        <v>0</v>
      </c>
      <c r="AV183" s="72">
        <v>4.0252294624145826E-2</v>
      </c>
      <c r="AW183" s="72">
        <v>5.9281729932468076E-5</v>
      </c>
      <c r="AX183" s="72">
        <v>0</v>
      </c>
      <c r="AY183" s="72">
        <v>0.11496950498778027</v>
      </c>
      <c r="AZ183" s="72">
        <v>1.0670711387844253E-2</v>
      </c>
      <c r="BA183" s="72">
        <v>2.7388159228800252E-2</v>
      </c>
      <c r="BB183" s="72">
        <v>0</v>
      </c>
      <c r="BC183" s="72">
        <v>2.8055078690540514</v>
      </c>
      <c r="BD183" s="72">
        <v>0.19032399394818875</v>
      </c>
      <c r="BE183" s="326">
        <v>0.23926847222368272</v>
      </c>
      <c r="BF183" s="334">
        <f t="shared" si="7"/>
        <v>1.0623520166731513</v>
      </c>
      <c r="BG183" s="429">
        <v>576.3199032</v>
      </c>
      <c r="BH183" s="432">
        <v>0.99999999999999878</v>
      </c>
      <c r="BI183" s="434" t="s">
        <v>110</v>
      </c>
      <c r="BJ183" s="367" t="s">
        <v>41</v>
      </c>
      <c r="BK183" s="430">
        <f>SUM(J177:J183)</f>
        <v>9.1971765228437644E-3</v>
      </c>
      <c r="BL183" s="442">
        <f>SUM(BC177:BC183)/SUM($J177:$J183)</f>
        <v>801.58316758591434</v>
      </c>
      <c r="BM183" s="442">
        <f t="shared" ref="BM183:BN183" si="9">SUM(BD177:BD183)/SUM($J177:$J183)</f>
        <v>55.953357688587182</v>
      </c>
      <c r="BN183" s="442">
        <f t="shared" si="9"/>
        <v>70.355519640220621</v>
      </c>
      <c r="BO183" s="441">
        <f>4.44*BN183</f>
        <v>312.37850720257956</v>
      </c>
      <c r="BP183" s="367">
        <v>7</v>
      </c>
      <c r="BQ183" s="367"/>
      <c r="BR183" s="367"/>
    </row>
    <row r="184" spans="1:70">
      <c r="A184" s="192"/>
      <c r="B184" s="192"/>
      <c r="C184" s="192"/>
      <c r="D184" s="192"/>
      <c r="E184" s="192"/>
      <c r="F184" s="200"/>
      <c r="G184" s="192"/>
      <c r="H184" s="264"/>
      <c r="I184" s="264"/>
      <c r="J184" s="330">
        <f>SUM(J8:J183)</f>
        <v>0.4392519999999992</v>
      </c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200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E184" s="70"/>
      <c r="BF184" s="70"/>
      <c r="BG184" s="70"/>
      <c r="BH184" s="367"/>
      <c r="BI184" s="367"/>
      <c r="BJ184" s="367"/>
      <c r="BK184" s="367"/>
      <c r="BL184" s="367"/>
      <c r="BM184" s="367"/>
      <c r="BN184" s="367"/>
      <c r="BO184" s="367"/>
      <c r="BP184" s="367"/>
      <c r="BQ184" s="367"/>
      <c r="BR184" s="367"/>
    </row>
    <row r="185" spans="1:70">
      <c r="A185" s="192"/>
      <c r="B185" s="192"/>
      <c r="C185" s="192"/>
      <c r="D185" s="192"/>
      <c r="E185" s="192"/>
      <c r="F185" s="200"/>
      <c r="G185" s="192"/>
      <c r="H185" s="264"/>
      <c r="I185" s="264"/>
      <c r="J185" s="338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200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E185" s="70"/>
      <c r="BF185" s="70"/>
      <c r="BG185" s="70"/>
      <c r="BH185" s="367"/>
      <c r="BI185" s="367"/>
      <c r="BJ185" s="367"/>
      <c r="BK185" s="367"/>
      <c r="BP185" s="337"/>
      <c r="BQ185" s="337"/>
      <c r="BR185" s="328"/>
    </row>
    <row r="186" spans="1:70">
      <c r="A186" s="192"/>
      <c r="B186" s="192" t="s">
        <v>628</v>
      </c>
      <c r="C186" s="203" t="s">
        <v>472</v>
      </c>
      <c r="D186" s="204" t="s">
        <v>354</v>
      </c>
      <c r="E186" s="192"/>
      <c r="F186" s="192"/>
      <c r="G186" s="228"/>
      <c r="H186" s="228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192"/>
      <c r="AI186" s="276" t="s">
        <v>483</v>
      </c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E186" s="70"/>
      <c r="BF186" s="70"/>
      <c r="BG186" s="70"/>
      <c r="BH186" s="367"/>
      <c r="BI186" s="367"/>
      <c r="BJ186" s="367"/>
      <c r="BK186" s="367"/>
      <c r="BP186" s="331"/>
      <c r="BQ186" s="331"/>
      <c r="BR186" s="328"/>
    </row>
    <row r="187" spans="1:70">
      <c r="A187" s="192"/>
      <c r="B187" s="192"/>
      <c r="C187" s="192">
        <v>1</v>
      </c>
      <c r="D187" s="192" t="s">
        <v>355</v>
      </c>
      <c r="E187" s="192"/>
      <c r="F187" s="192"/>
      <c r="G187" s="228"/>
      <c r="H187" s="228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E187" s="70"/>
      <c r="BF187" s="70"/>
      <c r="BG187" s="70"/>
      <c r="BH187" s="367"/>
      <c r="BI187" s="367"/>
      <c r="BJ187" s="367"/>
      <c r="BK187" s="367"/>
      <c r="BP187" s="331"/>
      <c r="BQ187" s="331"/>
      <c r="BR187" s="328"/>
    </row>
    <row r="188" spans="1:70">
      <c r="A188" s="192"/>
      <c r="B188" s="192"/>
      <c r="C188" s="192">
        <v>2</v>
      </c>
      <c r="D188" s="192" t="s">
        <v>618</v>
      </c>
      <c r="E188" s="192"/>
      <c r="F188" s="192"/>
      <c r="G188" s="228"/>
      <c r="H188" s="228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192"/>
      <c r="AI188" s="258" t="s">
        <v>433</v>
      </c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E188" s="70"/>
      <c r="BF188" s="70"/>
      <c r="BG188" s="70"/>
      <c r="BH188" s="367"/>
      <c r="BI188" s="367"/>
      <c r="BJ188" s="367"/>
      <c r="BK188" s="367"/>
      <c r="BP188" s="331"/>
      <c r="BQ188" s="331"/>
      <c r="BR188" s="328"/>
    </row>
    <row r="189" spans="1:70">
      <c r="A189" s="192"/>
      <c r="B189" s="192"/>
      <c r="C189" s="192">
        <v>3</v>
      </c>
      <c r="D189" s="192" t="s">
        <v>710</v>
      </c>
      <c r="E189" s="192"/>
      <c r="F189" s="192"/>
      <c r="G189" s="228"/>
      <c r="H189" s="228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192"/>
      <c r="AI189" s="258" t="s">
        <v>227</v>
      </c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E189" s="70"/>
      <c r="BF189" s="70"/>
      <c r="BG189" s="70"/>
      <c r="BH189" s="367"/>
      <c r="BI189" s="367"/>
      <c r="BJ189" s="367"/>
      <c r="BK189" s="367"/>
      <c r="BP189" s="331"/>
      <c r="BQ189" s="331"/>
      <c r="BR189" s="328"/>
    </row>
    <row r="190" spans="1:70">
      <c r="A190" s="192"/>
      <c r="B190" s="192"/>
      <c r="C190" s="192">
        <v>4</v>
      </c>
      <c r="D190" s="192" t="s">
        <v>486</v>
      </c>
      <c r="E190" s="192"/>
      <c r="F190" s="192"/>
      <c r="G190" s="228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192"/>
      <c r="AI190" s="79" t="s">
        <v>124</v>
      </c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E190" s="70"/>
      <c r="BF190" s="70"/>
      <c r="BG190" s="70"/>
      <c r="BH190" s="367"/>
      <c r="BI190" s="367"/>
      <c r="BJ190" s="367"/>
      <c r="BK190" s="367"/>
      <c r="BP190" s="331"/>
      <c r="BQ190" s="331"/>
      <c r="BR190" s="328"/>
    </row>
    <row r="191" spans="1:70">
      <c r="A191" s="192"/>
      <c r="B191" s="192"/>
      <c r="C191" s="192">
        <v>5</v>
      </c>
      <c r="D191" s="192" t="s">
        <v>362</v>
      </c>
      <c r="E191" s="192"/>
      <c r="F191" s="192"/>
      <c r="G191" s="228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34"/>
      <c r="AD191" s="234"/>
      <c r="AE191" s="234"/>
      <c r="AF191" s="234"/>
      <c r="AG191" s="234"/>
      <c r="AH191" s="192"/>
      <c r="AI191" s="79" t="s">
        <v>398</v>
      </c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E191" s="70"/>
      <c r="BF191" s="70"/>
      <c r="BG191" s="70"/>
      <c r="BH191" s="367"/>
      <c r="BI191" s="367"/>
      <c r="BJ191" s="367"/>
      <c r="BK191" s="367"/>
      <c r="BP191" s="331"/>
      <c r="BQ191" s="331"/>
      <c r="BR191" s="328"/>
    </row>
    <row r="192" spans="1:70">
      <c r="A192" s="192"/>
      <c r="B192" s="192"/>
      <c r="C192" s="192">
        <v>6</v>
      </c>
      <c r="D192" s="192" t="s">
        <v>684</v>
      </c>
      <c r="E192" s="192"/>
      <c r="F192" s="192"/>
      <c r="G192" s="192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/>
      <c r="AF192" s="264"/>
      <c r="AG192" s="264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E192" s="70"/>
      <c r="BF192" s="70"/>
      <c r="BG192" s="70"/>
      <c r="BH192" s="367"/>
      <c r="BI192" s="367"/>
      <c r="BJ192" s="367"/>
      <c r="BK192" s="367"/>
      <c r="BP192" s="331"/>
      <c r="BQ192" s="331"/>
      <c r="BR192" s="328"/>
    </row>
    <row r="193" spans="1:70">
      <c r="A193" s="192"/>
      <c r="B193" s="192"/>
      <c r="C193" s="192">
        <v>8</v>
      </c>
      <c r="D193" s="192" t="s">
        <v>501</v>
      </c>
      <c r="E193" s="192"/>
      <c r="F193" s="192"/>
      <c r="G193" s="192"/>
      <c r="H193" s="264"/>
      <c r="I193" s="264"/>
      <c r="J193" s="264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205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7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2"/>
      <c r="BE193" s="70"/>
      <c r="BF193" s="70"/>
      <c r="BG193" s="70"/>
      <c r="BH193" s="367"/>
      <c r="BI193" s="367"/>
      <c r="BJ193" s="367"/>
      <c r="BK193" s="367"/>
      <c r="BP193" s="331"/>
      <c r="BQ193" s="331"/>
      <c r="BR193" s="328"/>
    </row>
    <row r="194" spans="1:70">
      <c r="A194" s="192"/>
      <c r="B194" s="192"/>
      <c r="C194" s="192">
        <v>9</v>
      </c>
      <c r="D194" s="192" t="s">
        <v>474</v>
      </c>
      <c r="E194" s="192"/>
      <c r="F194" s="192"/>
      <c r="G194" s="192"/>
      <c r="H194" s="264"/>
      <c r="I194" s="264"/>
      <c r="J194" s="264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205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72"/>
      <c r="AI194" s="258" t="s">
        <v>228</v>
      </c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E194" s="70"/>
      <c r="BF194" s="70"/>
      <c r="BG194" s="70"/>
      <c r="BH194" s="367"/>
      <c r="BI194" s="367"/>
      <c r="BJ194" s="367"/>
      <c r="BK194" s="367"/>
      <c r="BP194" s="331"/>
      <c r="BQ194" s="331"/>
      <c r="BR194" s="328"/>
    </row>
    <row r="195" spans="1:70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72"/>
      <c r="AI195" s="79" t="s">
        <v>345</v>
      </c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E195" s="70"/>
      <c r="BF195" s="70"/>
      <c r="BG195" s="70"/>
      <c r="BH195" s="367"/>
      <c r="BI195" s="367"/>
      <c r="BJ195" s="367"/>
      <c r="BK195" s="367"/>
      <c r="BP195" s="331"/>
      <c r="BQ195" s="331"/>
      <c r="BR195" s="328"/>
    </row>
    <row r="196" spans="1:70"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E196" s="70"/>
      <c r="BF196" s="70"/>
      <c r="BG196" s="70"/>
      <c r="BH196" s="367"/>
      <c r="BI196" s="367"/>
      <c r="BJ196" s="367"/>
      <c r="BK196" s="367"/>
      <c r="BP196" s="331"/>
      <c r="BQ196" s="331"/>
      <c r="BR196" s="328"/>
    </row>
    <row r="197" spans="1:70"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E197" s="70"/>
      <c r="BF197" s="70"/>
      <c r="BG197" s="70"/>
      <c r="BH197" s="367"/>
      <c r="BI197" s="367"/>
      <c r="BJ197" s="367"/>
      <c r="BK197" s="367"/>
      <c r="BP197" s="331"/>
      <c r="BQ197" s="331"/>
      <c r="BR197" s="328"/>
    </row>
    <row r="198" spans="1:70"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E198" s="70"/>
      <c r="BF198" s="70"/>
      <c r="BG198" s="70"/>
      <c r="BH198" s="367"/>
      <c r="BI198" s="367"/>
      <c r="BJ198" s="367"/>
      <c r="BK198" s="367"/>
      <c r="BP198" s="331"/>
      <c r="BQ198" s="331"/>
      <c r="BR198" s="328"/>
    </row>
    <row r="199" spans="1:70">
      <c r="AN199" s="192"/>
      <c r="AO199" s="192"/>
      <c r="AP199" s="192"/>
      <c r="AQ199" s="192"/>
      <c r="AW199" s="192"/>
      <c r="AX199" s="192"/>
      <c r="AY199" s="192"/>
      <c r="AZ199" s="192"/>
      <c r="BA199" s="192"/>
      <c r="BB199" s="192"/>
      <c r="BC199" s="192"/>
      <c r="BE199" s="70"/>
      <c r="BF199" s="70"/>
      <c r="BG199" s="70"/>
      <c r="BH199" s="367"/>
      <c r="BI199" s="367"/>
      <c r="BJ199" s="367"/>
      <c r="BK199" s="367"/>
      <c r="BP199" s="331"/>
      <c r="BQ199" s="331"/>
      <c r="BR199" s="328"/>
    </row>
    <row r="200" spans="1:70">
      <c r="AN200" s="192"/>
      <c r="AO200" s="192"/>
      <c r="AP200" s="192"/>
      <c r="AQ200" s="192"/>
      <c r="AW200" s="192"/>
      <c r="AX200" s="192"/>
      <c r="AY200" s="192"/>
      <c r="AZ200" s="192"/>
      <c r="BA200" s="192"/>
      <c r="BB200" s="192"/>
      <c r="BC200" s="192"/>
      <c r="BE200" s="70"/>
      <c r="BF200" s="70"/>
      <c r="BG200" s="70"/>
      <c r="BH200" s="367"/>
      <c r="BI200" s="367"/>
      <c r="BJ200" s="367"/>
      <c r="BK200" s="367"/>
      <c r="BP200" s="331"/>
      <c r="BQ200" s="331"/>
      <c r="BR200" s="328"/>
    </row>
    <row r="201" spans="1:70">
      <c r="AN201" s="192"/>
      <c r="AO201" s="192"/>
      <c r="AP201" s="192"/>
      <c r="AQ201" s="192"/>
      <c r="AW201" s="192"/>
      <c r="AX201" s="192"/>
      <c r="AY201" s="192"/>
      <c r="AZ201" s="192"/>
      <c r="BA201" s="192"/>
      <c r="BB201" s="192"/>
      <c r="BC201" s="192"/>
      <c r="BE201" s="70"/>
      <c r="BF201" s="70"/>
      <c r="BG201" s="70"/>
      <c r="BH201" s="367"/>
      <c r="BI201" s="367"/>
      <c r="BJ201" s="367"/>
      <c r="BK201" s="367"/>
      <c r="BP201" s="331"/>
      <c r="BQ201" s="331"/>
      <c r="BR201" s="328"/>
    </row>
    <row r="202" spans="1:70">
      <c r="AN202" s="192"/>
      <c r="AO202" s="192"/>
      <c r="AP202" s="192"/>
      <c r="AQ202" s="192"/>
      <c r="AW202" s="192"/>
      <c r="AX202" s="192"/>
      <c r="AY202" s="192"/>
      <c r="AZ202" s="192"/>
      <c r="BA202" s="192"/>
      <c r="BB202" s="192"/>
      <c r="BC202" s="192"/>
      <c r="BE202" s="70"/>
      <c r="BF202" s="70"/>
      <c r="BG202" s="70"/>
      <c r="BH202" s="367"/>
      <c r="BI202" s="367"/>
      <c r="BJ202" s="367"/>
      <c r="BK202" s="367"/>
      <c r="BP202" s="331"/>
      <c r="BQ202" s="331"/>
      <c r="BR202" s="328"/>
    </row>
    <row r="203" spans="1:70">
      <c r="AW203" s="192"/>
      <c r="AX203" s="192"/>
      <c r="AY203" s="192"/>
      <c r="AZ203" s="192"/>
      <c r="BA203" s="192"/>
      <c r="BB203" s="192"/>
      <c r="BC203" s="192"/>
      <c r="BE203" s="70"/>
      <c r="BF203" s="70"/>
      <c r="BG203" s="70"/>
      <c r="BH203" s="367"/>
      <c r="BI203" s="367"/>
      <c r="BJ203" s="367"/>
      <c r="BK203" s="367"/>
      <c r="BP203" s="331"/>
      <c r="BQ203" s="331"/>
      <c r="BR203" s="328"/>
    </row>
    <row r="204" spans="1:70">
      <c r="AW204" s="192"/>
      <c r="AX204" s="192"/>
      <c r="AY204" s="192"/>
      <c r="AZ204" s="192"/>
      <c r="BA204" s="192"/>
      <c r="BB204" s="192"/>
      <c r="BC204" s="192"/>
      <c r="BE204" s="70"/>
      <c r="BF204" s="70"/>
      <c r="BG204" s="70"/>
      <c r="BH204" s="367"/>
      <c r="BI204" s="367"/>
      <c r="BJ204" s="367"/>
      <c r="BK204" s="367"/>
      <c r="BP204" s="331"/>
      <c r="BQ204" s="331"/>
      <c r="BR204" s="328"/>
    </row>
    <row r="205" spans="1:70">
      <c r="AW205" s="192"/>
      <c r="AX205" s="192"/>
      <c r="AY205" s="192"/>
      <c r="AZ205" s="192"/>
      <c r="BA205" s="192"/>
      <c r="BB205" s="192"/>
      <c r="BC205" s="192"/>
      <c r="BE205" s="70"/>
      <c r="BF205" s="70"/>
      <c r="BG205" s="70"/>
      <c r="BH205" s="367"/>
      <c r="BI205" s="367"/>
      <c r="BJ205" s="367"/>
      <c r="BK205" s="367"/>
      <c r="BP205" s="331"/>
      <c r="BQ205" s="331"/>
      <c r="BR205" s="328"/>
    </row>
    <row r="206" spans="1:70">
      <c r="AW206" s="192"/>
      <c r="AX206" s="192"/>
      <c r="AY206" s="192"/>
      <c r="AZ206" s="192"/>
      <c r="BA206" s="192"/>
      <c r="BB206" s="192"/>
      <c r="BC206" s="192"/>
      <c r="BE206" s="70"/>
      <c r="BF206" s="70"/>
      <c r="BG206" s="70"/>
      <c r="BH206" s="367"/>
      <c r="BI206" s="367"/>
      <c r="BJ206" s="367"/>
      <c r="BK206" s="367"/>
      <c r="BP206" s="331"/>
      <c r="BQ206" s="331"/>
      <c r="BR206" s="328"/>
    </row>
    <row r="207" spans="1:70">
      <c r="AW207" s="192"/>
      <c r="AX207" s="192"/>
      <c r="AY207" s="192"/>
      <c r="AZ207" s="192"/>
      <c r="BA207" s="192"/>
      <c r="BB207" s="192"/>
      <c r="BC207" s="192"/>
      <c r="BE207" s="70"/>
      <c r="BF207" s="70"/>
      <c r="BG207" s="70"/>
      <c r="BH207" s="367"/>
      <c r="BI207" s="367"/>
      <c r="BJ207" s="367"/>
      <c r="BK207" s="367"/>
      <c r="BP207" s="331"/>
      <c r="BQ207" s="331"/>
      <c r="BR207" s="328"/>
    </row>
    <row r="208" spans="1:70">
      <c r="AW208" s="192"/>
      <c r="AX208" s="192"/>
      <c r="AY208" s="192"/>
      <c r="AZ208" s="192"/>
      <c r="BA208" s="192"/>
      <c r="BB208" s="192"/>
      <c r="BC208" s="192"/>
      <c r="BE208" s="70"/>
      <c r="BF208" s="70"/>
      <c r="BG208" s="70"/>
      <c r="BH208" s="367"/>
      <c r="BI208" s="367"/>
      <c r="BJ208" s="367"/>
      <c r="BK208" s="367"/>
      <c r="BP208" s="331"/>
      <c r="BQ208" s="331"/>
      <c r="BR208" s="328"/>
    </row>
    <row r="209" spans="49:70">
      <c r="AW209" s="192"/>
      <c r="AX209" s="192"/>
      <c r="AY209" s="192"/>
      <c r="AZ209" s="192"/>
      <c r="BA209" s="192"/>
      <c r="BB209" s="192"/>
      <c r="BC209" s="192"/>
      <c r="BE209" s="70"/>
      <c r="BF209" s="70"/>
      <c r="BG209" s="70"/>
      <c r="BH209" s="367"/>
      <c r="BI209" s="367"/>
      <c r="BJ209" s="367"/>
      <c r="BK209" s="367"/>
      <c r="BP209" s="331"/>
      <c r="BQ209" s="331"/>
      <c r="BR209" s="328"/>
    </row>
    <row r="210" spans="49:70">
      <c r="AW210" s="192"/>
      <c r="AX210" s="192"/>
      <c r="AY210" s="192"/>
      <c r="AZ210" s="192"/>
      <c r="BA210" s="192"/>
      <c r="BB210" s="192"/>
      <c r="BC210" s="192"/>
      <c r="BE210" s="70"/>
      <c r="BF210" s="70"/>
      <c r="BG210" s="70"/>
      <c r="BH210" s="367"/>
      <c r="BI210" s="367"/>
      <c r="BJ210" s="367"/>
      <c r="BK210" s="367"/>
      <c r="BP210" s="331"/>
      <c r="BQ210" s="331"/>
      <c r="BR210" s="328"/>
    </row>
    <row r="211" spans="49:70">
      <c r="AW211" s="192"/>
      <c r="AX211" s="192"/>
      <c r="AY211" s="192"/>
      <c r="AZ211" s="192"/>
      <c r="BA211" s="192"/>
      <c r="BB211" s="192"/>
      <c r="BC211" s="192"/>
      <c r="BE211" s="70"/>
      <c r="BF211" s="70"/>
      <c r="BG211" s="70"/>
      <c r="BH211" s="367"/>
      <c r="BI211" s="367"/>
      <c r="BJ211" s="367"/>
      <c r="BK211" s="367"/>
      <c r="BP211" s="331"/>
      <c r="BQ211" s="331"/>
      <c r="BR211" s="328"/>
    </row>
    <row r="212" spans="49:70">
      <c r="AW212" s="192"/>
      <c r="AX212" s="192"/>
      <c r="AY212" s="192"/>
      <c r="AZ212" s="192"/>
      <c r="BA212" s="192"/>
      <c r="BB212" s="192"/>
      <c r="BC212" s="192"/>
      <c r="BE212" s="70"/>
      <c r="BF212" s="70"/>
      <c r="BG212" s="70"/>
      <c r="BH212" s="367"/>
      <c r="BI212" s="367"/>
      <c r="BJ212" s="367"/>
      <c r="BK212" s="367"/>
      <c r="BP212" s="331"/>
      <c r="BQ212" s="331"/>
      <c r="BR212" s="328"/>
    </row>
    <row r="213" spans="49:70">
      <c r="AW213" s="192"/>
      <c r="AX213" s="192"/>
      <c r="AY213" s="192"/>
      <c r="AZ213" s="192"/>
      <c r="BA213" s="192"/>
      <c r="BB213" s="192"/>
      <c r="BC213" s="192"/>
      <c r="BE213" s="70"/>
      <c r="BF213" s="70"/>
      <c r="BG213" s="70"/>
      <c r="BH213" s="367"/>
      <c r="BI213" s="367"/>
      <c r="BJ213" s="367"/>
      <c r="BK213" s="367"/>
      <c r="BP213" s="331"/>
      <c r="BQ213" s="331"/>
      <c r="BR213" s="328"/>
    </row>
    <row r="214" spans="49:70">
      <c r="AW214" s="192"/>
      <c r="AX214" s="192"/>
      <c r="AY214" s="192"/>
      <c r="AZ214" s="192"/>
      <c r="BA214" s="192"/>
      <c r="BB214" s="192"/>
      <c r="BC214" s="192"/>
      <c r="BE214" s="70"/>
      <c r="BF214" s="70"/>
      <c r="BG214" s="70"/>
      <c r="BH214" s="367"/>
      <c r="BI214" s="367"/>
      <c r="BJ214" s="367"/>
      <c r="BK214" s="367"/>
      <c r="BP214" s="331"/>
      <c r="BQ214" s="331"/>
      <c r="BR214" s="328"/>
    </row>
    <row r="215" spans="49:70">
      <c r="AW215" s="192"/>
      <c r="AX215" s="192"/>
      <c r="AY215" s="192"/>
      <c r="AZ215" s="192"/>
      <c r="BA215" s="192"/>
      <c r="BB215" s="192"/>
      <c r="BC215" s="192"/>
      <c r="BE215" s="70"/>
      <c r="BF215" s="70"/>
      <c r="BG215" s="70"/>
      <c r="BH215" s="367"/>
      <c r="BI215" s="367"/>
      <c r="BJ215" s="367"/>
      <c r="BK215" s="367"/>
      <c r="BP215" s="331"/>
      <c r="BQ215" s="331"/>
      <c r="BR215" s="328"/>
    </row>
    <row r="216" spans="49:70">
      <c r="AW216" s="192"/>
      <c r="AX216" s="192"/>
      <c r="AY216" s="192"/>
      <c r="AZ216" s="192"/>
      <c r="BA216" s="192"/>
      <c r="BB216" s="192"/>
      <c r="BC216" s="192"/>
      <c r="BE216" s="70"/>
      <c r="BF216" s="70"/>
      <c r="BG216" s="70"/>
      <c r="BH216" s="367"/>
      <c r="BI216" s="367"/>
      <c r="BJ216" s="367"/>
      <c r="BK216" s="367"/>
      <c r="BP216" s="331"/>
      <c r="BQ216" s="331"/>
      <c r="BR216" s="328"/>
    </row>
    <row r="217" spans="49:70">
      <c r="AW217" s="192"/>
      <c r="AX217" s="192"/>
      <c r="AY217" s="192"/>
      <c r="AZ217" s="192"/>
      <c r="BA217" s="192"/>
      <c r="BB217" s="192"/>
      <c r="BC217" s="192"/>
      <c r="BE217" s="70"/>
      <c r="BF217" s="70"/>
      <c r="BG217" s="70"/>
      <c r="BH217" s="367"/>
      <c r="BI217" s="367"/>
      <c r="BJ217" s="367"/>
      <c r="BK217" s="367"/>
      <c r="BP217" s="331"/>
      <c r="BQ217" s="331"/>
      <c r="BR217" s="328"/>
    </row>
    <row r="218" spans="49:70">
      <c r="BP218" s="331"/>
      <c r="BQ218" s="331"/>
      <c r="BR218" s="328"/>
    </row>
    <row r="219" spans="49:70">
      <c r="BP219" s="331"/>
      <c r="BQ219" s="331"/>
      <c r="BR219" s="328"/>
    </row>
    <row r="220" spans="49:70">
      <c r="BP220" s="331"/>
      <c r="BQ220" s="331"/>
      <c r="BR220" s="328"/>
    </row>
    <row r="221" spans="49:70">
      <c r="BP221" s="331"/>
      <c r="BQ221" s="331"/>
      <c r="BR221" s="328"/>
    </row>
    <row r="222" spans="49:70">
      <c r="BP222" s="331"/>
      <c r="BQ222" s="331"/>
      <c r="BR222" s="328"/>
    </row>
    <row r="223" spans="49:70">
      <c r="BP223" s="331"/>
      <c r="BQ223" s="331"/>
      <c r="BR223" s="328"/>
    </row>
    <row r="224" spans="49:70">
      <c r="BP224" s="331"/>
      <c r="BQ224" s="331"/>
      <c r="BR224" s="328"/>
    </row>
    <row r="225" spans="68:70">
      <c r="BP225" s="331"/>
      <c r="BQ225" s="331"/>
      <c r="BR225" s="328"/>
    </row>
    <row r="226" spans="68:70">
      <c r="BP226" s="331"/>
      <c r="BQ226" s="331"/>
      <c r="BR226" s="328"/>
    </row>
    <row r="227" spans="68:70">
      <c r="BP227" s="331"/>
      <c r="BQ227" s="331"/>
      <c r="BR227" s="328"/>
    </row>
    <row r="228" spans="68:70">
      <c r="BP228" s="331"/>
      <c r="BQ228" s="331"/>
      <c r="BR228" s="328"/>
    </row>
    <row r="229" spans="68:70">
      <c r="BP229" s="331"/>
      <c r="BQ229" s="331"/>
      <c r="BR229" s="328"/>
    </row>
    <row r="230" spans="68:70">
      <c r="BP230" s="331"/>
      <c r="BQ230" s="331"/>
      <c r="BR230" s="328"/>
    </row>
    <row r="231" spans="68:70">
      <c r="BP231" s="331"/>
      <c r="BQ231" s="331"/>
      <c r="BR231" s="328"/>
    </row>
    <row r="232" spans="68:70">
      <c r="BP232" s="331"/>
      <c r="BQ232" s="331"/>
      <c r="BR232" s="328"/>
    </row>
    <row r="233" spans="68:70">
      <c r="BP233" s="331"/>
      <c r="BQ233" s="331"/>
      <c r="BR233" s="328"/>
    </row>
    <row r="234" spans="68:70">
      <c r="BP234" s="331"/>
      <c r="BQ234" s="331"/>
      <c r="BR234" s="328"/>
    </row>
    <row r="235" spans="68:70">
      <c r="BP235" s="331"/>
      <c r="BQ235" s="331"/>
      <c r="BR235" s="328"/>
    </row>
    <row r="236" spans="68:70">
      <c r="BP236" s="331"/>
      <c r="BQ236" s="331"/>
      <c r="BR236" s="328"/>
    </row>
    <row r="237" spans="68:70">
      <c r="BP237" s="331"/>
      <c r="BQ237" s="331"/>
      <c r="BR237" s="328"/>
    </row>
    <row r="238" spans="68:70">
      <c r="BP238" s="331"/>
      <c r="BQ238" s="331"/>
      <c r="BR238" s="328"/>
    </row>
    <row r="239" spans="68:70">
      <c r="BP239" s="331"/>
      <c r="BQ239" s="331"/>
      <c r="BR239" s="328"/>
    </row>
    <row r="240" spans="68:70">
      <c r="BP240" s="331"/>
      <c r="BQ240" s="331"/>
      <c r="BR240" s="328"/>
    </row>
    <row r="241" spans="68:70">
      <c r="BP241" s="331"/>
      <c r="BQ241" s="331"/>
      <c r="BR241" s="328"/>
    </row>
    <row r="242" spans="68:70">
      <c r="BP242" s="331"/>
      <c r="BQ242" s="331"/>
      <c r="BR242" s="328"/>
    </row>
    <row r="243" spans="68:70">
      <c r="BP243" s="331"/>
      <c r="BQ243" s="331"/>
      <c r="BR243" s="328"/>
    </row>
    <row r="244" spans="68:70">
      <c r="BP244" s="331"/>
      <c r="BQ244" s="331"/>
      <c r="BR244" s="328"/>
    </row>
    <row r="245" spans="68:70">
      <c r="BP245" s="331"/>
      <c r="BQ245" s="331"/>
      <c r="BR245" s="328"/>
    </row>
    <row r="246" spans="68:70">
      <c r="BP246" s="331"/>
      <c r="BQ246" s="331"/>
      <c r="BR246" s="328"/>
    </row>
    <row r="247" spans="68:70">
      <c r="BP247" s="331"/>
      <c r="BQ247" s="331"/>
      <c r="BR247" s="328"/>
    </row>
    <row r="248" spans="68:70">
      <c r="BP248" s="331"/>
      <c r="BQ248" s="331"/>
      <c r="BR248" s="328"/>
    </row>
    <row r="249" spans="68:70">
      <c r="BP249" s="331"/>
      <c r="BQ249" s="331"/>
      <c r="BR249" s="328"/>
    </row>
    <row r="250" spans="68:70">
      <c r="BP250" s="331"/>
      <c r="BQ250" s="331"/>
      <c r="BR250" s="328"/>
    </row>
    <row r="251" spans="68:70">
      <c r="BP251" s="331"/>
      <c r="BQ251" s="331"/>
      <c r="BR251" s="328"/>
    </row>
    <row r="252" spans="68:70">
      <c r="BP252" s="331"/>
      <c r="BQ252" s="331"/>
      <c r="BR252" s="328"/>
    </row>
    <row r="253" spans="68:70">
      <c r="BP253" s="331"/>
      <c r="BQ253" s="331"/>
      <c r="BR253" s="328"/>
    </row>
    <row r="254" spans="68:70">
      <c r="BP254" s="331"/>
      <c r="BQ254" s="331"/>
      <c r="BR254" s="328"/>
    </row>
    <row r="255" spans="68:70">
      <c r="BP255" s="331"/>
      <c r="BQ255" s="331"/>
      <c r="BR255" s="328"/>
    </row>
    <row r="256" spans="68:70">
      <c r="BP256" s="331"/>
      <c r="BQ256" s="331"/>
      <c r="BR256" s="328"/>
    </row>
    <row r="257" spans="68:70">
      <c r="BP257" s="331"/>
      <c r="BQ257" s="331"/>
      <c r="BR257" s="328"/>
    </row>
    <row r="258" spans="68:70">
      <c r="BP258" s="331"/>
      <c r="BQ258" s="331"/>
      <c r="BR258" s="328"/>
    </row>
    <row r="259" spans="68:70">
      <c r="BP259" s="331"/>
      <c r="BQ259" s="331"/>
      <c r="BR259" s="328"/>
    </row>
    <row r="260" spans="68:70">
      <c r="BP260" s="331"/>
      <c r="BQ260" s="331"/>
      <c r="BR260" s="328"/>
    </row>
    <row r="261" spans="68:70">
      <c r="BP261" s="331"/>
      <c r="BQ261" s="331"/>
      <c r="BR261" s="328"/>
    </row>
    <row r="262" spans="68:70">
      <c r="BP262" s="331"/>
      <c r="BQ262" s="331"/>
      <c r="BR262" s="328"/>
    </row>
    <row r="263" spans="68:70">
      <c r="BP263" s="331"/>
      <c r="BQ263" s="331"/>
      <c r="BR263" s="328"/>
    </row>
    <row r="264" spans="68:70">
      <c r="BP264" s="331"/>
      <c r="BQ264" s="331"/>
      <c r="BR264" s="328"/>
    </row>
    <row r="265" spans="68:70">
      <c r="BP265" s="331"/>
      <c r="BQ265" s="331"/>
      <c r="BR265" s="328"/>
    </row>
    <row r="266" spans="68:70">
      <c r="BP266" s="331"/>
      <c r="BQ266" s="331"/>
      <c r="BR266" s="328"/>
    </row>
    <row r="267" spans="68:70">
      <c r="BP267" s="331"/>
      <c r="BQ267" s="331"/>
      <c r="BR267" s="328"/>
    </row>
    <row r="268" spans="68:70">
      <c r="BP268" s="331"/>
      <c r="BQ268" s="331"/>
      <c r="BR268" s="328"/>
    </row>
    <row r="269" spans="68:70">
      <c r="BP269" s="331"/>
      <c r="BQ269" s="331"/>
      <c r="BR269" s="328"/>
    </row>
    <row r="270" spans="68:70">
      <c r="BP270" s="331"/>
      <c r="BQ270" s="331"/>
      <c r="BR270" s="328"/>
    </row>
    <row r="271" spans="68:70">
      <c r="BP271" s="331"/>
      <c r="BQ271" s="331"/>
      <c r="BR271" s="328"/>
    </row>
    <row r="272" spans="68:70">
      <c r="BP272" s="331"/>
      <c r="BQ272" s="331"/>
      <c r="BR272" s="328"/>
    </row>
    <row r="273" spans="68:70">
      <c r="BP273" s="331"/>
      <c r="BQ273" s="331"/>
      <c r="BR273" s="328"/>
    </row>
    <row r="274" spans="68:70">
      <c r="BP274" s="331"/>
      <c r="BQ274" s="331"/>
      <c r="BR274" s="328"/>
    </row>
    <row r="275" spans="68:70">
      <c r="BP275" s="331"/>
      <c r="BQ275" s="331"/>
      <c r="BR275" s="328"/>
    </row>
    <row r="276" spans="68:70">
      <c r="BP276" s="331"/>
      <c r="BQ276" s="331"/>
      <c r="BR276" s="328"/>
    </row>
    <row r="277" spans="68:70">
      <c r="BP277" s="331"/>
      <c r="BQ277" s="331"/>
      <c r="BR277" s="328"/>
    </row>
    <row r="278" spans="68:70">
      <c r="BP278" s="331"/>
      <c r="BQ278" s="331"/>
      <c r="BR278" s="328"/>
    </row>
    <row r="279" spans="68:70">
      <c r="BP279" s="331"/>
      <c r="BQ279" s="331"/>
      <c r="BR279" s="328"/>
    </row>
    <row r="280" spans="68:70">
      <c r="BP280" s="331"/>
      <c r="BQ280" s="331"/>
      <c r="BR280" s="328"/>
    </row>
    <row r="281" spans="68:70">
      <c r="BP281" s="331"/>
      <c r="BQ281" s="331"/>
      <c r="BR281" s="328"/>
    </row>
    <row r="282" spans="68:70">
      <c r="BP282" s="331"/>
      <c r="BQ282" s="331"/>
      <c r="BR282" s="328"/>
    </row>
    <row r="283" spans="68:70">
      <c r="BP283" s="331"/>
      <c r="BQ283" s="331"/>
      <c r="BR283" s="328"/>
    </row>
    <row r="284" spans="68:70">
      <c r="BP284" s="331"/>
      <c r="BQ284" s="331"/>
      <c r="BR284" s="328"/>
    </row>
    <row r="285" spans="68:70">
      <c r="BP285" s="331"/>
      <c r="BQ285" s="331"/>
      <c r="BR285" s="328"/>
    </row>
    <row r="286" spans="68:70">
      <c r="BP286" s="331"/>
      <c r="BQ286" s="331"/>
      <c r="BR286" s="328"/>
    </row>
    <row r="287" spans="68:70">
      <c r="BP287" s="331"/>
      <c r="BQ287" s="331"/>
      <c r="BR287" s="328"/>
    </row>
    <row r="288" spans="68:70">
      <c r="BP288" s="331"/>
      <c r="BQ288" s="331"/>
      <c r="BR288" s="328"/>
    </row>
    <row r="289" spans="68:70">
      <c r="BP289" s="331"/>
      <c r="BQ289" s="331"/>
      <c r="BR289" s="328"/>
    </row>
    <row r="290" spans="68:70">
      <c r="BP290" s="331"/>
      <c r="BQ290" s="331"/>
      <c r="BR290" s="328"/>
    </row>
    <row r="291" spans="68:70">
      <c r="BP291" s="331"/>
      <c r="BQ291" s="331"/>
      <c r="BR291" s="328"/>
    </row>
    <row r="292" spans="68:70">
      <c r="BP292" s="331"/>
      <c r="BQ292" s="331"/>
      <c r="BR292" s="328"/>
    </row>
    <row r="293" spans="68:70">
      <c r="BP293" s="331"/>
      <c r="BQ293" s="331"/>
      <c r="BR293" s="328"/>
    </row>
    <row r="294" spans="68:70">
      <c r="BP294" s="331"/>
      <c r="BQ294" s="331"/>
      <c r="BR294" s="328"/>
    </row>
    <row r="295" spans="68:70">
      <c r="BP295" s="331"/>
      <c r="BQ295" s="331"/>
      <c r="BR295" s="328"/>
    </row>
    <row r="296" spans="68:70">
      <c r="BP296" s="331"/>
      <c r="BQ296" s="331"/>
      <c r="BR296" s="328"/>
    </row>
    <row r="297" spans="68:70">
      <c r="BP297" s="331"/>
      <c r="BQ297" s="331"/>
      <c r="BR297" s="328"/>
    </row>
    <row r="298" spans="68:70">
      <c r="BP298" s="331"/>
      <c r="BQ298" s="331"/>
      <c r="BR298" s="328"/>
    </row>
    <row r="299" spans="68:70">
      <c r="BP299" s="331"/>
      <c r="BQ299" s="331"/>
      <c r="BR299" s="328"/>
    </row>
    <row r="300" spans="68:70">
      <c r="BP300" s="331"/>
      <c r="BQ300" s="331"/>
      <c r="BR300" s="328"/>
    </row>
    <row r="301" spans="68:70">
      <c r="BP301" s="331"/>
      <c r="BQ301" s="331"/>
      <c r="BR301" s="328"/>
    </row>
    <row r="302" spans="68:70">
      <c r="BP302" s="331"/>
      <c r="BQ302" s="331"/>
      <c r="BR302" s="328"/>
    </row>
    <row r="303" spans="68:70">
      <c r="BP303" s="331"/>
      <c r="BQ303" s="331"/>
      <c r="BR303" s="328"/>
    </row>
    <row r="304" spans="68:70">
      <c r="BP304" s="331"/>
      <c r="BQ304" s="331"/>
      <c r="BR304" s="328"/>
    </row>
    <row r="305" spans="68:70">
      <c r="BP305" s="331"/>
      <c r="BQ305" s="331"/>
      <c r="BR305" s="328"/>
    </row>
    <row r="306" spans="68:70">
      <c r="BP306" s="331"/>
      <c r="BQ306" s="331"/>
      <c r="BR306" s="328"/>
    </row>
    <row r="307" spans="68:70">
      <c r="BP307" s="331"/>
      <c r="BQ307" s="331"/>
      <c r="BR307" s="328"/>
    </row>
    <row r="308" spans="68:70">
      <c r="BP308" s="331"/>
      <c r="BQ308" s="331"/>
      <c r="BR308" s="328"/>
    </row>
    <row r="309" spans="68:70">
      <c r="BP309" s="331"/>
      <c r="BQ309" s="331"/>
      <c r="BR309" s="328"/>
    </row>
    <row r="310" spans="68:70">
      <c r="BP310" s="331"/>
      <c r="BQ310" s="331"/>
      <c r="BR310" s="328"/>
    </row>
    <row r="311" spans="68:70">
      <c r="BP311" s="331"/>
      <c r="BQ311" s="331"/>
      <c r="BR311" s="328"/>
    </row>
    <row r="312" spans="68:70">
      <c r="BP312" s="331"/>
      <c r="BQ312" s="331"/>
      <c r="BR312" s="328"/>
    </row>
    <row r="313" spans="68:70">
      <c r="BP313" s="331"/>
      <c r="BQ313" s="331"/>
      <c r="BR313" s="328"/>
    </row>
    <row r="314" spans="68:70">
      <c r="BP314" s="331"/>
      <c r="BQ314" s="331"/>
      <c r="BR314" s="328"/>
    </row>
    <row r="315" spans="68:70">
      <c r="BP315" s="331"/>
      <c r="BQ315" s="331"/>
      <c r="BR315" s="328"/>
    </row>
    <row r="316" spans="68:70">
      <c r="BP316" s="331"/>
      <c r="BQ316" s="331"/>
      <c r="BR316" s="328"/>
    </row>
    <row r="317" spans="68:70">
      <c r="BP317" s="331"/>
      <c r="BQ317" s="331"/>
      <c r="BR317" s="328"/>
    </row>
    <row r="318" spans="68:70">
      <c r="BP318" s="331"/>
      <c r="BQ318" s="331"/>
      <c r="BR318" s="328"/>
    </row>
    <row r="319" spans="68:70">
      <c r="BP319" s="331"/>
      <c r="BQ319" s="331"/>
      <c r="BR319" s="328"/>
    </row>
    <row r="320" spans="68:70">
      <c r="BP320" s="331"/>
      <c r="BQ320" s="331"/>
      <c r="BR320" s="328"/>
    </row>
    <row r="321" spans="68:70">
      <c r="BP321" s="331"/>
      <c r="BQ321" s="331"/>
      <c r="BR321" s="328"/>
    </row>
    <row r="322" spans="68:70">
      <c r="BP322" s="331"/>
      <c r="BQ322" s="331"/>
      <c r="BR322" s="328"/>
    </row>
    <row r="323" spans="68:70">
      <c r="BP323" s="331"/>
      <c r="BQ323" s="331"/>
      <c r="BR323" s="328"/>
    </row>
    <row r="324" spans="68:70">
      <c r="BP324" s="331"/>
      <c r="BQ324" s="331"/>
      <c r="BR324" s="328"/>
    </row>
    <row r="325" spans="68:70">
      <c r="BP325" s="331"/>
      <c r="BQ325" s="331"/>
      <c r="BR325" s="328"/>
    </row>
    <row r="326" spans="68:70">
      <c r="BP326" s="331"/>
      <c r="BQ326" s="331"/>
      <c r="BR326" s="328"/>
    </row>
    <row r="327" spans="68:70">
      <c r="BP327" s="331"/>
      <c r="BQ327" s="331"/>
      <c r="BR327" s="328"/>
    </row>
    <row r="328" spans="68:70">
      <c r="BP328" s="331"/>
      <c r="BQ328" s="331"/>
      <c r="BR328" s="328"/>
    </row>
    <row r="329" spans="68:70">
      <c r="BP329" s="331"/>
      <c r="BQ329" s="331"/>
      <c r="BR329" s="328"/>
    </row>
    <row r="330" spans="68:70">
      <c r="BP330" s="331"/>
      <c r="BQ330" s="331"/>
      <c r="BR330" s="328"/>
    </row>
    <row r="331" spans="68:70">
      <c r="BP331" s="331"/>
      <c r="BQ331" s="331"/>
      <c r="BR331" s="328"/>
    </row>
    <row r="332" spans="68:70">
      <c r="BP332" s="331"/>
      <c r="BQ332" s="331"/>
      <c r="BR332" s="328"/>
    </row>
    <row r="333" spans="68:70">
      <c r="BP333" s="331"/>
      <c r="BQ333" s="331"/>
      <c r="BR333" s="328"/>
    </row>
    <row r="334" spans="68:70">
      <c r="BP334" s="331"/>
      <c r="BQ334" s="331"/>
      <c r="BR334" s="328"/>
    </row>
    <row r="335" spans="68:70">
      <c r="BP335" s="331"/>
      <c r="BQ335" s="331"/>
      <c r="BR335" s="328"/>
    </row>
    <row r="336" spans="68:70">
      <c r="BP336" s="331"/>
      <c r="BQ336" s="331"/>
      <c r="BR336" s="328"/>
    </row>
    <row r="337" spans="68:70">
      <c r="BP337" s="331"/>
      <c r="BQ337" s="331"/>
      <c r="BR337" s="328"/>
    </row>
    <row r="338" spans="68:70">
      <c r="BP338" s="331"/>
      <c r="BQ338" s="331"/>
      <c r="BR338" s="328"/>
    </row>
    <row r="339" spans="68:70">
      <c r="BP339" s="331"/>
      <c r="BQ339" s="331"/>
      <c r="BR339" s="328"/>
    </row>
    <row r="340" spans="68:70">
      <c r="BP340" s="331"/>
      <c r="BQ340" s="331"/>
      <c r="BR340" s="328"/>
    </row>
    <row r="341" spans="68:70">
      <c r="BP341" s="331"/>
      <c r="BQ341" s="331"/>
      <c r="BR341" s="328"/>
    </row>
    <row r="342" spans="68:70">
      <c r="BP342" s="331"/>
      <c r="BQ342" s="331"/>
      <c r="BR342" s="328"/>
    </row>
    <row r="343" spans="68:70">
      <c r="BP343" s="331"/>
      <c r="BQ343" s="331"/>
      <c r="BR343" s="328"/>
    </row>
    <row r="344" spans="68:70">
      <c r="BP344" s="331"/>
      <c r="BQ344" s="331"/>
      <c r="BR344" s="328"/>
    </row>
    <row r="345" spans="68:70">
      <c r="BP345" s="331"/>
      <c r="BQ345" s="331"/>
      <c r="BR345" s="328"/>
    </row>
    <row r="346" spans="68:70">
      <c r="BP346" s="331"/>
      <c r="BQ346" s="331"/>
      <c r="BR346" s="328"/>
    </row>
    <row r="347" spans="68:70">
      <c r="BP347" s="331"/>
      <c r="BQ347" s="331"/>
      <c r="BR347" s="328"/>
    </row>
    <row r="348" spans="68:70">
      <c r="BP348" s="331"/>
      <c r="BQ348" s="331"/>
      <c r="BR348" s="328"/>
    </row>
    <row r="349" spans="68:70">
      <c r="BP349" s="331"/>
      <c r="BQ349" s="331"/>
      <c r="BR349" s="328"/>
    </row>
    <row r="350" spans="68:70">
      <c r="BP350" s="331"/>
      <c r="BQ350" s="331"/>
      <c r="BR350" s="328"/>
    </row>
  </sheetData>
  <sheetCalcPr fullCalcOnLoad="1"/>
  <sortState ref="A8:XFD183">
    <sortCondition ref="BG8:BG183"/>
  </sortState>
  <phoneticPr fontId="2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97"/>
  <sheetViews>
    <sheetView workbookViewId="0">
      <pane ySplit="2700"/>
      <selection activeCell="D3" sqref="D3"/>
      <selection pane="bottomLeft" activeCell="E3" sqref="E3"/>
    </sheetView>
  </sheetViews>
  <sheetFormatPr baseColWidth="10" defaultRowHeight="15"/>
  <cols>
    <col min="1" max="1" width="13" style="72" customWidth="1"/>
    <col min="2" max="2" width="13.1640625" style="72" customWidth="1"/>
    <col min="3" max="3" width="10.83203125" style="72"/>
    <col min="4" max="4" width="14.83203125" style="72" customWidth="1"/>
    <col min="5" max="5" width="17.5" style="72" customWidth="1"/>
    <col min="6" max="6" width="16.83203125" style="72" customWidth="1"/>
    <col min="7" max="7" width="19.6640625" style="339" customWidth="1"/>
    <col min="8" max="8" width="13.5" style="72" customWidth="1"/>
    <col min="9" max="9" width="19" style="72" customWidth="1"/>
    <col min="10" max="10" width="17.1640625" style="72" customWidth="1"/>
    <col min="11" max="11" width="17.1640625" style="72" bestFit="1" customWidth="1"/>
    <col min="12" max="12" width="14.5" style="72" customWidth="1"/>
    <col min="13" max="13" width="19.83203125" style="72" customWidth="1"/>
    <col min="14" max="14" width="18.6640625" style="72" customWidth="1"/>
    <col min="15" max="15" width="13" style="72" customWidth="1"/>
    <col min="16" max="16384" width="10.83203125" style="72"/>
  </cols>
  <sheetData>
    <row r="1" spans="1:8" ht="17">
      <c r="B1" s="68" t="s">
        <v>78</v>
      </c>
    </row>
    <row r="2" spans="1:8">
      <c r="G2" s="351" t="s">
        <v>119</v>
      </c>
    </row>
    <row r="3" spans="1:8">
      <c r="G3" s="351" t="s">
        <v>120</v>
      </c>
    </row>
    <row r="4" spans="1:8">
      <c r="A4" s="77" t="s">
        <v>392</v>
      </c>
      <c r="G4" s="351" t="s">
        <v>121</v>
      </c>
    </row>
    <row r="5" spans="1:8">
      <c r="B5" s="162" t="s">
        <v>70</v>
      </c>
      <c r="E5" s="162" t="s">
        <v>71</v>
      </c>
    </row>
    <row r="6" spans="1:8">
      <c r="B6" s="72" t="s">
        <v>72</v>
      </c>
      <c r="E6" s="72" t="s">
        <v>72</v>
      </c>
    </row>
    <row r="7" spans="1:8">
      <c r="B7" s="72" t="s">
        <v>73</v>
      </c>
      <c r="C7" s="72" t="s">
        <v>379</v>
      </c>
      <c r="E7" s="72" t="s">
        <v>585</v>
      </c>
      <c r="F7" s="72" t="s">
        <v>293</v>
      </c>
    </row>
    <row r="8" spans="1:8">
      <c r="B8" s="72" t="s">
        <v>390</v>
      </c>
      <c r="C8" s="228" t="s">
        <v>725</v>
      </c>
      <c r="E8" s="72" t="s">
        <v>586</v>
      </c>
      <c r="F8" s="228" t="s">
        <v>726</v>
      </c>
    </row>
    <row r="9" spans="1:8">
      <c r="A9" s="72" t="s">
        <v>125</v>
      </c>
      <c r="B9" s="300">
        <v>14.531370959008999</v>
      </c>
      <c r="C9" s="72">
        <v>20.9</v>
      </c>
      <c r="E9" s="301">
        <v>18.4658443355017</v>
      </c>
      <c r="F9" s="301">
        <v>19</v>
      </c>
    </row>
    <row r="10" spans="1:8">
      <c r="A10" s="72" t="s">
        <v>10</v>
      </c>
      <c r="B10" s="300">
        <v>35.853264248887697</v>
      </c>
      <c r="E10" s="301">
        <v>36.282816813901697</v>
      </c>
      <c r="F10" s="301"/>
    </row>
    <row r="11" spans="1:8">
      <c r="A11" s="72" t="s">
        <v>11</v>
      </c>
      <c r="B11" s="300">
        <v>52.643473091674402</v>
      </c>
      <c r="C11" s="72">
        <v>56.8</v>
      </c>
      <c r="E11" s="301">
        <v>49.775459518493498</v>
      </c>
      <c r="F11" s="301">
        <v>49.4</v>
      </c>
    </row>
    <row r="12" spans="1:8">
      <c r="A12" s="72" t="s">
        <v>37</v>
      </c>
      <c r="B12" s="300">
        <v>73.883497731551799</v>
      </c>
      <c r="C12" s="72">
        <v>76.699999999999989</v>
      </c>
      <c r="E12" s="301">
        <v>67.871604698573094</v>
      </c>
      <c r="F12" s="301">
        <v>67.8</v>
      </c>
    </row>
    <row r="13" spans="1:8">
      <c r="A13" s="72" t="s">
        <v>38</v>
      </c>
      <c r="B13" s="300">
        <v>29.21476672140146</v>
      </c>
      <c r="C13" s="72">
        <v>27.20000000000001</v>
      </c>
      <c r="E13" s="301">
        <v>31.278823026890457</v>
      </c>
      <c r="F13" s="301">
        <v>31.200000000000003</v>
      </c>
    </row>
    <row r="14" spans="1:8">
      <c r="A14" s="72" t="s">
        <v>157</v>
      </c>
      <c r="B14" s="300">
        <v>-3.0982644529532601</v>
      </c>
      <c r="C14" s="72">
        <v>-3.8999999999999995</v>
      </c>
      <c r="E14" s="301">
        <v>0.84957227453644801</v>
      </c>
      <c r="F14" s="301">
        <v>1</v>
      </c>
    </row>
    <row r="15" spans="1:8">
      <c r="A15" s="72" t="s">
        <v>816</v>
      </c>
      <c r="B15" s="300"/>
      <c r="E15" s="301"/>
      <c r="F15" s="343" t="s">
        <v>207</v>
      </c>
    </row>
    <row r="16" spans="1:8">
      <c r="B16" s="344"/>
      <c r="E16" s="336"/>
      <c r="F16" s="341" t="s">
        <v>812</v>
      </c>
      <c r="G16" s="341"/>
      <c r="H16" s="343"/>
    </row>
    <row r="17" spans="1:8">
      <c r="A17" s="72" t="s">
        <v>158</v>
      </c>
      <c r="B17" s="300">
        <v>78.434557253318545</v>
      </c>
      <c r="C17" s="300">
        <v>138</v>
      </c>
      <c r="E17" s="301">
        <v>138.03570352700004</v>
      </c>
      <c r="F17" s="301">
        <v>206</v>
      </c>
      <c r="G17" s="336" t="s">
        <v>208</v>
      </c>
      <c r="H17" s="347">
        <f>F17*0.67</f>
        <v>138.02000000000001</v>
      </c>
    </row>
    <row r="18" spans="1:8">
      <c r="A18" s="72" t="s">
        <v>159</v>
      </c>
      <c r="B18" s="300">
        <v>16.366147285000004</v>
      </c>
      <c r="C18" s="300">
        <v>45</v>
      </c>
      <c r="E18" s="301">
        <v>66.928402795425583</v>
      </c>
      <c r="F18" s="301">
        <v>99.9</v>
      </c>
      <c r="G18" s="336" t="s">
        <v>208</v>
      </c>
      <c r="H18" s="347">
        <f>F18*0.67</f>
        <v>66.933000000000007</v>
      </c>
    </row>
    <row r="19" spans="1:8">
      <c r="A19" s="72" t="s">
        <v>160</v>
      </c>
      <c r="B19" s="302">
        <v>0.77190527944786325</v>
      </c>
      <c r="C19" s="72">
        <v>0.80200000000000005</v>
      </c>
      <c r="E19" s="303">
        <v>0.69812594455788091</v>
      </c>
      <c r="F19" s="303">
        <v>0.69299999999999995</v>
      </c>
    </row>
    <row r="20" spans="1:8">
      <c r="E20" s="72" t="s">
        <v>283</v>
      </c>
    </row>
    <row r="22" spans="1:8">
      <c r="A22" s="77" t="s">
        <v>685</v>
      </c>
    </row>
    <row r="23" spans="1:8">
      <c r="A23" s="72" t="s">
        <v>815</v>
      </c>
      <c r="G23" s="350" t="s">
        <v>134</v>
      </c>
    </row>
    <row r="24" spans="1:8">
      <c r="B24" s="152" t="s">
        <v>583</v>
      </c>
      <c r="G24" s="350" t="s">
        <v>206</v>
      </c>
    </row>
    <row r="25" spans="1:8">
      <c r="C25" s="79"/>
      <c r="D25" s="79" t="s">
        <v>284</v>
      </c>
      <c r="E25" s="329" t="s">
        <v>68</v>
      </c>
      <c r="F25" s="100" t="s">
        <v>188</v>
      </c>
      <c r="G25" s="342"/>
    </row>
    <row r="26" spans="1:8">
      <c r="C26" s="138" t="s">
        <v>53</v>
      </c>
      <c r="D26" s="138" t="s">
        <v>55</v>
      </c>
      <c r="E26" s="406" t="s">
        <v>9</v>
      </c>
      <c r="F26" s="138" t="s">
        <v>189</v>
      </c>
      <c r="G26" s="340" t="s">
        <v>210</v>
      </c>
      <c r="H26" s="138" t="s">
        <v>69</v>
      </c>
    </row>
    <row r="27" spans="1:8">
      <c r="B27" s="79" t="s">
        <v>252</v>
      </c>
      <c r="C27" s="419">
        <v>1.580037563010139E-2</v>
      </c>
      <c r="D27" s="407">
        <f>(($C28*D28)+($C29*D29)+($C30*D30)+($C31*D31)+($C32*D32)+($C33*D33)+($C34*D34))/$C27</f>
        <v>125.12504985997383</v>
      </c>
      <c r="E27" s="446">
        <f t="shared" ref="E27:F27" si="0">(($C28*E28)+($C29*E29)+($C30*E30)+($C31*E31)+($C32*E32)+($C33*E33)+($C34*E34))/$C27</f>
        <v>9.2273594277894091</v>
      </c>
      <c r="F27" s="446">
        <f t="shared" si="0"/>
        <v>10.572943636285878</v>
      </c>
      <c r="G27" s="383">
        <f>4.44*F27</f>
        <v>46.943869745109303</v>
      </c>
      <c r="H27" s="72">
        <f>SUM(H28:H35)</f>
        <v>67</v>
      </c>
    </row>
    <row r="28" spans="1:8">
      <c r="A28" s="72" t="s">
        <v>200</v>
      </c>
      <c r="C28" s="419">
        <v>5.6700000000000012E-4</v>
      </c>
      <c r="D28" s="409">
        <v>1186.4861812364161</v>
      </c>
      <c r="E28" s="404">
        <v>69.114135894711424</v>
      </c>
      <c r="F28" s="404">
        <v>71.070318278193653</v>
      </c>
      <c r="G28" s="383">
        <v>315.55221315517986</v>
      </c>
      <c r="H28" s="72">
        <v>7</v>
      </c>
    </row>
    <row r="29" spans="1:8">
      <c r="A29" s="72" t="s">
        <v>201</v>
      </c>
      <c r="C29" s="419">
        <v>3.1430000000000004E-3</v>
      </c>
      <c r="D29" s="409">
        <v>244.65541749078923</v>
      </c>
      <c r="E29" s="404">
        <v>21.603789693343298</v>
      </c>
      <c r="F29" s="404">
        <v>26.290580935482971</v>
      </c>
      <c r="G29" s="383">
        <v>116.7301793535444</v>
      </c>
      <c r="H29" s="72">
        <v>25</v>
      </c>
    </row>
    <row r="30" spans="1:8">
      <c r="A30" s="72" t="s">
        <v>248</v>
      </c>
      <c r="C30" s="419">
        <v>3.653E-3</v>
      </c>
      <c r="D30" s="409">
        <v>116.50516833827598</v>
      </c>
      <c r="E30" s="404">
        <v>8.5165384432374793</v>
      </c>
      <c r="F30" s="404">
        <v>9.6911776388657476</v>
      </c>
      <c r="G30" s="383">
        <v>43.028828716563922</v>
      </c>
      <c r="H30" s="72">
        <v>19</v>
      </c>
    </row>
    <row r="31" spans="1:8">
      <c r="A31" s="72" t="s">
        <v>323</v>
      </c>
      <c r="C31" s="419">
        <v>6.217563010138587E-5</v>
      </c>
      <c r="D31" s="409">
        <v>85.224000000000004</v>
      </c>
      <c r="E31" s="404">
        <v>6.0300000000000011</v>
      </c>
      <c r="F31" s="404">
        <v>6.0300000000000011</v>
      </c>
      <c r="G31" s="383">
        <v>26.773200000000006</v>
      </c>
      <c r="H31" s="72">
        <v>1</v>
      </c>
    </row>
    <row r="32" spans="1:8">
      <c r="A32" s="72" t="s">
        <v>324</v>
      </c>
      <c r="C32" s="419">
        <v>1.5869999999999999E-3</v>
      </c>
      <c r="D32" s="407">
        <v>26.647488796825769</v>
      </c>
      <c r="E32" s="404">
        <v>2.2101412521881203</v>
      </c>
      <c r="F32" s="404">
        <v>2.7623775516396316</v>
      </c>
      <c r="G32" s="383">
        <v>12.264956329279965</v>
      </c>
      <c r="H32" s="72">
        <v>9</v>
      </c>
    </row>
    <row r="33" spans="1:8">
      <c r="A33" s="72" t="s">
        <v>325</v>
      </c>
      <c r="C33" s="419">
        <v>8.1400000000000005E-4</v>
      </c>
      <c r="D33" s="407">
        <v>54.002000000000002</v>
      </c>
      <c r="E33" s="404">
        <v>3.4632299999999998</v>
      </c>
      <c r="F33" s="404">
        <v>3.4632299999999998</v>
      </c>
      <c r="G33" s="383">
        <v>15.3767412</v>
      </c>
      <c r="H33" s="72">
        <v>2</v>
      </c>
    </row>
    <row r="34" spans="1:8">
      <c r="A34" s="72" t="s">
        <v>326</v>
      </c>
      <c r="C34" s="419">
        <v>5.3600000000000002E-4</v>
      </c>
      <c r="D34" s="407">
        <v>33.94350378378379</v>
      </c>
      <c r="E34" s="404">
        <v>1.6696298594594596</v>
      </c>
      <c r="F34" s="404">
        <v>2.1428381837837835</v>
      </c>
      <c r="G34" s="383">
        <v>9.5142015359999998</v>
      </c>
      <c r="H34" s="72">
        <v>3</v>
      </c>
    </row>
    <row r="35" spans="1:8">
      <c r="A35" s="72" t="s">
        <v>338</v>
      </c>
      <c r="C35" s="419">
        <v>5.4381999999999998E-3</v>
      </c>
      <c r="D35" s="407">
        <v>0</v>
      </c>
      <c r="E35" s="304">
        <v>0</v>
      </c>
      <c r="F35" s="304">
        <v>0</v>
      </c>
      <c r="G35" s="339">
        <f t="shared" ref="G35" si="1">F35*4.444</f>
        <v>0</v>
      </c>
      <c r="H35" s="72">
        <v>1</v>
      </c>
    </row>
    <row r="36" spans="1:8">
      <c r="C36" s="419"/>
      <c r="D36" s="407"/>
      <c r="E36" s="337"/>
      <c r="F36" s="337"/>
      <c r="H36" s="310"/>
    </row>
    <row r="37" spans="1:8">
      <c r="C37" s="419"/>
      <c r="D37" s="407"/>
      <c r="E37" s="304"/>
      <c r="F37" s="304"/>
      <c r="H37" s="305"/>
    </row>
    <row r="38" spans="1:8">
      <c r="B38" s="152" t="s">
        <v>753</v>
      </c>
      <c r="C38" s="419"/>
      <c r="D38" s="407"/>
      <c r="E38" s="304"/>
      <c r="F38" s="304"/>
    </row>
    <row r="39" spans="1:8">
      <c r="B39" s="152"/>
      <c r="C39" s="423" t="s">
        <v>79</v>
      </c>
      <c r="D39" s="79" t="s">
        <v>284</v>
      </c>
      <c r="E39" s="329" t="s">
        <v>68</v>
      </c>
      <c r="F39" s="100" t="s">
        <v>188</v>
      </c>
      <c r="G39" s="342"/>
    </row>
    <row r="40" spans="1:8">
      <c r="B40" s="152"/>
      <c r="C40" s="424" t="s">
        <v>80</v>
      </c>
      <c r="D40" s="138" t="s">
        <v>55</v>
      </c>
      <c r="E40" s="406" t="s">
        <v>9</v>
      </c>
      <c r="F40" s="138" t="s">
        <v>189</v>
      </c>
      <c r="G40" s="340" t="s">
        <v>210</v>
      </c>
      <c r="H40" s="138" t="s">
        <v>69</v>
      </c>
    </row>
    <row r="41" spans="1:8">
      <c r="B41" s="79" t="s">
        <v>27</v>
      </c>
      <c r="C41" s="419">
        <f>SUM(C42:C52)</f>
        <v>0.98422658483806735</v>
      </c>
      <c r="D41" s="421">
        <f>(($C42*D42)+($C43*D43)+($C44*D44)+($C45*D45)+($C46*D46)+($C47*D47)+($C48*D48)+($C49*D49)+($C50*D50)+($C51*D51))/$C41</f>
        <v>77.682858441966928</v>
      </c>
      <c r="E41" s="446">
        <f t="shared" ref="E41:F41" si="2">(($C42*E42)+($C43*E43)+($C44*E44)+($C45*E45)+($C46*E46)+($C47*E47)+($C48*E48)+($C49*E49)+($C50*E50)+($C51*E51))/$C41</f>
        <v>6.490531073389306</v>
      </c>
      <c r="F41" s="446">
        <f t="shared" si="2"/>
        <v>8.5830167135789956</v>
      </c>
      <c r="G41" s="383">
        <f>4.44*F41</f>
        <v>38.108594208290747</v>
      </c>
      <c r="H41" s="72">
        <f>SUM(H42:H52)</f>
        <v>316</v>
      </c>
    </row>
    <row r="42" spans="1:8">
      <c r="A42" s="72" t="s">
        <v>200</v>
      </c>
      <c r="C42" s="419">
        <v>4.1600000000000005E-3</v>
      </c>
      <c r="D42" s="421">
        <v>280.52571775125722</v>
      </c>
      <c r="E42" s="421">
        <v>30.58041032574349</v>
      </c>
      <c r="F42" s="421">
        <v>33.310414737732003</v>
      </c>
      <c r="G42" s="422">
        <v>147.89824143553011</v>
      </c>
      <c r="H42" s="72">
        <v>37</v>
      </c>
    </row>
    <row r="43" spans="1:8">
      <c r="A43" s="72" t="s">
        <v>201</v>
      </c>
      <c r="C43" s="419">
        <v>1.9861000000000004E-2</v>
      </c>
      <c r="D43" s="421">
        <v>315.89136398337752</v>
      </c>
      <c r="E43" s="421">
        <v>24.817641372433915</v>
      </c>
      <c r="F43" s="421">
        <v>29.874106317753316</v>
      </c>
      <c r="G43" s="422">
        <v>132.64103205082475</v>
      </c>
      <c r="H43" s="72">
        <v>15</v>
      </c>
    </row>
    <row r="44" spans="1:8">
      <c r="A44" s="72" t="s">
        <v>248</v>
      </c>
      <c r="C44" s="419">
        <v>7.8854999999999981E-2</v>
      </c>
      <c r="D44" s="421">
        <v>71.27053724701257</v>
      </c>
      <c r="E44" s="421">
        <v>6.5486387632176024</v>
      </c>
      <c r="F44" s="421">
        <v>8.9627387536012399</v>
      </c>
      <c r="G44" s="422">
        <v>39.794560065989508</v>
      </c>
      <c r="H44" s="72">
        <v>39</v>
      </c>
    </row>
    <row r="45" spans="1:8">
      <c r="A45" s="72" t="s">
        <v>153</v>
      </c>
      <c r="C45" s="419">
        <v>9.1971765228437644E-3</v>
      </c>
      <c r="D45" s="443">
        <v>801.58316758591434</v>
      </c>
      <c r="E45" s="443">
        <v>55.953357688587182</v>
      </c>
      <c r="F45" s="443">
        <v>70.355519640220621</v>
      </c>
      <c r="G45" s="447">
        <v>312.37850720257956</v>
      </c>
      <c r="H45" s="72">
        <v>7</v>
      </c>
    </row>
    <row r="46" spans="1:8">
      <c r="A46" s="72" t="s">
        <v>213</v>
      </c>
      <c r="C46" s="419">
        <v>8.3696257392354936E-2</v>
      </c>
      <c r="D46" s="421">
        <v>296.74152375846171</v>
      </c>
      <c r="E46" s="421">
        <v>22.087043275833121</v>
      </c>
      <c r="F46" s="421">
        <v>29.23906237491374</v>
      </c>
      <c r="G46" s="422">
        <v>129.82143694461701</v>
      </c>
      <c r="H46" s="72">
        <v>47</v>
      </c>
    </row>
    <row r="47" spans="1:8">
      <c r="A47" s="72" t="s">
        <v>229</v>
      </c>
      <c r="C47" s="419">
        <v>0.1759786273094725</v>
      </c>
      <c r="D47" s="421">
        <v>112.18277907172693</v>
      </c>
      <c r="E47" s="421">
        <v>9.9719054020949542</v>
      </c>
      <c r="F47" s="421">
        <v>14.156397542018846</v>
      </c>
      <c r="G47" s="422">
        <v>62.854405086563681</v>
      </c>
      <c r="H47" s="72">
        <v>65</v>
      </c>
    </row>
    <row r="48" spans="1:8">
      <c r="A48" s="72" t="s">
        <v>230</v>
      </c>
      <c r="C48" s="419">
        <v>0.17037993877532898</v>
      </c>
      <c r="D48" s="421">
        <v>17.66103612128984</v>
      </c>
      <c r="E48" s="421">
        <v>2.2255381959508966</v>
      </c>
      <c r="F48" s="421">
        <v>3.1751501994320246</v>
      </c>
      <c r="G48" s="422">
        <v>14.097666885478191</v>
      </c>
      <c r="H48" s="72">
        <v>57</v>
      </c>
    </row>
    <row r="49" spans="1:15">
      <c r="A49" s="72" t="s">
        <v>324</v>
      </c>
      <c r="C49" s="419">
        <v>2.0754999999999996E-2</v>
      </c>
      <c r="D49" s="421">
        <v>15.926947034809579</v>
      </c>
      <c r="E49" s="421">
        <v>3.6244931718992652</v>
      </c>
      <c r="F49" s="421">
        <v>5.6792712895903374</v>
      </c>
      <c r="G49" s="422">
        <v>25.2159645257811</v>
      </c>
      <c r="H49" s="72">
        <v>15</v>
      </c>
    </row>
    <row r="50" spans="1:15">
      <c r="A50" s="72" t="s">
        <v>325</v>
      </c>
      <c r="C50" s="419">
        <v>0.16015800000000002</v>
      </c>
      <c r="D50" s="421">
        <v>49.719135401133308</v>
      </c>
      <c r="E50" s="421">
        <v>4.1807532418729494</v>
      </c>
      <c r="F50" s="421">
        <v>4.7006731419624206</v>
      </c>
      <c r="G50" s="422">
        <v>20.870988750313149</v>
      </c>
      <c r="H50" s="72">
        <v>6</v>
      </c>
    </row>
    <row r="51" spans="1:15">
      <c r="A51" s="72" t="s">
        <v>100</v>
      </c>
      <c r="C51" s="419">
        <v>5.8610000000000016E-3</v>
      </c>
      <c r="D51" s="421">
        <v>24.534251425934709</v>
      </c>
      <c r="E51" s="421">
        <v>1.6362658384764268</v>
      </c>
      <c r="F51" s="421">
        <v>2.0089233960371016</v>
      </c>
      <c r="G51" s="422">
        <v>8.9196198784047311</v>
      </c>
      <c r="H51" s="72">
        <v>27</v>
      </c>
    </row>
    <row r="52" spans="1:15">
      <c r="A52" s="72" t="s">
        <v>677</v>
      </c>
      <c r="C52" s="419">
        <v>0.25532458483806714</v>
      </c>
      <c r="D52" s="448">
        <v>0</v>
      </c>
      <c r="E52" s="448">
        <v>0</v>
      </c>
      <c r="F52" s="448">
        <v>0</v>
      </c>
      <c r="G52" s="448">
        <v>0</v>
      </c>
      <c r="H52" s="72">
        <v>1</v>
      </c>
    </row>
    <row r="53" spans="1:15">
      <c r="D53" s="421"/>
      <c r="E53" s="421"/>
      <c r="F53" s="421"/>
      <c r="G53" s="422"/>
      <c r="J53" s="72" t="s">
        <v>745</v>
      </c>
    </row>
    <row r="54" spans="1:15" ht="16" thickBot="1">
      <c r="B54" s="79" t="s">
        <v>42</v>
      </c>
      <c r="C54" s="444">
        <f>C27+C41</f>
        <v>1.0000269604681686</v>
      </c>
      <c r="D54" s="421">
        <f>(($C27*D27)+($C41*D41))/$C54</f>
        <v>78.432442677944678</v>
      </c>
      <c r="E54" s="421">
        <f t="shared" ref="E54:F54" si="3">(($C27*E27)+($C41*E41))/$C54</f>
        <v>6.5337728236061103</v>
      </c>
      <c r="F54" s="421">
        <f t="shared" si="3"/>
        <v>8.6144574587770073</v>
      </c>
      <c r="G54" s="422">
        <f>F54*4.44</f>
        <v>38.248191116969913</v>
      </c>
      <c r="H54" s="445">
        <f>H27+H41</f>
        <v>383</v>
      </c>
      <c r="J54" s="72" t="s">
        <v>16</v>
      </c>
    </row>
    <row r="55" spans="1:15" ht="16" thickBot="1">
      <c r="D55" s="421"/>
      <c r="E55" s="421"/>
      <c r="F55" s="453" t="s">
        <v>23</v>
      </c>
      <c r="G55" s="449">
        <f>G54*128989/1000</f>
        <v>4933.5959239868316</v>
      </c>
      <c r="J55" s="72" t="s">
        <v>746</v>
      </c>
    </row>
    <row r="56" spans="1:15">
      <c r="G56" s="72"/>
      <c r="H56" s="339"/>
      <c r="J56" s="72" t="s">
        <v>747</v>
      </c>
    </row>
    <row r="57" spans="1:15">
      <c r="A57" s="77" t="s">
        <v>264</v>
      </c>
      <c r="G57" s="72"/>
      <c r="H57" s="339"/>
      <c r="J57" s="72" t="s">
        <v>748</v>
      </c>
    </row>
    <row r="58" spans="1:15">
      <c r="A58" s="72" t="s">
        <v>205</v>
      </c>
      <c r="G58" s="72"/>
      <c r="H58" s="343"/>
    </row>
    <row r="59" spans="1:15">
      <c r="D59" s="96" t="s">
        <v>204</v>
      </c>
      <c r="E59" s="96"/>
      <c r="F59" s="96"/>
      <c r="G59" s="96"/>
      <c r="H59" s="339"/>
      <c r="I59" s="100" t="s">
        <v>430</v>
      </c>
      <c r="J59" s="100"/>
      <c r="K59" s="100"/>
      <c r="M59" s="100" t="s">
        <v>549</v>
      </c>
      <c r="N59" s="100"/>
      <c r="O59" s="100"/>
    </row>
    <row r="60" spans="1:15">
      <c r="E60" s="72" t="s">
        <v>400</v>
      </c>
      <c r="G60" s="72"/>
      <c r="H60" s="339"/>
      <c r="J60" s="116" t="s">
        <v>77</v>
      </c>
      <c r="N60" s="72" t="s">
        <v>168</v>
      </c>
    </row>
    <row r="61" spans="1:15">
      <c r="D61" s="72" t="s">
        <v>673</v>
      </c>
      <c r="E61" s="79" t="s">
        <v>620</v>
      </c>
      <c r="F61" s="79" t="s">
        <v>820</v>
      </c>
      <c r="G61" s="79" t="s">
        <v>589</v>
      </c>
      <c r="H61" s="341"/>
      <c r="I61" s="72" t="s">
        <v>673</v>
      </c>
      <c r="J61" s="79" t="s">
        <v>620</v>
      </c>
      <c r="K61" s="131" t="s">
        <v>820</v>
      </c>
      <c r="M61" s="72" t="s">
        <v>588</v>
      </c>
      <c r="N61" s="79" t="s">
        <v>620</v>
      </c>
      <c r="O61" s="131" t="s">
        <v>820</v>
      </c>
    </row>
    <row r="62" spans="1:15">
      <c r="D62" s="116" t="s">
        <v>674</v>
      </c>
      <c r="E62" s="138" t="s">
        <v>522</v>
      </c>
      <c r="F62" s="138" t="s">
        <v>24</v>
      </c>
      <c r="G62" s="138" t="s">
        <v>649</v>
      </c>
      <c r="H62" s="341"/>
      <c r="I62" s="116" t="s">
        <v>674</v>
      </c>
      <c r="J62" s="138" t="s">
        <v>522</v>
      </c>
      <c r="K62" s="354" t="s">
        <v>24</v>
      </c>
      <c r="M62" s="116" t="s">
        <v>674</v>
      </c>
      <c r="N62" s="138" t="s">
        <v>522</v>
      </c>
      <c r="O62" s="354" t="s">
        <v>24</v>
      </c>
    </row>
    <row r="63" spans="1:15">
      <c r="A63" s="72" t="s">
        <v>817</v>
      </c>
      <c r="D63" s="312">
        <v>0.90311708928635981</v>
      </c>
      <c r="E63" s="317">
        <f>D63*137934/1000</f>
        <v>124.57055259362475</v>
      </c>
      <c r="F63" s="317">
        <f>D63*128989/1000</f>
        <v>116.49217022995826</v>
      </c>
      <c r="G63" s="349">
        <f>F63*4.44</f>
        <v>517.22523582101473</v>
      </c>
      <c r="H63" s="341"/>
      <c r="I63" s="311">
        <v>0.90311708928635948</v>
      </c>
      <c r="J63" s="349">
        <f>I63*137934/1000</f>
        <v>124.57055259362471</v>
      </c>
      <c r="K63" s="317">
        <f>I63*128989/1000</f>
        <v>116.49217022995822</v>
      </c>
      <c r="M63" s="343">
        <f>I63*4.44</f>
        <v>4.0098398764314362</v>
      </c>
      <c r="N63" s="344">
        <f>J63*4.44</f>
        <v>553.09325351569373</v>
      </c>
      <c r="O63" s="344">
        <f>K63*4.44</f>
        <v>517.22523582101451</v>
      </c>
    </row>
    <row r="64" spans="1:15">
      <c r="A64" s="72" t="s">
        <v>818</v>
      </c>
      <c r="D64" s="312">
        <v>1.3616376495570955E-2</v>
      </c>
      <c r="E64" s="349">
        <f t="shared" ref="E64:E71" si="4">D64*137934/1000</f>
        <v>1.8781612755400841</v>
      </c>
      <c r="F64" s="443">
        <f t="shared" ref="F64:F71" si="5">D64*128989/1000</f>
        <v>1.7563627877872021</v>
      </c>
      <c r="G64" s="349">
        <f t="shared" ref="G64:G71" si="6">F64*4.44</f>
        <v>7.7982507777751779</v>
      </c>
      <c r="H64" s="341"/>
      <c r="I64" s="311">
        <v>2.4963356908546754E-2</v>
      </c>
      <c r="J64" s="349">
        <f t="shared" ref="J64:J71" si="7">I64*137934/1000</f>
        <v>3.4432956718234884</v>
      </c>
      <c r="K64" s="443">
        <f t="shared" ref="K64:K71" si="8">I64*128989/1000</f>
        <v>3.2199984442765373</v>
      </c>
      <c r="M64" s="343">
        <f t="shared" ref="M64:M72" si="9">I64*4.44</f>
        <v>0.1108373046739476</v>
      </c>
      <c r="N64" s="344">
        <f t="shared" ref="N64:N72" si="10">J64*4.44</f>
        <v>15.288232782896289</v>
      </c>
      <c r="O64" s="344">
        <f t="shared" ref="O64:O72" si="11">K64*4.44</f>
        <v>14.296793092587826</v>
      </c>
    </row>
    <row r="65" spans="1:16">
      <c r="A65" s="72" t="s">
        <v>758</v>
      </c>
      <c r="D65" s="312">
        <v>0.73456233998679732</v>
      </c>
      <c r="E65" s="349">
        <f t="shared" si="4"/>
        <v>101.3211218037389</v>
      </c>
      <c r="F65" s="443">
        <f t="shared" si="5"/>
        <v>94.750461672556995</v>
      </c>
      <c r="G65" s="349">
        <f t="shared" si="6"/>
        <v>420.6920498261531</v>
      </c>
      <c r="H65" s="341"/>
      <c r="I65" s="311">
        <v>1.9588329066314614</v>
      </c>
      <c r="J65" s="349">
        <f t="shared" si="7"/>
        <v>270.18965814330397</v>
      </c>
      <c r="K65" s="443">
        <f t="shared" si="8"/>
        <v>252.66789779348557</v>
      </c>
      <c r="M65" s="343">
        <f t="shared" si="9"/>
        <v>8.6972181054436888</v>
      </c>
      <c r="N65" s="344">
        <f t="shared" si="10"/>
        <v>1199.6420821562697</v>
      </c>
      <c r="O65" s="344">
        <f t="shared" si="11"/>
        <v>1121.8454662030761</v>
      </c>
    </row>
    <row r="66" spans="1:16">
      <c r="A66" s="72" t="s">
        <v>459</v>
      </c>
      <c r="D66" s="312">
        <v>9.2546765404175391E-2</v>
      </c>
      <c r="E66" s="349">
        <f t="shared" si="4"/>
        <v>12.765345539259528</v>
      </c>
      <c r="F66" s="443">
        <f t="shared" si="5"/>
        <v>11.937514722719179</v>
      </c>
      <c r="G66" s="349">
        <f t="shared" si="6"/>
        <v>53.002565368873157</v>
      </c>
      <c r="H66" s="341"/>
      <c r="I66" s="383">
        <v>9.2546765404175321E-2</v>
      </c>
      <c r="J66" s="349">
        <f t="shared" si="7"/>
        <v>12.765345539259519</v>
      </c>
      <c r="K66" s="443">
        <f t="shared" si="8"/>
        <v>11.93751472271917</v>
      </c>
      <c r="M66" s="343">
        <f t="shared" si="9"/>
        <v>0.41090763839453848</v>
      </c>
      <c r="N66" s="344">
        <f t="shared" si="10"/>
        <v>56.678134194312271</v>
      </c>
      <c r="O66" s="344">
        <f t="shared" si="11"/>
        <v>53.002565368873121</v>
      </c>
    </row>
    <row r="67" spans="1:16">
      <c r="A67" s="72" t="s">
        <v>460</v>
      </c>
      <c r="D67" s="312">
        <v>6.1358921645758846E-2</v>
      </c>
      <c r="E67" s="349">
        <f t="shared" si="4"/>
        <v>8.4634814982861002</v>
      </c>
      <c r="F67" s="443">
        <f t="shared" si="5"/>
        <v>7.9146259441647882</v>
      </c>
      <c r="G67" s="349">
        <f t="shared" si="6"/>
        <v>35.140939192091665</v>
      </c>
      <c r="H67" s="341"/>
      <c r="I67" s="311">
        <v>6.1358921645758874E-2</v>
      </c>
      <c r="J67" s="349">
        <f t="shared" si="7"/>
        <v>8.4634814982861037</v>
      </c>
      <c r="K67" s="443">
        <f t="shared" si="8"/>
        <v>7.9146259441647917</v>
      </c>
      <c r="M67" s="343">
        <f t="shared" si="9"/>
        <v>0.27243361210716943</v>
      </c>
      <c r="N67" s="344">
        <f t="shared" si="10"/>
        <v>37.577857852390302</v>
      </c>
      <c r="O67" s="344">
        <f t="shared" si="11"/>
        <v>35.140939192091679</v>
      </c>
    </row>
    <row r="68" spans="1:16">
      <c r="A68" s="72" t="s">
        <v>92</v>
      </c>
      <c r="D68" s="312">
        <v>4.1431763651351758</v>
      </c>
      <c r="E68" s="349">
        <f t="shared" si="4"/>
        <v>571.48488874855536</v>
      </c>
      <c r="F68" s="443">
        <f t="shared" si="5"/>
        <v>534.42417616242119</v>
      </c>
      <c r="G68" s="349">
        <f t="shared" si="6"/>
        <v>2372.8433421611503</v>
      </c>
      <c r="H68" s="341"/>
      <c r="I68" s="311">
        <v>4.1431763651351741</v>
      </c>
      <c r="J68" s="349">
        <f t="shared" si="7"/>
        <v>571.48488874855514</v>
      </c>
      <c r="K68" s="443">
        <f t="shared" si="8"/>
        <v>534.42417616242096</v>
      </c>
      <c r="M68" s="343">
        <f t="shared" si="9"/>
        <v>18.395703061200173</v>
      </c>
      <c r="N68" s="344">
        <f t="shared" si="10"/>
        <v>2537.3929060435848</v>
      </c>
      <c r="O68" s="344">
        <f t="shared" si="11"/>
        <v>2372.8433421611494</v>
      </c>
    </row>
    <row r="69" spans="1:16">
      <c r="A69" s="72" t="s">
        <v>464</v>
      </c>
      <c r="D69" s="312">
        <v>0.48004165918583697</v>
      </c>
      <c r="E69" s="349">
        <f t="shared" si="4"/>
        <v>66.214066218139237</v>
      </c>
      <c r="F69" s="443">
        <f t="shared" si="5"/>
        <v>61.920093576721925</v>
      </c>
      <c r="G69" s="349">
        <f t="shared" si="6"/>
        <v>274.92521548064536</v>
      </c>
      <c r="H69" s="341"/>
      <c r="I69" s="311">
        <v>1.2801110911622331</v>
      </c>
      <c r="J69" s="349">
        <f t="shared" si="7"/>
        <v>176.57084324837146</v>
      </c>
      <c r="K69" s="443">
        <f t="shared" si="8"/>
        <v>165.1202495379253</v>
      </c>
      <c r="M69" s="343">
        <f t="shared" si="9"/>
        <v>5.683693244760315</v>
      </c>
      <c r="N69" s="344">
        <f t="shared" si="10"/>
        <v>783.97454402276935</v>
      </c>
      <c r="O69" s="344">
        <f t="shared" si="11"/>
        <v>733.13390794838847</v>
      </c>
    </row>
    <row r="70" spans="1:16">
      <c r="A70" s="72" t="s">
        <v>359</v>
      </c>
      <c r="D70" s="312">
        <v>3.2684908268894988E-2</v>
      </c>
      <c r="E70" s="349">
        <f t="shared" si="4"/>
        <v>4.5083601371617616</v>
      </c>
      <c r="F70" s="443">
        <f t="shared" si="5"/>
        <v>4.2159936326964953</v>
      </c>
      <c r="G70" s="349">
        <f t="shared" si="6"/>
        <v>18.71901172917244</v>
      </c>
      <c r="H70" s="341"/>
      <c r="I70" s="384">
        <v>8.7159755383719978E-2</v>
      </c>
      <c r="J70" s="349">
        <f t="shared" si="7"/>
        <v>12.02229369909803</v>
      </c>
      <c r="K70" s="443">
        <f t="shared" si="8"/>
        <v>11.242649687190656</v>
      </c>
      <c r="L70" s="72" t="s">
        <v>587</v>
      </c>
      <c r="M70" s="343">
        <f t="shared" si="9"/>
        <v>0.38698931390371671</v>
      </c>
      <c r="N70" s="344">
        <f t="shared" si="10"/>
        <v>53.378984023995258</v>
      </c>
      <c r="O70" s="344">
        <f t="shared" si="11"/>
        <v>49.917364611126516</v>
      </c>
    </row>
    <row r="71" spans="1:16" ht="16" thickBot="1">
      <c r="A71" s="72" t="s">
        <v>465</v>
      </c>
      <c r="D71" s="312">
        <v>3.5556862101505202E-2</v>
      </c>
      <c r="E71" s="349">
        <f t="shared" si="4"/>
        <v>4.9045002171090184</v>
      </c>
      <c r="F71" s="443">
        <f t="shared" si="5"/>
        <v>4.5864440856110544</v>
      </c>
      <c r="G71" s="349">
        <f t="shared" si="6"/>
        <v>20.363811740113082</v>
      </c>
      <c r="H71" s="341"/>
      <c r="I71" s="383">
        <v>3.5556862101505216E-2</v>
      </c>
      <c r="J71" s="349">
        <f t="shared" si="7"/>
        <v>4.9045002171090202</v>
      </c>
      <c r="K71" s="443">
        <f t="shared" si="8"/>
        <v>4.5864440856110562</v>
      </c>
      <c r="M71" s="343">
        <f t="shared" si="9"/>
        <v>0.15787246773068317</v>
      </c>
      <c r="N71" s="344">
        <f t="shared" si="10"/>
        <v>21.775980963964052</v>
      </c>
      <c r="O71" s="344">
        <f t="shared" si="11"/>
        <v>20.363811740113093</v>
      </c>
    </row>
    <row r="72" spans="1:16" ht="16" thickBot="1">
      <c r="A72" s="72" t="s">
        <v>675</v>
      </c>
      <c r="D72" s="312">
        <v>6.4966612875100722</v>
      </c>
      <c r="E72" s="344">
        <f>SUM(E63:E71)</f>
        <v>896.11047803141469</v>
      </c>
      <c r="F72" s="320">
        <f>SUM(F63:F71)</f>
        <v>837.99784281463712</v>
      </c>
      <c r="G72" s="320">
        <f>SUM(G63:G71)</f>
        <v>3720.7104220969891</v>
      </c>
      <c r="H72" s="341"/>
      <c r="I72" s="311">
        <v>10.539305097466439</v>
      </c>
      <c r="J72" s="349">
        <f>SUM(J63:J71)</f>
        <v>1184.4148593594314</v>
      </c>
      <c r="K72" s="320">
        <f>SUM(K63:K71)</f>
        <v>1107.6057266077521</v>
      </c>
      <c r="L72" s="72" t="s">
        <v>173</v>
      </c>
      <c r="M72" s="343">
        <f t="shared" si="9"/>
        <v>46.794514632750996</v>
      </c>
      <c r="N72" s="344">
        <f t="shared" si="10"/>
        <v>5258.8019755558762</v>
      </c>
      <c r="O72" s="385">
        <f t="shared" si="11"/>
        <v>4917.7694261384195</v>
      </c>
      <c r="P72" s="78" t="s">
        <v>156</v>
      </c>
    </row>
    <row r="73" spans="1:16" ht="16" thickBot="1">
      <c r="D73" s="312"/>
      <c r="E73" s="344"/>
      <c r="F73" s="317"/>
      <c r="G73" s="356">
        <f>G72/(G64+G68)</f>
        <v>1.5629023844381948</v>
      </c>
      <c r="H73" s="339"/>
      <c r="I73" s="311"/>
      <c r="J73" s="317"/>
      <c r="K73" s="360"/>
      <c r="L73" s="360"/>
      <c r="M73" s="360"/>
      <c r="N73" s="360"/>
      <c r="O73" s="360"/>
      <c r="P73" s="78" t="s">
        <v>690</v>
      </c>
    </row>
    <row r="74" spans="1:16" ht="16" thickBot="1">
      <c r="A74" s="361" t="s">
        <v>203</v>
      </c>
      <c r="D74" s="348"/>
      <c r="E74" s="360"/>
      <c r="F74" s="360"/>
      <c r="G74" s="362">
        <f>G72</f>
        <v>3720.7104220969891</v>
      </c>
      <c r="H74" s="363"/>
      <c r="I74" s="450" t="s">
        <v>563</v>
      </c>
      <c r="J74" s="75">
        <f>N72</f>
        <v>5258.8019755558762</v>
      </c>
      <c r="K74" s="451">
        <f>K72*4.44</f>
        <v>4917.7694261384195</v>
      </c>
      <c r="L74" s="70" t="s">
        <v>175</v>
      </c>
      <c r="M74" s="364"/>
      <c r="N74" s="364"/>
      <c r="O74" s="364"/>
    </row>
    <row r="75" spans="1:16">
      <c r="D75" s="348"/>
      <c r="E75" s="360"/>
      <c r="F75" s="360"/>
      <c r="G75" s="356"/>
      <c r="H75" s="348"/>
      <c r="I75" s="335" t="s">
        <v>428</v>
      </c>
      <c r="J75" s="349"/>
      <c r="M75" s="70"/>
      <c r="N75" s="70"/>
      <c r="O75" s="70"/>
    </row>
    <row r="76" spans="1:16">
      <c r="A76" s="72" t="s">
        <v>566</v>
      </c>
      <c r="E76" s="79"/>
      <c r="F76" s="79" t="s">
        <v>590</v>
      </c>
      <c r="G76" s="336">
        <f>G72</f>
        <v>3720.7104220969891</v>
      </c>
      <c r="H76" s="348" t="s">
        <v>591</v>
      </c>
      <c r="I76" s="335" t="s">
        <v>428</v>
      </c>
      <c r="J76" s="72" t="s">
        <v>592</v>
      </c>
      <c r="K76" s="359">
        <f>K74-G76</f>
        <v>1197.0590040414304</v>
      </c>
      <c r="L76" s="72" t="s">
        <v>175</v>
      </c>
      <c r="M76" s="70"/>
      <c r="N76" s="70"/>
      <c r="O76" s="70"/>
    </row>
    <row r="77" spans="1:16">
      <c r="A77" s="72" t="s">
        <v>513</v>
      </c>
      <c r="G77" s="72"/>
      <c r="H77" s="348"/>
      <c r="I77" s="335" t="s">
        <v>428</v>
      </c>
      <c r="J77" s="72" t="s">
        <v>696</v>
      </c>
    </row>
    <row r="78" spans="1:16">
      <c r="A78" s="72" t="s">
        <v>401</v>
      </c>
      <c r="G78" s="72"/>
      <c r="H78" s="339"/>
      <c r="I78" s="335" t="s">
        <v>428</v>
      </c>
    </row>
    <row r="79" spans="1:16">
      <c r="G79" s="72"/>
      <c r="H79" s="339"/>
      <c r="I79" s="335" t="s">
        <v>428</v>
      </c>
      <c r="N79" s="79" t="s">
        <v>75</v>
      </c>
      <c r="O79" s="357">
        <f>O72/(O64+O68)</f>
        <v>2.0601092300832575</v>
      </c>
    </row>
    <row r="80" spans="1:16">
      <c r="F80" s="79" t="s">
        <v>75</v>
      </c>
      <c r="G80" s="357">
        <f>G72/(G64+G68)</f>
        <v>1.5629023844381948</v>
      </c>
      <c r="H80" s="339"/>
      <c r="I80" s="335" t="s">
        <v>428</v>
      </c>
      <c r="N80" s="79" t="s">
        <v>76</v>
      </c>
      <c r="O80" s="358">
        <v>31223842.340485539</v>
      </c>
    </row>
    <row r="81" spans="6:15">
      <c r="F81" s="79" t="s">
        <v>76</v>
      </c>
      <c r="G81" s="358">
        <v>31223842.340485539</v>
      </c>
      <c r="H81" s="348"/>
      <c r="I81" s="335" t="s">
        <v>428</v>
      </c>
      <c r="N81" s="79" t="s">
        <v>193</v>
      </c>
      <c r="O81" s="357">
        <f>(O72-O64-O68)/(O64+O68+(O80/1000))</f>
        <v>7.5291738130871783E-2</v>
      </c>
    </row>
    <row r="82" spans="6:15">
      <c r="F82" s="79" t="s">
        <v>193</v>
      </c>
      <c r="G82" s="357">
        <f>(G72-G64-G68)/(G64+G68+(G81/1000))</f>
        <v>3.9877679175580903E-2</v>
      </c>
      <c r="H82" s="339"/>
      <c r="I82" s="335" t="s">
        <v>428</v>
      </c>
    </row>
    <row r="83" spans="6:15">
      <c r="G83" s="72"/>
      <c r="H83" s="339"/>
      <c r="I83" s="131" t="s">
        <v>598</v>
      </c>
    </row>
    <row r="84" spans="6:15">
      <c r="G84" s="72"/>
      <c r="H84" s="339"/>
      <c r="I84" s="72" t="s">
        <v>650</v>
      </c>
    </row>
    <row r="85" spans="6:15">
      <c r="G85" s="72"/>
      <c r="H85" s="339"/>
      <c r="I85" s="116" t="s">
        <v>653</v>
      </c>
    </row>
    <row r="86" spans="6:15">
      <c r="G86" s="72"/>
      <c r="H86" s="339"/>
      <c r="I86" s="72" t="s">
        <v>792</v>
      </c>
    </row>
    <row r="87" spans="6:15">
      <c r="G87" s="72"/>
      <c r="H87" s="339"/>
      <c r="I87" s="72" t="s">
        <v>657</v>
      </c>
    </row>
    <row r="88" spans="6:15">
      <c r="G88" s="72"/>
      <c r="H88" s="339"/>
      <c r="I88" s="72" t="s">
        <v>146</v>
      </c>
    </row>
    <row r="89" spans="6:15">
      <c r="G89" s="72"/>
      <c r="H89" s="339"/>
      <c r="I89" s="72" t="s">
        <v>234</v>
      </c>
    </row>
    <row r="90" spans="6:15">
      <c r="G90" s="72"/>
      <c r="H90" s="339"/>
    </row>
    <row r="91" spans="6:15">
      <c r="G91" s="72"/>
      <c r="H91" s="348"/>
    </row>
    <row r="92" spans="6:15">
      <c r="G92" s="72"/>
      <c r="H92" s="348"/>
    </row>
    <row r="93" spans="6:15">
      <c r="G93" s="72"/>
      <c r="H93" s="348"/>
    </row>
    <row r="94" spans="6:15">
      <c r="G94" s="72"/>
      <c r="H94" s="348"/>
    </row>
    <row r="95" spans="6:15">
      <c r="H95" s="348"/>
    </row>
    <row r="96" spans="6:15">
      <c r="H96" s="348"/>
    </row>
    <row r="97" spans="8:8">
      <c r="H97" s="348"/>
    </row>
  </sheetData>
  <sheetCalcPr fullCalcOnLoad="1"/>
  <phoneticPr fontId="2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Guide to the worksheets</vt:lpstr>
      <vt:lpstr>(1) AHJ individuals' data</vt:lpstr>
      <vt:lpstr>(2) AHJ occ counts</vt:lpstr>
      <vt:lpstr>(3) LW occ mix</vt:lpstr>
      <vt:lpstr>(4) rates of return</vt:lpstr>
      <vt:lpstr>(5) Occ-group averages</vt:lpstr>
      <vt:lpstr>(6) Ranking farmers</vt:lpstr>
      <vt:lpstr>(7) Results</vt:lpstr>
    </vt:vector>
  </TitlesOfParts>
  <Company>IGA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njzolas</dc:creator>
  <cp:lastModifiedBy>Peter Lindert</cp:lastModifiedBy>
  <dcterms:created xsi:type="dcterms:W3CDTF">2009-12-11T19:36:43Z</dcterms:created>
  <dcterms:modified xsi:type="dcterms:W3CDTF">2013-01-14T23:44:39Z</dcterms:modified>
</cp:coreProperties>
</file>