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515"/>
  <workbookPr showInkAnnotation="0" codeName="ThisWorkbook" autoCompressPictures="0"/>
  <bookViews>
    <workbookView xWindow="0" yWindow="0" windowWidth="25600" windowHeight="16060" tabRatio="768" activeTab="4"/>
  </bookViews>
  <sheets>
    <sheet name="Sources &amp; Notes" sheetId="13" r:id="rId1"/>
    <sheet name="(1) Occ groups by place" sheetId="10" r:id="rId2"/>
    <sheet name="(2) Free earnings w part-time" sheetId="8" r:id="rId3"/>
    <sheet name="(3) Slave LF earnings 1800" sheetId="7" r:id="rId4"/>
    <sheet name="(4) Prop &amp; baseline total 1800" sheetId="14" r:id="rId5"/>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H9" i="8" l="1"/>
  <c r="H10" i="8"/>
  <c r="H11" i="8"/>
  <c r="H12" i="8"/>
  <c r="H13" i="8"/>
  <c r="H14" i="8"/>
  <c r="H16" i="8"/>
  <c r="H17" i="8"/>
  <c r="H18" i="8"/>
  <c r="H19" i="8"/>
  <c r="H20" i="8"/>
  <c r="H21" i="8"/>
  <c r="H23" i="8"/>
  <c r="H24" i="8"/>
  <c r="H25" i="8"/>
  <c r="H26" i="8"/>
  <c r="H27" i="8"/>
  <c r="H28" i="8"/>
  <c r="H29" i="8"/>
  <c r="H30" i="8"/>
  <c r="H31" i="8"/>
  <c r="H32" i="8"/>
  <c r="H33" i="8"/>
  <c r="H35" i="8"/>
  <c r="H36" i="8"/>
  <c r="H38" i="8"/>
  <c r="H39" i="8"/>
  <c r="H40" i="8"/>
  <c r="H41" i="8"/>
  <c r="H43" i="8"/>
  <c r="H44" i="8"/>
  <c r="H8" i="8"/>
  <c r="D36" i="14"/>
  <c r="K36" i="14"/>
  <c r="M36" i="14"/>
  <c r="D35" i="14"/>
  <c r="K35" i="14"/>
  <c r="M35" i="14"/>
  <c r="N36" i="14"/>
  <c r="N35" i="14"/>
  <c r="E9" i="8"/>
  <c r="E10" i="8"/>
  <c r="E11" i="8"/>
  <c r="E12" i="8"/>
  <c r="E13" i="8"/>
  <c r="E14" i="8"/>
  <c r="E16" i="8"/>
  <c r="E17" i="8"/>
  <c r="E18" i="8"/>
  <c r="E19" i="8"/>
  <c r="E20" i="8"/>
  <c r="E21" i="8"/>
  <c r="E23" i="8"/>
  <c r="E24" i="8"/>
  <c r="E25" i="8"/>
  <c r="E26" i="8"/>
  <c r="E27" i="8"/>
  <c r="E28" i="8"/>
  <c r="E29" i="8"/>
  <c r="E30" i="8"/>
  <c r="E31" i="8"/>
  <c r="E32" i="8"/>
  <c r="E33" i="8"/>
  <c r="E35" i="8"/>
  <c r="E36" i="8"/>
  <c r="E38" i="8"/>
  <c r="E39" i="8"/>
  <c r="E40" i="8"/>
  <c r="E41" i="8"/>
  <c r="E43" i="8"/>
  <c r="E44" i="8"/>
  <c r="E8" i="8"/>
  <c r="D36" i="8"/>
  <c r="D35" i="8"/>
  <c r="C36" i="8"/>
  <c r="C35" i="8"/>
  <c r="F36" i="14"/>
  <c r="F41" i="14"/>
  <c r="C9" i="14"/>
  <c r="F9" i="14"/>
  <c r="J9" i="14"/>
  <c r="D9" i="14"/>
  <c r="K9" i="14"/>
  <c r="C10" i="14"/>
  <c r="F10" i="14"/>
  <c r="J10" i="14"/>
  <c r="D10" i="14"/>
  <c r="K10" i="14"/>
  <c r="C11" i="14"/>
  <c r="F11" i="14"/>
  <c r="J11" i="14"/>
  <c r="D11" i="14"/>
  <c r="K11" i="14"/>
  <c r="C12" i="14"/>
  <c r="F12" i="14"/>
  <c r="J12" i="14"/>
  <c r="D12" i="14"/>
  <c r="K12" i="14"/>
  <c r="C13" i="14"/>
  <c r="F13" i="14"/>
  <c r="J13" i="14"/>
  <c r="D13" i="14"/>
  <c r="K13" i="14"/>
  <c r="C14" i="14"/>
  <c r="F14" i="14"/>
  <c r="J14" i="14"/>
  <c r="D14" i="14"/>
  <c r="K14" i="14"/>
  <c r="C16" i="14"/>
  <c r="F16" i="14"/>
  <c r="J16" i="14"/>
  <c r="D16" i="14"/>
  <c r="K16" i="14"/>
  <c r="C17" i="14"/>
  <c r="F17" i="14"/>
  <c r="J17" i="14"/>
  <c r="D17" i="14"/>
  <c r="K17" i="14"/>
  <c r="C18" i="14"/>
  <c r="F18" i="14"/>
  <c r="J18" i="14"/>
  <c r="D18" i="14"/>
  <c r="K18" i="14"/>
  <c r="C19" i="14"/>
  <c r="F19" i="14"/>
  <c r="J19" i="14"/>
  <c r="D19" i="14"/>
  <c r="K19" i="14"/>
  <c r="C20" i="14"/>
  <c r="F20" i="14"/>
  <c r="J20" i="14"/>
  <c r="D20" i="14"/>
  <c r="K20" i="14"/>
  <c r="C21" i="14"/>
  <c r="F21" i="14"/>
  <c r="J21" i="14"/>
  <c r="D21" i="14"/>
  <c r="K21" i="14"/>
  <c r="C23" i="14"/>
  <c r="F23" i="14"/>
  <c r="J23" i="14"/>
  <c r="D23" i="14"/>
  <c r="K23" i="14"/>
  <c r="C24" i="14"/>
  <c r="F24" i="14"/>
  <c r="J24" i="14"/>
  <c r="D24" i="14"/>
  <c r="K24" i="14"/>
  <c r="C25" i="14"/>
  <c r="F25" i="14"/>
  <c r="J25" i="14"/>
  <c r="D25" i="14"/>
  <c r="K25" i="14"/>
  <c r="C26" i="14"/>
  <c r="F26" i="14"/>
  <c r="J26" i="14"/>
  <c r="D26" i="14"/>
  <c r="K26" i="14"/>
  <c r="C27" i="14"/>
  <c r="F27" i="14"/>
  <c r="J27" i="14"/>
  <c r="D27" i="14"/>
  <c r="K27" i="14"/>
  <c r="C28" i="14"/>
  <c r="F28" i="14"/>
  <c r="J28" i="14"/>
  <c r="D28" i="14"/>
  <c r="K28" i="14"/>
  <c r="C29" i="14"/>
  <c r="F29" i="14"/>
  <c r="J29" i="14"/>
  <c r="D29" i="14"/>
  <c r="K29" i="14"/>
  <c r="C30" i="14"/>
  <c r="F30" i="14"/>
  <c r="J30" i="14"/>
  <c r="D30" i="14"/>
  <c r="K30" i="14"/>
  <c r="C31" i="14"/>
  <c r="F31" i="14"/>
  <c r="J31" i="14"/>
  <c r="D31" i="14"/>
  <c r="K31" i="14"/>
  <c r="C32" i="14"/>
  <c r="F32" i="14"/>
  <c r="J32" i="14"/>
  <c r="D32" i="14"/>
  <c r="K32" i="14"/>
  <c r="C33" i="14"/>
  <c r="F33" i="14"/>
  <c r="J33" i="14"/>
  <c r="D33" i="14"/>
  <c r="K33" i="14"/>
  <c r="C35" i="14"/>
  <c r="F35" i="14"/>
  <c r="J35" i="14"/>
  <c r="C36" i="14"/>
  <c r="J36" i="14"/>
  <c r="C38" i="14"/>
  <c r="F38" i="14"/>
  <c r="J38" i="14"/>
  <c r="D38" i="14"/>
  <c r="K38" i="14"/>
  <c r="C39" i="14"/>
  <c r="F39" i="14"/>
  <c r="D39" i="14"/>
  <c r="C40" i="14"/>
  <c r="F40" i="14"/>
  <c r="J40" i="14"/>
  <c r="D40" i="14"/>
  <c r="K40" i="14"/>
  <c r="C41" i="14"/>
  <c r="J41" i="14"/>
  <c r="D41" i="14"/>
  <c r="K41" i="14"/>
  <c r="D8" i="14"/>
  <c r="F8" i="14"/>
  <c r="K8" i="14"/>
  <c r="C8" i="14"/>
  <c r="J8" i="14"/>
  <c r="D38" i="7"/>
  <c r="D39" i="7"/>
  <c r="D40" i="7"/>
  <c r="D41" i="7"/>
  <c r="C41" i="7"/>
  <c r="C40" i="7"/>
  <c r="C39" i="7"/>
  <c r="C38" i="7"/>
  <c r="D35" i="7"/>
  <c r="D36" i="7"/>
  <c r="C36" i="7"/>
  <c r="C35" i="7"/>
  <c r="D25" i="7"/>
  <c r="D27" i="7"/>
  <c r="D28" i="7"/>
  <c r="D33" i="7"/>
  <c r="C33" i="7"/>
  <c r="D30" i="7"/>
  <c r="D23" i="7"/>
  <c r="D24" i="7"/>
  <c r="D26" i="7"/>
  <c r="D32" i="7"/>
  <c r="C32" i="7"/>
  <c r="D31" i="7"/>
  <c r="C31" i="7"/>
  <c r="C30" i="7"/>
  <c r="D29" i="7"/>
  <c r="C29" i="7"/>
  <c r="C28" i="7"/>
  <c r="C27" i="7"/>
  <c r="C26" i="7"/>
  <c r="C25" i="7"/>
  <c r="C24" i="7"/>
  <c r="C23" i="7"/>
  <c r="D19" i="7"/>
  <c r="D21" i="7"/>
  <c r="C21" i="7"/>
  <c r="D20" i="7"/>
  <c r="C20" i="7"/>
  <c r="C19" i="7"/>
  <c r="D18" i="7"/>
  <c r="C18" i="7"/>
  <c r="D17" i="7"/>
  <c r="C17" i="7"/>
  <c r="D16" i="7"/>
  <c r="C16" i="7"/>
  <c r="D14" i="7"/>
  <c r="C14" i="7"/>
  <c r="D13" i="7"/>
  <c r="D12" i="7"/>
  <c r="C12" i="7"/>
  <c r="D11" i="7"/>
  <c r="C11" i="7"/>
  <c r="D10" i="7"/>
  <c r="D9" i="7"/>
  <c r="D8" i="7"/>
  <c r="C8" i="7"/>
  <c r="C14" i="8"/>
  <c r="V14" i="8"/>
  <c r="V19" i="8"/>
  <c r="V30" i="8"/>
  <c r="V43" i="8"/>
  <c r="V44" i="8"/>
  <c r="U14" i="8"/>
  <c r="U19" i="8"/>
  <c r="U30" i="8"/>
  <c r="U43" i="8"/>
  <c r="U44" i="8"/>
  <c r="T14" i="8"/>
  <c r="T19" i="8"/>
  <c r="T30" i="8"/>
  <c r="T43" i="8"/>
  <c r="T44" i="8"/>
  <c r="S14" i="8"/>
  <c r="S19" i="8"/>
  <c r="S30" i="8"/>
  <c r="S43" i="8"/>
  <c r="S44" i="8"/>
  <c r="R14" i="8"/>
  <c r="R19" i="8"/>
  <c r="R30" i="8"/>
  <c r="R43" i="8"/>
  <c r="R44" i="8"/>
  <c r="Q14" i="8"/>
  <c r="Q19" i="8"/>
  <c r="Q30" i="8"/>
  <c r="Q43" i="8"/>
  <c r="Q44" i="8"/>
  <c r="P14" i="8"/>
  <c r="P19" i="8"/>
  <c r="P30" i="8"/>
  <c r="P43" i="8"/>
  <c r="P44" i="8"/>
  <c r="O14" i="8"/>
  <c r="O19" i="8"/>
  <c r="O30" i="8"/>
  <c r="O43" i="8"/>
  <c r="O44" i="8"/>
  <c r="N14" i="8"/>
  <c r="N19" i="8"/>
  <c r="N30" i="8"/>
  <c r="N43" i="8"/>
  <c r="N44" i="8"/>
  <c r="M14" i="8"/>
  <c r="M19" i="8"/>
  <c r="M30" i="8"/>
  <c r="M43" i="8"/>
  <c r="M44" i="8"/>
  <c r="L14" i="8"/>
  <c r="L19" i="8"/>
  <c r="L30" i="8"/>
  <c r="L43" i="8"/>
  <c r="L44" i="8"/>
  <c r="K14" i="8"/>
  <c r="K19" i="8"/>
  <c r="K30" i="8"/>
  <c r="K43" i="8"/>
  <c r="K44" i="8"/>
  <c r="J14" i="8"/>
  <c r="J19" i="8"/>
  <c r="J30" i="8"/>
  <c r="J43" i="8"/>
  <c r="J44" i="8"/>
  <c r="I14" i="8"/>
  <c r="I19" i="8"/>
  <c r="I30" i="8"/>
  <c r="I43" i="8"/>
  <c r="I44" i="8"/>
  <c r="G43" i="8"/>
  <c r="G44" i="8"/>
  <c r="C30" i="8"/>
  <c r="C43" i="8"/>
  <c r="C44" i="8"/>
  <c r="X14" i="8"/>
  <c r="AN14" i="8"/>
  <c r="AO14" i="8"/>
  <c r="Z14" i="8"/>
  <c r="AP14" i="8"/>
  <c r="AA14" i="8"/>
  <c r="AQ14" i="8"/>
  <c r="AB14" i="8"/>
  <c r="AR14" i="8"/>
  <c r="AS14" i="8"/>
  <c r="AT14" i="8"/>
  <c r="AE14" i="8"/>
  <c r="AU14" i="8"/>
  <c r="AF14" i="8"/>
  <c r="AV14" i="8"/>
  <c r="AG14" i="8"/>
  <c r="AW14" i="8"/>
  <c r="AX14" i="8"/>
  <c r="AY14" i="8"/>
  <c r="AJ14" i="8"/>
  <c r="AZ14" i="8"/>
  <c r="AK14" i="8"/>
  <c r="BA14" i="8"/>
  <c r="BB14" i="8"/>
  <c r="D14" i="8"/>
  <c r="X19" i="8"/>
  <c r="AN19" i="8"/>
  <c r="AO19" i="8"/>
  <c r="Z19" i="8"/>
  <c r="AP19" i="8"/>
  <c r="AA19" i="8"/>
  <c r="AQ19" i="8"/>
  <c r="AB19" i="8"/>
  <c r="AR19" i="8"/>
  <c r="AS19" i="8"/>
  <c r="AT19" i="8"/>
  <c r="AE19" i="8"/>
  <c r="AU19" i="8"/>
  <c r="AF19" i="8"/>
  <c r="AV19" i="8"/>
  <c r="AG19" i="8"/>
  <c r="AW19" i="8"/>
  <c r="AX19" i="8"/>
  <c r="AY19" i="8"/>
  <c r="AJ19" i="8"/>
  <c r="AZ19" i="8"/>
  <c r="AK19" i="8"/>
  <c r="BA19" i="8"/>
  <c r="BB19" i="8"/>
  <c r="D19" i="8"/>
  <c r="X30" i="8"/>
  <c r="AN30" i="8"/>
  <c r="AO30" i="8"/>
  <c r="Z30" i="8"/>
  <c r="AP30" i="8"/>
  <c r="AA30" i="8"/>
  <c r="AQ30" i="8"/>
  <c r="AB30" i="8"/>
  <c r="AR30" i="8"/>
  <c r="AS30" i="8"/>
  <c r="AT30" i="8"/>
  <c r="AE30" i="8"/>
  <c r="AU30" i="8"/>
  <c r="AF30" i="8"/>
  <c r="AV30" i="8"/>
  <c r="AG30" i="8"/>
  <c r="AW30" i="8"/>
  <c r="AX30" i="8"/>
  <c r="AY30" i="8"/>
  <c r="AJ30" i="8"/>
  <c r="AZ30" i="8"/>
  <c r="AK30" i="8"/>
  <c r="BA30" i="8"/>
  <c r="BB30" i="8"/>
  <c r="D30" i="8"/>
  <c r="D43" i="8"/>
  <c r="X41" i="8"/>
  <c r="AN41" i="8"/>
  <c r="AO41" i="8"/>
  <c r="Z41" i="8"/>
  <c r="AP41" i="8"/>
  <c r="AA41" i="8"/>
  <c r="AQ41" i="8"/>
  <c r="AB41" i="8"/>
  <c r="AR41" i="8"/>
  <c r="AS41" i="8"/>
  <c r="AT41" i="8"/>
  <c r="AE41" i="8"/>
  <c r="AU41" i="8"/>
  <c r="AF41" i="8"/>
  <c r="AV41" i="8"/>
  <c r="AG41" i="8"/>
  <c r="AW41" i="8"/>
  <c r="AX41" i="8"/>
  <c r="AY41" i="8"/>
  <c r="AJ41" i="8"/>
  <c r="AZ41" i="8"/>
  <c r="AK41" i="8"/>
  <c r="BA41" i="8"/>
  <c r="BB41" i="8"/>
  <c r="D41" i="8"/>
  <c r="D44" i="8"/>
  <c r="B43" i="8"/>
  <c r="B44" i="8"/>
  <c r="BB40" i="8"/>
  <c r="AK40" i="8"/>
  <c r="BA40" i="8"/>
  <c r="AJ40" i="8"/>
  <c r="AZ40" i="8"/>
  <c r="AY40" i="8"/>
  <c r="AX40" i="8"/>
  <c r="AG40" i="8"/>
  <c r="AW40" i="8"/>
  <c r="AF40" i="8"/>
  <c r="AV40" i="8"/>
  <c r="AE40" i="8"/>
  <c r="AU40" i="8"/>
  <c r="AT40" i="8"/>
  <c r="AS40" i="8"/>
  <c r="AB40" i="8"/>
  <c r="AR40" i="8"/>
  <c r="AA40" i="8"/>
  <c r="AQ40" i="8"/>
  <c r="Z40" i="8"/>
  <c r="AP40" i="8"/>
  <c r="AO40" i="8"/>
  <c r="X40" i="8"/>
  <c r="AN40" i="8"/>
  <c r="D40" i="8"/>
  <c r="BB39" i="8"/>
  <c r="AK39" i="8"/>
  <c r="BA39" i="8"/>
  <c r="AJ39" i="8"/>
  <c r="AZ39" i="8"/>
  <c r="AY39" i="8"/>
  <c r="AX39" i="8"/>
  <c r="AG39" i="8"/>
  <c r="AW39" i="8"/>
  <c r="AF39" i="8"/>
  <c r="AV39" i="8"/>
  <c r="AE39" i="8"/>
  <c r="AU39" i="8"/>
  <c r="AT39" i="8"/>
  <c r="AS39" i="8"/>
  <c r="AB39" i="8"/>
  <c r="AR39" i="8"/>
  <c r="AA39" i="8"/>
  <c r="AQ39" i="8"/>
  <c r="Z39" i="8"/>
  <c r="AP39" i="8"/>
  <c r="AO39" i="8"/>
  <c r="X39" i="8"/>
  <c r="AN39" i="8"/>
  <c r="D39" i="8"/>
  <c r="BB38" i="8"/>
  <c r="AK38" i="8"/>
  <c r="BA38" i="8"/>
  <c r="AJ38" i="8"/>
  <c r="AZ38" i="8"/>
  <c r="AY38" i="8"/>
  <c r="AX38" i="8"/>
  <c r="AG38" i="8"/>
  <c r="AW38" i="8"/>
  <c r="AF38" i="8"/>
  <c r="AV38" i="8"/>
  <c r="AE38" i="8"/>
  <c r="AU38" i="8"/>
  <c r="AT38" i="8"/>
  <c r="AS38" i="8"/>
  <c r="AB38" i="8"/>
  <c r="AR38" i="8"/>
  <c r="AA38" i="8"/>
  <c r="AQ38" i="8"/>
  <c r="Z38" i="8"/>
  <c r="AP38" i="8"/>
  <c r="AO38" i="8"/>
  <c r="X38" i="8"/>
  <c r="AN38" i="8"/>
  <c r="D38" i="8"/>
  <c r="BB36" i="8"/>
  <c r="AK36" i="8"/>
  <c r="BA36" i="8"/>
  <c r="AJ36" i="8"/>
  <c r="AZ36" i="8"/>
  <c r="AY36" i="8"/>
  <c r="AX36" i="8"/>
  <c r="AG36" i="8"/>
  <c r="AW36" i="8"/>
  <c r="AF36" i="8"/>
  <c r="AV36" i="8"/>
  <c r="AE36" i="8"/>
  <c r="AU36" i="8"/>
  <c r="AT36" i="8"/>
  <c r="AS36" i="8"/>
  <c r="AB36" i="8"/>
  <c r="AR36" i="8"/>
  <c r="AA36" i="8"/>
  <c r="AQ36" i="8"/>
  <c r="Z36" i="8"/>
  <c r="AP36" i="8"/>
  <c r="AO36" i="8"/>
  <c r="X36" i="8"/>
  <c r="AN36" i="8"/>
  <c r="BB35" i="8"/>
  <c r="AK35" i="8"/>
  <c r="BA35" i="8"/>
  <c r="AJ35" i="8"/>
  <c r="AZ35" i="8"/>
  <c r="AY35" i="8"/>
  <c r="AX35" i="8"/>
  <c r="AG35" i="8"/>
  <c r="AW35" i="8"/>
  <c r="AF35" i="8"/>
  <c r="AV35" i="8"/>
  <c r="AE35" i="8"/>
  <c r="AU35" i="8"/>
  <c r="AT35" i="8"/>
  <c r="AS35" i="8"/>
  <c r="AB35" i="8"/>
  <c r="AR35" i="8"/>
  <c r="AA35" i="8"/>
  <c r="AQ35" i="8"/>
  <c r="Z35" i="8"/>
  <c r="AP35" i="8"/>
  <c r="AO35" i="8"/>
  <c r="X35" i="8"/>
  <c r="AN35" i="8"/>
  <c r="V33" i="8"/>
  <c r="BB33" i="8"/>
  <c r="U33" i="8"/>
  <c r="AK33" i="8"/>
  <c r="BA33" i="8"/>
  <c r="T33" i="8"/>
  <c r="AJ33" i="8"/>
  <c r="AZ33" i="8"/>
  <c r="S33" i="8"/>
  <c r="AY33" i="8"/>
  <c r="R33" i="8"/>
  <c r="AX33" i="8"/>
  <c r="Q33" i="8"/>
  <c r="AG33" i="8"/>
  <c r="AW33" i="8"/>
  <c r="P33" i="8"/>
  <c r="AF33" i="8"/>
  <c r="AV33" i="8"/>
  <c r="O33" i="8"/>
  <c r="AE33" i="8"/>
  <c r="AU33" i="8"/>
  <c r="N33" i="8"/>
  <c r="AT33" i="8"/>
  <c r="M33" i="8"/>
  <c r="AS33" i="8"/>
  <c r="L33" i="8"/>
  <c r="AB33" i="8"/>
  <c r="AR33" i="8"/>
  <c r="K33" i="8"/>
  <c r="AA33" i="8"/>
  <c r="AQ33" i="8"/>
  <c r="J33" i="8"/>
  <c r="Z33" i="8"/>
  <c r="AP33" i="8"/>
  <c r="I33" i="8"/>
  <c r="AO33" i="8"/>
  <c r="X33" i="8"/>
  <c r="AN33" i="8"/>
  <c r="D33" i="8"/>
  <c r="V31" i="8"/>
  <c r="V32" i="8"/>
  <c r="BB32" i="8"/>
  <c r="U31" i="8"/>
  <c r="U32" i="8"/>
  <c r="AK32" i="8"/>
  <c r="BA32" i="8"/>
  <c r="T31" i="8"/>
  <c r="T32" i="8"/>
  <c r="AJ32" i="8"/>
  <c r="AZ32" i="8"/>
  <c r="S31" i="8"/>
  <c r="S32" i="8"/>
  <c r="AY32" i="8"/>
  <c r="R31" i="8"/>
  <c r="R32" i="8"/>
  <c r="AX32" i="8"/>
  <c r="Q31" i="8"/>
  <c r="Q32" i="8"/>
  <c r="AG32" i="8"/>
  <c r="AW32" i="8"/>
  <c r="P31" i="8"/>
  <c r="P32" i="8"/>
  <c r="AF32" i="8"/>
  <c r="AV32" i="8"/>
  <c r="O31" i="8"/>
  <c r="O32" i="8"/>
  <c r="AE32" i="8"/>
  <c r="AU32" i="8"/>
  <c r="N31" i="8"/>
  <c r="N32" i="8"/>
  <c r="AT32" i="8"/>
  <c r="M31" i="8"/>
  <c r="M32" i="8"/>
  <c r="AS32" i="8"/>
  <c r="L31" i="8"/>
  <c r="L32" i="8"/>
  <c r="AB32" i="8"/>
  <c r="AR32" i="8"/>
  <c r="K31" i="8"/>
  <c r="K32" i="8"/>
  <c r="AA32" i="8"/>
  <c r="AQ32" i="8"/>
  <c r="J31" i="8"/>
  <c r="J32" i="8"/>
  <c r="Z32" i="8"/>
  <c r="AP32" i="8"/>
  <c r="I31" i="8"/>
  <c r="I32" i="8"/>
  <c r="AO32" i="8"/>
  <c r="X32" i="8"/>
  <c r="AN32" i="8"/>
  <c r="D32" i="8"/>
  <c r="BB31" i="8"/>
  <c r="AK31" i="8"/>
  <c r="BA31" i="8"/>
  <c r="AJ31" i="8"/>
  <c r="AZ31" i="8"/>
  <c r="AY31" i="8"/>
  <c r="AX31" i="8"/>
  <c r="AG31" i="8"/>
  <c r="AW31" i="8"/>
  <c r="AF31" i="8"/>
  <c r="AV31" i="8"/>
  <c r="AE31" i="8"/>
  <c r="AU31" i="8"/>
  <c r="AT31" i="8"/>
  <c r="AS31" i="8"/>
  <c r="AB31" i="8"/>
  <c r="AR31" i="8"/>
  <c r="AA31" i="8"/>
  <c r="AQ31" i="8"/>
  <c r="Z31" i="8"/>
  <c r="AP31" i="8"/>
  <c r="AO31" i="8"/>
  <c r="X31" i="8"/>
  <c r="AN31" i="8"/>
  <c r="D31" i="8"/>
  <c r="BB29" i="8"/>
  <c r="AK29" i="8"/>
  <c r="BA29" i="8"/>
  <c r="AJ29" i="8"/>
  <c r="AZ29" i="8"/>
  <c r="AY29" i="8"/>
  <c r="AX29" i="8"/>
  <c r="AG29" i="8"/>
  <c r="AW29" i="8"/>
  <c r="AF29" i="8"/>
  <c r="AV29" i="8"/>
  <c r="AE29" i="8"/>
  <c r="AU29" i="8"/>
  <c r="AT29" i="8"/>
  <c r="AS29" i="8"/>
  <c r="AB29" i="8"/>
  <c r="AR29" i="8"/>
  <c r="AA29" i="8"/>
  <c r="AQ29" i="8"/>
  <c r="Z29" i="8"/>
  <c r="AP29" i="8"/>
  <c r="AO29" i="8"/>
  <c r="X29" i="8"/>
  <c r="AN29" i="8"/>
  <c r="D29" i="8"/>
  <c r="BB28" i="8"/>
  <c r="AK28" i="8"/>
  <c r="BA28" i="8"/>
  <c r="AJ28" i="8"/>
  <c r="AZ28" i="8"/>
  <c r="AY28" i="8"/>
  <c r="AX28" i="8"/>
  <c r="AG28" i="8"/>
  <c r="AW28" i="8"/>
  <c r="AF28" i="8"/>
  <c r="AV28" i="8"/>
  <c r="AE28" i="8"/>
  <c r="AU28" i="8"/>
  <c r="AT28" i="8"/>
  <c r="AS28" i="8"/>
  <c r="AB28" i="8"/>
  <c r="AR28" i="8"/>
  <c r="AA28" i="8"/>
  <c r="AQ28" i="8"/>
  <c r="Z28" i="8"/>
  <c r="AP28" i="8"/>
  <c r="AO28" i="8"/>
  <c r="X28" i="8"/>
  <c r="AN28" i="8"/>
  <c r="D28" i="8"/>
  <c r="BB27" i="8"/>
  <c r="AK27" i="8"/>
  <c r="BA27" i="8"/>
  <c r="AJ27" i="8"/>
  <c r="AZ27" i="8"/>
  <c r="AY27" i="8"/>
  <c r="AX27" i="8"/>
  <c r="AG27" i="8"/>
  <c r="AW27" i="8"/>
  <c r="AF27" i="8"/>
  <c r="AV27" i="8"/>
  <c r="AE27" i="8"/>
  <c r="AU27" i="8"/>
  <c r="AT27" i="8"/>
  <c r="AS27" i="8"/>
  <c r="AB27" i="8"/>
  <c r="AR27" i="8"/>
  <c r="AA27" i="8"/>
  <c r="AQ27" i="8"/>
  <c r="Z27" i="8"/>
  <c r="AP27" i="8"/>
  <c r="AO27" i="8"/>
  <c r="X27" i="8"/>
  <c r="AN27" i="8"/>
  <c r="D27" i="8"/>
  <c r="BB26" i="8"/>
  <c r="AK26" i="8"/>
  <c r="BA26" i="8"/>
  <c r="AJ26" i="8"/>
  <c r="AZ26" i="8"/>
  <c r="AY26" i="8"/>
  <c r="AX26" i="8"/>
  <c r="AG26" i="8"/>
  <c r="AW26" i="8"/>
  <c r="AF26" i="8"/>
  <c r="AV26" i="8"/>
  <c r="AE26" i="8"/>
  <c r="AU26" i="8"/>
  <c r="AT26" i="8"/>
  <c r="AS26" i="8"/>
  <c r="AB26" i="8"/>
  <c r="AR26" i="8"/>
  <c r="AA26" i="8"/>
  <c r="AQ26" i="8"/>
  <c r="Z26" i="8"/>
  <c r="AP26" i="8"/>
  <c r="AO26" i="8"/>
  <c r="X26" i="8"/>
  <c r="AN26" i="8"/>
  <c r="D26" i="8"/>
  <c r="BB25" i="8"/>
  <c r="AK25" i="8"/>
  <c r="BA25" i="8"/>
  <c r="AJ25" i="8"/>
  <c r="AZ25" i="8"/>
  <c r="AY25" i="8"/>
  <c r="AX25" i="8"/>
  <c r="AG25" i="8"/>
  <c r="AW25" i="8"/>
  <c r="AF25" i="8"/>
  <c r="AV25" i="8"/>
  <c r="AE25" i="8"/>
  <c r="AU25" i="8"/>
  <c r="AT25" i="8"/>
  <c r="AS25" i="8"/>
  <c r="AB25" i="8"/>
  <c r="AR25" i="8"/>
  <c r="AA25" i="8"/>
  <c r="AQ25" i="8"/>
  <c r="Z25" i="8"/>
  <c r="AP25" i="8"/>
  <c r="AO25" i="8"/>
  <c r="X25" i="8"/>
  <c r="AN25" i="8"/>
  <c r="D25" i="8"/>
  <c r="BB24" i="8"/>
  <c r="AK24" i="8"/>
  <c r="BA24" i="8"/>
  <c r="AJ24" i="8"/>
  <c r="AZ24" i="8"/>
  <c r="AY24" i="8"/>
  <c r="AX24" i="8"/>
  <c r="AG24" i="8"/>
  <c r="AW24" i="8"/>
  <c r="AF24" i="8"/>
  <c r="AV24" i="8"/>
  <c r="AE24" i="8"/>
  <c r="AU24" i="8"/>
  <c r="AT24" i="8"/>
  <c r="AS24" i="8"/>
  <c r="AB24" i="8"/>
  <c r="AR24" i="8"/>
  <c r="AA24" i="8"/>
  <c r="AQ24" i="8"/>
  <c r="Z24" i="8"/>
  <c r="AP24" i="8"/>
  <c r="AO24" i="8"/>
  <c r="X24" i="8"/>
  <c r="AN24" i="8"/>
  <c r="D24" i="8"/>
  <c r="BB23" i="8"/>
  <c r="AK23" i="8"/>
  <c r="BA23" i="8"/>
  <c r="AJ23" i="8"/>
  <c r="AZ23" i="8"/>
  <c r="AY23" i="8"/>
  <c r="AX23" i="8"/>
  <c r="AG23" i="8"/>
  <c r="AW23" i="8"/>
  <c r="AF23" i="8"/>
  <c r="AV23" i="8"/>
  <c r="AE23" i="8"/>
  <c r="AU23" i="8"/>
  <c r="AT23" i="8"/>
  <c r="AS23" i="8"/>
  <c r="AB23" i="8"/>
  <c r="AR23" i="8"/>
  <c r="AA23" i="8"/>
  <c r="AQ23" i="8"/>
  <c r="Z23" i="8"/>
  <c r="AP23" i="8"/>
  <c r="AO23" i="8"/>
  <c r="X23" i="8"/>
  <c r="AN23" i="8"/>
  <c r="D23" i="8"/>
  <c r="V20" i="8"/>
  <c r="V21" i="8"/>
  <c r="BB21" i="8"/>
  <c r="U20" i="8"/>
  <c r="U21" i="8"/>
  <c r="AK21" i="8"/>
  <c r="BA21" i="8"/>
  <c r="T20" i="8"/>
  <c r="T21" i="8"/>
  <c r="AJ21" i="8"/>
  <c r="AZ21" i="8"/>
  <c r="S20" i="8"/>
  <c r="S21" i="8"/>
  <c r="AY21" i="8"/>
  <c r="R20" i="8"/>
  <c r="R21" i="8"/>
  <c r="AX21" i="8"/>
  <c r="Q20" i="8"/>
  <c r="Q21" i="8"/>
  <c r="AG21" i="8"/>
  <c r="AW21" i="8"/>
  <c r="P20" i="8"/>
  <c r="P21" i="8"/>
  <c r="AF21" i="8"/>
  <c r="AV21" i="8"/>
  <c r="O20" i="8"/>
  <c r="O21" i="8"/>
  <c r="AE21" i="8"/>
  <c r="AU21" i="8"/>
  <c r="N20" i="8"/>
  <c r="N21" i="8"/>
  <c r="AT21" i="8"/>
  <c r="M20" i="8"/>
  <c r="M21" i="8"/>
  <c r="AS21" i="8"/>
  <c r="L20" i="8"/>
  <c r="L21" i="8"/>
  <c r="AB21" i="8"/>
  <c r="AR21" i="8"/>
  <c r="K20" i="8"/>
  <c r="K21" i="8"/>
  <c r="AA21" i="8"/>
  <c r="AQ21" i="8"/>
  <c r="J20" i="8"/>
  <c r="J21" i="8"/>
  <c r="Z21" i="8"/>
  <c r="AP21" i="8"/>
  <c r="I20" i="8"/>
  <c r="I21" i="8"/>
  <c r="AO21" i="8"/>
  <c r="X21" i="8"/>
  <c r="AN21" i="8"/>
  <c r="D21" i="8"/>
  <c r="BB20" i="8"/>
  <c r="AK20" i="8"/>
  <c r="BA20" i="8"/>
  <c r="AJ20" i="8"/>
  <c r="AZ20" i="8"/>
  <c r="AY20" i="8"/>
  <c r="AX20" i="8"/>
  <c r="AG20" i="8"/>
  <c r="AW20" i="8"/>
  <c r="AF20" i="8"/>
  <c r="AV20" i="8"/>
  <c r="AE20" i="8"/>
  <c r="AU20" i="8"/>
  <c r="AT20" i="8"/>
  <c r="AS20" i="8"/>
  <c r="AB20" i="8"/>
  <c r="AR20" i="8"/>
  <c r="AA20" i="8"/>
  <c r="AQ20" i="8"/>
  <c r="Z20" i="8"/>
  <c r="AP20" i="8"/>
  <c r="AO20" i="8"/>
  <c r="X20" i="8"/>
  <c r="AN20" i="8"/>
  <c r="D20" i="8"/>
  <c r="BB18" i="8"/>
  <c r="AK18" i="8"/>
  <c r="BA18" i="8"/>
  <c r="AJ18" i="8"/>
  <c r="AZ18" i="8"/>
  <c r="AY18" i="8"/>
  <c r="AX18" i="8"/>
  <c r="AG18" i="8"/>
  <c r="AW18" i="8"/>
  <c r="AF18" i="8"/>
  <c r="AV18" i="8"/>
  <c r="AE18" i="8"/>
  <c r="AU18" i="8"/>
  <c r="AT18" i="8"/>
  <c r="AS18" i="8"/>
  <c r="AB18" i="8"/>
  <c r="AR18" i="8"/>
  <c r="AA18" i="8"/>
  <c r="AQ18" i="8"/>
  <c r="Z18" i="8"/>
  <c r="AP18" i="8"/>
  <c r="AO18" i="8"/>
  <c r="X18" i="8"/>
  <c r="AN18" i="8"/>
  <c r="D18" i="8"/>
  <c r="BB17" i="8"/>
  <c r="AK17" i="8"/>
  <c r="BA17" i="8"/>
  <c r="AJ17" i="8"/>
  <c r="AZ17" i="8"/>
  <c r="AY17" i="8"/>
  <c r="AX17" i="8"/>
  <c r="AG17" i="8"/>
  <c r="AW17" i="8"/>
  <c r="AF17" i="8"/>
  <c r="AV17" i="8"/>
  <c r="AE17" i="8"/>
  <c r="AU17" i="8"/>
  <c r="AT17" i="8"/>
  <c r="AS17" i="8"/>
  <c r="AB17" i="8"/>
  <c r="AR17" i="8"/>
  <c r="AA17" i="8"/>
  <c r="AQ17" i="8"/>
  <c r="Z17" i="8"/>
  <c r="AP17" i="8"/>
  <c r="AO17" i="8"/>
  <c r="X17" i="8"/>
  <c r="AN17" i="8"/>
  <c r="D17" i="8"/>
  <c r="BB16" i="8"/>
  <c r="AK16" i="8"/>
  <c r="BA16" i="8"/>
  <c r="AJ16" i="8"/>
  <c r="AZ16" i="8"/>
  <c r="AY16" i="8"/>
  <c r="AX16" i="8"/>
  <c r="AG16" i="8"/>
  <c r="AW16" i="8"/>
  <c r="AF16" i="8"/>
  <c r="AV16" i="8"/>
  <c r="AE16" i="8"/>
  <c r="AU16" i="8"/>
  <c r="AT16" i="8"/>
  <c r="AS16" i="8"/>
  <c r="AB16" i="8"/>
  <c r="AR16" i="8"/>
  <c r="AA16" i="8"/>
  <c r="AQ16" i="8"/>
  <c r="Z16" i="8"/>
  <c r="AP16" i="8"/>
  <c r="AO16" i="8"/>
  <c r="X16" i="8"/>
  <c r="AN16" i="8"/>
  <c r="D16" i="8"/>
  <c r="BB13" i="8"/>
  <c r="AK13" i="8"/>
  <c r="BA13" i="8"/>
  <c r="AJ13" i="8"/>
  <c r="AZ13" i="8"/>
  <c r="AY13" i="8"/>
  <c r="AX13" i="8"/>
  <c r="AG13" i="8"/>
  <c r="AW13" i="8"/>
  <c r="AF13" i="8"/>
  <c r="AV13" i="8"/>
  <c r="AE13" i="8"/>
  <c r="AU13" i="8"/>
  <c r="AT13" i="8"/>
  <c r="AS13" i="8"/>
  <c r="AB13" i="8"/>
  <c r="AR13" i="8"/>
  <c r="AA13" i="8"/>
  <c r="AQ13" i="8"/>
  <c r="Z13" i="8"/>
  <c r="AP13" i="8"/>
  <c r="AO13" i="8"/>
  <c r="X13" i="8"/>
  <c r="AN13" i="8"/>
  <c r="D13" i="8"/>
  <c r="BB12" i="8"/>
  <c r="AK12" i="8"/>
  <c r="BA12" i="8"/>
  <c r="AJ12" i="8"/>
  <c r="AZ12" i="8"/>
  <c r="AY12" i="8"/>
  <c r="AX12" i="8"/>
  <c r="AG12" i="8"/>
  <c r="AW12" i="8"/>
  <c r="AF12" i="8"/>
  <c r="AV12" i="8"/>
  <c r="AE12" i="8"/>
  <c r="AU12" i="8"/>
  <c r="AT12" i="8"/>
  <c r="AS12" i="8"/>
  <c r="AB12" i="8"/>
  <c r="AR12" i="8"/>
  <c r="AA12" i="8"/>
  <c r="AQ12" i="8"/>
  <c r="Z12" i="8"/>
  <c r="AP12" i="8"/>
  <c r="AO12" i="8"/>
  <c r="X12" i="8"/>
  <c r="AN12" i="8"/>
  <c r="D12" i="8"/>
  <c r="BB11" i="8"/>
  <c r="AK11" i="8"/>
  <c r="BA11" i="8"/>
  <c r="AJ11" i="8"/>
  <c r="AZ11" i="8"/>
  <c r="AY11" i="8"/>
  <c r="AX11" i="8"/>
  <c r="AG11" i="8"/>
  <c r="AW11" i="8"/>
  <c r="AF11" i="8"/>
  <c r="AV11" i="8"/>
  <c r="AE11" i="8"/>
  <c r="AU11" i="8"/>
  <c r="AT11" i="8"/>
  <c r="AS11" i="8"/>
  <c r="AB11" i="8"/>
  <c r="AR11" i="8"/>
  <c r="AA11" i="8"/>
  <c r="AQ11" i="8"/>
  <c r="Z11" i="8"/>
  <c r="AP11" i="8"/>
  <c r="AO11" i="8"/>
  <c r="X11" i="8"/>
  <c r="AN11" i="8"/>
  <c r="D11" i="8"/>
  <c r="BB10" i="8"/>
  <c r="AK10" i="8"/>
  <c r="BA10" i="8"/>
  <c r="AJ10" i="8"/>
  <c r="AZ10" i="8"/>
  <c r="AY10" i="8"/>
  <c r="AX10" i="8"/>
  <c r="AG10" i="8"/>
  <c r="AW10" i="8"/>
  <c r="AF10" i="8"/>
  <c r="AV10" i="8"/>
  <c r="AE10" i="8"/>
  <c r="AU10" i="8"/>
  <c r="AT10" i="8"/>
  <c r="AS10" i="8"/>
  <c r="AB10" i="8"/>
  <c r="AR10" i="8"/>
  <c r="AA10" i="8"/>
  <c r="AQ10" i="8"/>
  <c r="Z10" i="8"/>
  <c r="AP10" i="8"/>
  <c r="AO10" i="8"/>
  <c r="X10" i="8"/>
  <c r="AN10" i="8"/>
  <c r="D10" i="8"/>
  <c r="BB9" i="8"/>
  <c r="AK9" i="8"/>
  <c r="BA9" i="8"/>
  <c r="AJ9" i="8"/>
  <c r="AZ9" i="8"/>
  <c r="AY9" i="8"/>
  <c r="AX9" i="8"/>
  <c r="AG9" i="8"/>
  <c r="AW9" i="8"/>
  <c r="AF9" i="8"/>
  <c r="AV9" i="8"/>
  <c r="AE9" i="8"/>
  <c r="AU9" i="8"/>
  <c r="AT9" i="8"/>
  <c r="AS9" i="8"/>
  <c r="AB9" i="8"/>
  <c r="AR9" i="8"/>
  <c r="AA9" i="8"/>
  <c r="AQ9" i="8"/>
  <c r="Z9" i="8"/>
  <c r="AP9" i="8"/>
  <c r="AO9" i="8"/>
  <c r="X9" i="8"/>
  <c r="AN9" i="8"/>
  <c r="D9" i="8"/>
  <c r="BB8" i="8"/>
  <c r="AK8" i="8"/>
  <c r="BA8" i="8"/>
  <c r="AJ8" i="8"/>
  <c r="AZ8" i="8"/>
  <c r="AY8" i="8"/>
  <c r="AX8" i="8"/>
  <c r="AG8" i="8"/>
  <c r="AW8" i="8"/>
  <c r="AF8" i="8"/>
  <c r="AV8" i="8"/>
  <c r="AE8" i="8"/>
  <c r="AU8" i="8"/>
  <c r="AT8" i="8"/>
  <c r="AS8" i="8"/>
  <c r="AB8" i="8"/>
  <c r="AR8" i="8"/>
  <c r="AA8" i="8"/>
  <c r="AQ8" i="8"/>
  <c r="Z8" i="8"/>
  <c r="AP8" i="8"/>
  <c r="AO8" i="8"/>
  <c r="X8" i="8"/>
  <c r="AN8" i="8"/>
  <c r="D8" i="8"/>
</calcChain>
</file>

<file path=xl/sharedStrings.xml><?xml version="1.0" encoding="utf-8"?>
<sst xmlns="http://schemas.openxmlformats.org/spreadsheetml/2006/main" count="733" uniqueCount="232">
  <si>
    <t>Williamson, 31 may 2011</t>
    <phoneticPr fontId="28" type="noConversion"/>
  </si>
  <si>
    <t>urban agric, 30 Jan 2013</t>
    <phoneticPr fontId="28" type="noConversion"/>
  </si>
  <si>
    <t>Slight revisions for unskilled,</t>
    <phoneticPr fontId="28" type="noConversion"/>
  </si>
  <si>
    <t>Original 13</t>
    <phoneticPr fontId="28" type="noConversion"/>
  </si>
  <si>
    <t>Group 19</t>
    <phoneticPr fontId="28" type="noConversion"/>
  </si>
  <si>
    <t>and agricultural laborers (gardeners and such) are taken directly from the "Wage data survey 1774-1860.xls" file, but</t>
    <phoneticPr fontId="28" type="noConversion"/>
  </si>
  <si>
    <r>
      <t xml:space="preserve">(hereafter all figures, except per earner, are in </t>
    </r>
    <r>
      <rPr>
        <b/>
        <u/>
        <sz val="14"/>
        <rFont val="Arial"/>
      </rPr>
      <t>hundreds</t>
    </r>
    <r>
      <rPr>
        <b/>
        <sz val="11"/>
        <rFont val="Arial"/>
        <family val="2"/>
      </rPr>
      <t>)</t>
    </r>
    <phoneticPr fontId="28" type="noConversion"/>
  </si>
  <si>
    <t>Artisans</t>
    <phoneticPr fontId="28" type="noConversion"/>
  </si>
  <si>
    <t xml:space="preserve">noted that while big city wages were 11, they dropped to 8 in small towns, or 76% of the big cities. Cited in Adams (1970: p. 505). This is consistent with the common labor data above: female earnings were 75% of big cities, while male earnings were 77% (if boatmen and woodcutters -- not small town activities -- are excluded). </t>
  </si>
  <si>
    <t xml:space="preserve">The occupational distributions are derived from the Chester PA evidence in the "Rural Non-Farm Occ Dist.xls" file (8 Chester County PA towns, without </t>
  </si>
  <si>
    <t>agriculture).</t>
  </si>
  <si>
    <t>Artisan and construction are from the "Wage data survey 1774-1860.xls" file, applying Carey's Rule (see above).</t>
  </si>
  <si>
    <t>Grand totals</t>
    <phoneticPr fontId="28" type="noConversion"/>
  </si>
  <si>
    <t>Urban</t>
    <phoneticPr fontId="28" type="noConversion"/>
  </si>
  <si>
    <t>Urban</t>
    <phoneticPr fontId="28" type="noConversion"/>
  </si>
  <si>
    <t>Full-</t>
    <phoneticPr fontId="28" type="noConversion"/>
  </si>
  <si>
    <t>Part-</t>
    <phoneticPr fontId="28" type="noConversion"/>
  </si>
  <si>
    <t>Rural farm</t>
    <phoneticPr fontId="28" type="noConversion"/>
  </si>
  <si>
    <t>Artisans</t>
    <phoneticPr fontId="28" type="noConversion"/>
  </si>
  <si>
    <t>Construction</t>
    <phoneticPr fontId="28" type="noConversion"/>
  </si>
  <si>
    <t>Agriculture</t>
    <phoneticPr fontId="28" type="noConversion"/>
  </si>
  <si>
    <t>Unskilled</t>
    <phoneticPr fontId="28" type="noConversion"/>
  </si>
  <si>
    <t>White</t>
    <phoneticPr fontId="28" type="noConversion"/>
  </si>
  <si>
    <t xml:space="preserve">White </t>
    <phoneticPr fontId="28" type="noConversion"/>
  </si>
  <si>
    <t>Construction</t>
    <phoneticPr fontId="28" type="noConversion"/>
  </si>
  <si>
    <t>Unskilled</t>
    <phoneticPr fontId="28" type="noConversion"/>
  </si>
  <si>
    <t>White</t>
    <phoneticPr fontId="28" type="noConversion"/>
  </si>
  <si>
    <t>Rural farm</t>
    <phoneticPr fontId="28" type="noConversion"/>
  </si>
  <si>
    <t>Agriculture</t>
    <phoneticPr fontId="28" type="noConversion"/>
  </si>
  <si>
    <t>Total ($)</t>
    <phoneticPr fontId="28" type="noConversion"/>
  </si>
  <si>
    <t>Total ($)</t>
    <phoneticPr fontId="28" type="noConversion"/>
  </si>
  <si>
    <t>Part-time / full-time ratio</t>
    <phoneticPr fontId="28" type="noConversion"/>
  </si>
  <si>
    <r>
      <t xml:space="preserve">Mid Atlantic </t>
    </r>
    <r>
      <rPr>
        <b/>
        <sz val="10"/>
        <color indexed="10"/>
        <rFont val="Arial"/>
      </rPr>
      <t>(NJ, NY, PA only)</t>
    </r>
    <phoneticPr fontId="28" type="noConversion"/>
  </si>
  <si>
    <r>
      <t>South</t>
    </r>
    <r>
      <rPr>
        <b/>
        <sz val="10"/>
        <color indexed="10"/>
        <rFont val="Arial"/>
      </rPr>
      <t xml:space="preserve"> Atlantic</t>
    </r>
    <phoneticPr fontId="28" type="noConversion"/>
  </si>
  <si>
    <r>
      <t xml:space="preserve">South </t>
    </r>
    <r>
      <rPr>
        <b/>
        <sz val="10"/>
        <color indexed="10"/>
        <rFont val="Arial"/>
      </rPr>
      <t>Atlantic</t>
    </r>
    <r>
      <rPr>
        <b/>
        <sz val="10"/>
        <rFont val="Arial"/>
        <family val="2"/>
      </rPr>
      <t xml:space="preserve"> - DE (</t>
    </r>
    <r>
      <rPr>
        <b/>
        <sz val="10"/>
        <color indexed="10"/>
        <rFont val="Arial"/>
      </rPr>
      <t>for comparison with 1774</t>
    </r>
    <r>
      <rPr>
        <b/>
        <sz val="10"/>
        <rFont val="Arial"/>
        <family val="2"/>
      </rPr>
      <t>)</t>
    </r>
    <phoneticPr fontId="28" type="noConversion"/>
  </si>
  <si>
    <t>**</t>
    <phoneticPr fontId="28" type="noConversion"/>
  </si>
  <si>
    <r>
      <t xml:space="preserve">Census 1800: Michael Haines and the Inter-university Consortium for Political and Social Research, </t>
    </r>
    <r>
      <rPr>
        <i/>
        <sz val="12"/>
        <rFont val="Arial"/>
      </rPr>
      <t>Historical, Demographic, Economic, and Social Data: The United States, 1790-2000</t>
    </r>
    <r>
      <rPr>
        <sz val="12"/>
        <rFont val="Arial"/>
      </rPr>
      <t xml:space="preserve"> [Computer file]. ICPSR02896-v2. Hamilton, NY: Colgate University/Ann Arbor: MI: Inter-university Consortium for Political and Social Research [producers], 2004. Ann Arbor, MI: Inter-university Consortium for Political and Social Research [distributor], 2005-04-29.</t>
    </r>
  </si>
  <si>
    <t>Construction workers</t>
  </si>
  <si>
    <t>Unskilled workers</t>
  </si>
  <si>
    <t>White collar</t>
  </si>
  <si>
    <t>Urban (big city, small town)</t>
  </si>
  <si>
    <t xml:space="preserve">The annual earnings per worker estimates are taken from the "Wage data survey 1774-1860.xls" file, using big city averages. Artisans </t>
  </si>
  <si>
    <t>The small town occupational distribution from the "Small town data c1800.xls" file uses the 3 town average, adjusted.</t>
  </si>
  <si>
    <t>Artisan and construction are from the "Wage data survey 1774-1869.xls" file, applying Carey's Rule. Henry Carey, writing in the early 1830s about the 1820s,</t>
  </si>
  <si>
    <t xml:space="preserve">"Wage data survey 1774-1860.xls" file. The unskilled gender employment weights are from small town. </t>
  </si>
  <si>
    <t xml:space="preserve">"Wage data survey 1774-1860.xls" file. The white collar gender employment weights are from small town. </t>
  </si>
  <si>
    <r>
      <t xml:space="preserve">Note: </t>
    </r>
    <r>
      <rPr>
        <sz val="12"/>
        <rFont val="Arial"/>
      </rPr>
      <t>Unskilled include seaman, and construction includes ship building. Unskilled and white collar are a weighted average of male and female.</t>
    </r>
  </si>
  <si>
    <t>Lindert-Williamson "Cities 1800 occ's for big 6.xls" file.  The six city estimates are for Baltimore 1799, Boston 1800, Charleston 1800, New York City 1799, Norfolk 1801, and Philadelphia1800.</t>
    <phoneticPr fontId="28" type="noConversion"/>
  </si>
  <si>
    <t>Lindert-Williamson "1800 town &amp; rural occ dist.xls" file.</t>
    <phoneticPr fontId="28" type="noConversion"/>
  </si>
  <si>
    <t>Earnings for the 1800 free labor force (assuming farm operators earn the same as farm laborers)</t>
  </si>
  <si>
    <t>The places and years used are Hartford CT 1799, Lexington KY 1806, Lancaster PA 1800, J.T. Main's lesser northern town estimates, Non-Philadelphia PA cities c1800, and 8 rural Chester County PA townships 1800.</t>
    <phoneticPr fontId="28" type="noConversion"/>
  </si>
  <si>
    <r>
      <t xml:space="preserve">South </t>
    </r>
    <r>
      <rPr>
        <b/>
        <sz val="10"/>
        <color indexed="10"/>
        <rFont val="Arial"/>
      </rPr>
      <t xml:space="preserve">Atlantic </t>
    </r>
    <r>
      <rPr>
        <b/>
        <sz val="10"/>
        <rFont val="Arial"/>
        <family val="2"/>
      </rPr>
      <t>- DE - DC - MD</t>
    </r>
    <phoneticPr fontId="28" type="noConversion"/>
  </si>
  <si>
    <t>Delaware is treated three ways, with implications for regional totals. First, it is included in the Middle Colonies, while Maryland and the District of Columbia are included in the South, to be consistent with the Alice Hanson Jones 1774 regionalization of wealth. This is the definition used in our working paper "American Incomes Before and After the Revolution" (June 2011). Second, DE is moved South. Third, all three are moved to the Middle Atlantic to be consistent with subsequent census definitions and will be used in subsequent papers covering 1800-1870.</t>
  </si>
  <si>
    <t>Mid Atlantic with DE, DC, MD</t>
  </si>
  <si>
    <t>Mid Atlantic with DE</t>
  </si>
  <si>
    <t>"Own-labor incomes" here means annual (not necessarily full-time) earnings from human sources, as received by the laborer.</t>
  </si>
  <si>
    <t>This file is a building block in estimating total incomes, from property as well as from own-labor sources, in the "Total incomes 1800.xls" file.</t>
  </si>
  <si>
    <t xml:space="preserve">See other notes in this file and in the "Total incomes 1800.xls" file for discussions of the separation of farm operators' free labor earnings, property earnings, and residual profits.  </t>
  </si>
  <si>
    <r>
      <t>General notes</t>
    </r>
    <r>
      <rPr>
        <b/>
        <sz val="12"/>
        <rFont val="Arial"/>
      </rPr>
      <t>:</t>
    </r>
  </si>
  <si>
    <t>Unskilled: weighted average of male and female.</t>
  </si>
  <si>
    <r>
      <t xml:space="preserve">Weiss (1992): Thomas Weiss, "U.S. Labor Force Estimates and Economic Growth, 1800-1860," in Robert E. Gallman and John Joseph Wallis (eds.), </t>
    </r>
    <r>
      <rPr>
        <i/>
        <sz val="12"/>
        <rFont val="Arial"/>
      </rPr>
      <t>American Economic Growth and Standards of Living before the Civil War</t>
    </r>
    <r>
      <rPr>
        <sz val="12"/>
        <rFont val="Arial"/>
      </rPr>
      <t>, The University of Chicago Press, 1992. Professor Weiss has also supplied us with data underlying his 1992 paper.</t>
    </r>
  </si>
  <si>
    <t xml:space="preserve">Small town labor force is the residual urban minus big city, to which is applied the occupation distribution from the "1800 Small Town Occ Dist.xls" file. </t>
  </si>
  <si>
    <r>
      <t>Occupation categories</t>
    </r>
    <r>
      <rPr>
        <b/>
        <sz val="12"/>
        <rFont val="Arial"/>
      </rPr>
      <t xml:space="preserve">: </t>
    </r>
    <r>
      <rPr>
        <sz val="12"/>
        <rFont val="Arial"/>
      </rPr>
      <t>Because the occupational and occupation wage detail thins out as we disaggregate, we report the labor force and earnings by the following aggregates (consistent with 1774):</t>
    </r>
  </si>
  <si>
    <t>Rural farm</t>
  </si>
  <si>
    <t>Farm operators</t>
  </si>
  <si>
    <t>Farm laborers</t>
  </si>
  <si>
    <t>Non-farm slaves are distributed between unskilled, artisan and construction. How they were distributed is elaborated in the sheet "Slave LF earnings 1800".</t>
  </si>
  <si>
    <t xml:space="preserve">Slave annual earnings retained are derived as free labor force average location/occupation earnings (see "Total LF earnings 1800" worksheet) times </t>
  </si>
  <si>
    <t xml:space="preserve">(Retained) earnings for the 1800 slave labor force: </t>
  </si>
  <si>
    <t xml:space="preserve">for VA (36,900). The same is true of South Carolina and Charleston. Instead, the big city average labor participations rates </t>
  </si>
  <si>
    <t>implied by the other four are applied to these two, and small town urban labor force is the residual.</t>
  </si>
  <si>
    <t>Lindert-Williamson "Slave occ distribution 1800.xls" file.</t>
    <phoneticPr fontId="28" type="noConversion"/>
  </si>
  <si>
    <t>Lindert-Williamson "Wage data 1800 june'11.xls" file.</t>
    <phoneticPr fontId="28" type="noConversion"/>
  </si>
  <si>
    <t>Mid Atlantic + DE</t>
  </si>
  <si>
    <t>Mid Atlantic + DE + DC + MD</t>
  </si>
  <si>
    <t>Thus for slaves, it includes only what they retained, and not what the part of their earnings (or marginal product) that was expropriated by the owner or renter, which appears elsewhere as property income.</t>
  </si>
  <si>
    <t>Agricultural workers</t>
  </si>
  <si>
    <t>New Hampshire</t>
  </si>
  <si>
    <t>Rhode Island</t>
  </si>
  <si>
    <t>Vermont</t>
  </si>
  <si>
    <t>New England</t>
  </si>
  <si>
    <t>Delaware</t>
  </si>
  <si>
    <t>District of Columbia</t>
  </si>
  <si>
    <t>Maryland</t>
  </si>
  <si>
    <t>New Jersey</t>
  </si>
  <si>
    <t>New York</t>
  </si>
  <si>
    <t>Pennsylvania</t>
  </si>
  <si>
    <t>Mid Atlantic</t>
  </si>
  <si>
    <t>Georgia</t>
  </si>
  <si>
    <t>Kentucky</t>
  </si>
  <si>
    <t>Mississippi</t>
  </si>
  <si>
    <t>North Carolina</t>
  </si>
  <si>
    <t>South Carolina</t>
  </si>
  <si>
    <t>Tennessee</t>
  </si>
  <si>
    <t>Virginia</t>
  </si>
  <si>
    <t>total</t>
  </si>
  <si>
    <t xml:space="preserve">Labor Force </t>
  </si>
  <si>
    <t xml:space="preserve">The big city labor force is calculated by applying the ratio of the 1800 Census population sum of Baltimore, Boston, Charleston, New York City, </t>
  </si>
  <si>
    <t>Total</t>
  </si>
  <si>
    <t>Artisans</t>
  </si>
  <si>
    <t>Construction</t>
  </si>
  <si>
    <t>Agriculture</t>
  </si>
  <si>
    <t>Unskilled</t>
  </si>
  <si>
    <t>White Collar</t>
  </si>
  <si>
    <t xml:space="preserve">South Carolina and Virginia urban labor force calculated as other states are implausible. Thus, the 1800 census reports Norfolk pop = </t>
  </si>
  <si>
    <t xml:space="preserve">Sources and Notes: </t>
  </si>
  <si>
    <t>Big City:</t>
  </si>
  <si>
    <t>General:</t>
  </si>
  <si>
    <t>1800 by occ.xls" file (MA, NY, MD, PA, VA, SC only), "short occ dist" sheet, adjusted.</t>
  </si>
  <si>
    <r>
      <t>Labor force and occupations</t>
    </r>
    <r>
      <rPr>
        <sz val="12"/>
        <rFont val="Arial"/>
      </rPr>
      <t xml:space="preserve">: Lindert-Williamson estimates, in the "LF &amp; Occs 1800" file, broken down by big city, small town and rural non-farm in the sub-files, September-October 2010. Based on the 1800 census in </t>
    </r>
    <r>
      <rPr>
        <i/>
        <sz val="12"/>
        <rFont val="Arial"/>
      </rPr>
      <t>Historical Statistics, Millennial Edition</t>
    </r>
    <r>
      <rPr>
        <sz val="12"/>
        <rFont val="Arial"/>
      </rPr>
      <t xml:space="preserve"> (2006), and on Thomas Weiss's estimates of labor force participation rates.</t>
    </r>
  </si>
  <si>
    <t>All annual earnings rates ($) by occupation are from "Wage data survey 1774-1860.xls" file.</t>
  </si>
  <si>
    <t>White collar: weighted average of male and female white collar earnings, applying city-specific professional gender weights.</t>
  </si>
  <si>
    <t>South</t>
  </si>
  <si>
    <t>Rural:</t>
    <phoneticPr fontId="0" type="noConversion"/>
  </si>
  <si>
    <t>Urban:</t>
    <phoneticPr fontId="0" type="noConversion"/>
  </si>
  <si>
    <t>Farm</t>
    <phoneticPr fontId="0" type="noConversion"/>
  </si>
  <si>
    <t xml:space="preserve">The occupational distribution (artisan, construction, agriculture, unskilled, white collar) for big cities is taken from the "Big cities </t>
  </si>
  <si>
    <r>
      <rPr>
        <sz val="12"/>
        <rFont val="Arial"/>
      </rPr>
      <t xml:space="preserve">The </t>
    </r>
    <r>
      <rPr>
        <b/>
        <u/>
        <sz val="12"/>
        <rFont val="Arial"/>
      </rPr>
      <t>occupational grouping</t>
    </r>
    <r>
      <rPr>
        <b/>
        <sz val="12"/>
        <rFont val="Arial"/>
      </rPr>
      <t>s</t>
    </r>
    <r>
      <rPr>
        <sz val="12"/>
        <rFont val="Arial"/>
      </rPr>
      <t xml:space="preserve"> that make up the four urban and rural "sectors" are:</t>
    </r>
  </si>
  <si>
    <t xml:space="preserve">Grand Total  </t>
  </si>
  <si>
    <t xml:space="preserve">Total Rural Farm </t>
  </si>
  <si>
    <t>Total Urban and Rural Non-Farm</t>
  </si>
  <si>
    <t>West (KY + MS +TN)</t>
  </si>
  <si>
    <t>na</t>
  </si>
  <si>
    <t>West</t>
  </si>
  <si>
    <t>Lower South (NC, SC, GA)</t>
    <phoneticPr fontId="28" type="noConversion"/>
  </si>
  <si>
    <t xml:space="preserve">12,493, and our PSR 2896 (1800 Census) file reports VA urban pop = 16184. This is not consistent with Weiss's big urban LF numbers </t>
  </si>
  <si>
    <t>Construction: weighted average of ship builders and house builders earnings, using city-specific weights.</t>
  </si>
  <si>
    <t>Norfolk and Philadelphia to the 1800 Census urban population total, times the urban labor force, with small town as an urban residual.</t>
  </si>
  <si>
    <t>Lindert-Williamson "Slave earnings retention 1800.xls" file.</t>
  </si>
  <si>
    <t xml:space="preserve">Adams (1970): Donald R. Adams, “Some Evidence on English and American Wage Rates, 1790-1830.” Journal of Economic History 30, 3 (September 1970): 499-520. </t>
  </si>
  <si>
    <t>State</t>
  </si>
  <si>
    <t>Connecticut</t>
  </si>
  <si>
    <t>Maine</t>
  </si>
  <si>
    <t>Massachusetts</t>
  </si>
  <si>
    <t>(1) "Occ groups by place" reporting occupations/location in the files;</t>
    <phoneticPr fontId="28" type="noConversion"/>
  </si>
  <si>
    <t>(2) "Free LF (labor force) earnings 1800" by occupation group and location;</t>
    <phoneticPr fontId="28" type="noConversion"/>
  </si>
  <si>
    <t>US Earnings c1800: Combining Weiss labor force estimates with LW occupation distributions and occupation wage data.</t>
  </si>
  <si>
    <t>Annual earnings</t>
  </si>
  <si>
    <t>per earner</t>
  </si>
  <si>
    <t>(3) "Slave LF earnings 1800" divided between earnings retained by slaves and earnings expropriated by owners;</t>
    <phoneticPr fontId="28" type="noConversion"/>
  </si>
  <si>
    <r>
      <t xml:space="preserve">Average annual earnings of free labor </t>
    </r>
    <r>
      <rPr>
        <sz val="12"/>
        <rFont val="Arial"/>
      </rPr>
      <t>by occupation/region are derived by converting daily or monthly wage rates to annual by the per year work rates described in "Free LF earnings 1800" sheet. They include in-kind payments.</t>
    </r>
  </si>
  <si>
    <r>
      <t>Slave occupations and retained earnings</t>
    </r>
    <r>
      <rPr>
        <sz val="12"/>
        <rFont val="Arial"/>
      </rPr>
      <t>:</t>
    </r>
  </si>
  <si>
    <t>the assumed slave retention rate (see " Slave earnings retention 1774 &amp; 1800" file). The retention rates (%) are:</t>
    <phoneticPr fontId="2" type="noConversion"/>
  </si>
  <si>
    <t>The remaining worksheets in this Excel file:</t>
    <phoneticPr fontId="2" type="noConversion"/>
  </si>
  <si>
    <r>
      <t>Sources</t>
    </r>
    <r>
      <rPr>
        <sz val="12"/>
        <rFont val="Arial"/>
      </rPr>
      <t>:</t>
    </r>
    <phoneticPr fontId="28" type="noConversion"/>
  </si>
  <si>
    <t>Artisans, manuf</t>
    <phoneticPr fontId="28" type="noConversion"/>
  </si>
  <si>
    <t>[White collar = LW groups 1 and 2, consisting of officials, titled, professionals, merchants, and shopkeepers]</t>
    <phoneticPr fontId="28" type="noConversion"/>
  </si>
  <si>
    <t>Small Town:</t>
  </si>
  <si>
    <t>Total annual earnings (00, $).</t>
  </si>
  <si>
    <t>Rural Non-Farm:</t>
  </si>
  <si>
    <t>Agriculture earnings per worker are taken from the same as for farm work.</t>
  </si>
  <si>
    <t xml:space="preserve">White collar earnings are the weighted average of male and females white collar earnings. The gender earnings data taken from the rural non-farm in the </t>
  </si>
  <si>
    <t>North</t>
  </si>
  <si>
    <t>Rural non-farm</t>
  </si>
  <si>
    <t>Small town</t>
  </si>
  <si>
    <t>Big city</t>
  </si>
  <si>
    <t>Farm</t>
  </si>
  <si>
    <t>Labor Force</t>
  </si>
  <si>
    <t>Rural Non-Farm</t>
  </si>
  <si>
    <t>Urban: Small Town Non-Farm</t>
  </si>
  <si>
    <t>Urban: Big City Non-Farm</t>
  </si>
  <si>
    <t>Agriculture</t>
    <phoneticPr fontId="28" type="noConversion"/>
  </si>
  <si>
    <t>Construction</t>
    <phoneticPr fontId="28" type="noConversion"/>
  </si>
  <si>
    <t>collar</t>
    <phoneticPr fontId="28" type="noConversion"/>
  </si>
  <si>
    <t>Artisans</t>
    <phoneticPr fontId="28" type="noConversion"/>
  </si>
  <si>
    <t>Product terms</t>
    <phoneticPr fontId="28" type="noConversion"/>
  </si>
  <si>
    <t>time</t>
    <phoneticPr fontId="28" type="noConversion"/>
  </si>
  <si>
    <t>Total ($100s)</t>
    <phoneticPr fontId="28" type="noConversion"/>
  </si>
  <si>
    <t>Unskilled earnings are the weighted average of female and male unskilled earnings, the gender earnings data taken from the "Wage data survey 1774-1860.xls" file.</t>
  </si>
  <si>
    <t>-1860.xls" file.The same is true of white collar workers.</t>
  </si>
  <si>
    <t xml:space="preserve">Unskilled earnings are the weighted average of female and male unskilled earnings. The gender earnings data taken from the rural non-farm in the </t>
  </si>
  <si>
    <t>Big City</t>
    <phoneticPr fontId="0" type="noConversion"/>
  </si>
  <si>
    <t>Small Town</t>
    <phoneticPr fontId="0" type="noConversion"/>
  </si>
  <si>
    <t>Non-farm</t>
    <phoneticPr fontId="0" type="noConversion"/>
  </si>
  <si>
    <t>Labor force (00, 10+) from Weiss (1992: Table 1A.1, 1A.7, 1A.9, and data underlying sent by Thomas Weiss) and Census.</t>
  </si>
  <si>
    <t>Lower South (NC, SC, GA)</t>
  </si>
  <si>
    <t>Slave labor force: Total, farm, rural non-farm and urban non-farm slave labor force (male and female, 10+) from data underlying Weiss (1992). The distribution of slave labor between big city and small town is assumed the same as free labor force (see "Free LF earnings 1800" worksheet in this file).</t>
  </si>
  <si>
    <t>Non-farm occupation distribution: Rural or urban slaves doing non-farm work are assumed to have been either artisans, construction workers, or unskilled (females = domestics, maids, cooks, laundresses, etc.; males = house servants, grooms, porters, coach and carriage drivers, teamsters, gardeners, etc.). The small numbers in other trades are ignored. The distribution of slaves between artisan and construction are assumed to have been equal. The share of non-farm slaves unskilled is taken to have been 66% (for Baltimore, Charleston and Norfolk the average total labor force share of unskilled in the sum of artisans, construction workers and unskilled), except for Charleston by itself, where we assume 76% unskilled. Also, to accommodate rounding unskilled is taken as a residual within location. For a defense of these assumptions, see the "Slave Occ Distribution 1800.xls" file.</t>
  </si>
  <si>
    <t>Slave annual earnings: Derived as free labor force earnings (see "Free LF earnings 1800" worksheet in this file) times the assumed slave retention rate (see the "Slave earnings retention 1800.xls" file). The regional/occupational retention rates (%) thus applied are:</t>
  </si>
  <si>
    <t>Sources and notes to the "Total incomes 1800.xls" file</t>
  </si>
  <si>
    <t>Started as "own labor" file</t>
  </si>
  <si>
    <t>Lindert-Williamson "1798-1800 property totals j" file.</t>
  </si>
  <si>
    <t>Massachusetts (incl. Maine)</t>
  </si>
  <si>
    <t>New England</t>
    <phoneticPr fontId="28" type="noConversion"/>
  </si>
  <si>
    <t>Middle Atlantic excl. DE</t>
    <phoneticPr fontId="28" type="noConversion"/>
  </si>
  <si>
    <t>Middle Atlantic with DE</t>
    <phoneticPr fontId="28" type="noConversion"/>
  </si>
  <si>
    <t>South Atlantic</t>
  </si>
  <si>
    <t>South Atlantic without DE</t>
  </si>
  <si>
    <t>South Atlantic without DE, DC, MD</t>
  </si>
  <si>
    <t>Total (13 original + DC + ME + VT)</t>
  </si>
  <si>
    <t>Total (13 original + DC + ME +VT + West)</t>
  </si>
  <si>
    <t>Middle Atlantic w DC, DE, MD</t>
  </si>
  <si>
    <t>(incl DC)</t>
  </si>
  <si>
    <t>(incl DC, WV)</t>
  </si>
  <si>
    <r>
      <t>South</t>
    </r>
    <r>
      <rPr>
        <b/>
        <sz val="10"/>
        <color indexed="10"/>
        <rFont val="Arial"/>
      </rPr>
      <t xml:space="preserve"> Atlantic (with DE)</t>
    </r>
  </si>
  <si>
    <r>
      <t xml:space="preserve">South </t>
    </r>
    <r>
      <rPr>
        <b/>
        <sz val="10"/>
        <color indexed="10"/>
        <rFont val="Arial"/>
      </rPr>
      <t>Atlantic</t>
    </r>
    <r>
      <rPr>
        <b/>
        <sz val="10"/>
        <rFont val="Arial"/>
        <family val="2"/>
      </rPr>
      <t xml:space="preserve"> - DE (</t>
    </r>
    <r>
      <rPr>
        <b/>
        <sz val="10"/>
        <color indexed="10"/>
        <rFont val="Arial"/>
      </rPr>
      <t>for comparison with 1774</t>
    </r>
    <r>
      <rPr>
        <b/>
        <sz val="10"/>
        <rFont val="Arial"/>
        <family val="2"/>
      </rPr>
      <t>)</t>
    </r>
  </si>
  <si>
    <r>
      <t xml:space="preserve">South </t>
    </r>
    <r>
      <rPr>
        <b/>
        <sz val="10"/>
        <color indexed="10"/>
        <rFont val="Arial"/>
      </rPr>
      <t xml:space="preserve">Atlantic </t>
    </r>
    <r>
      <rPr>
        <b/>
        <sz val="10"/>
        <rFont val="Arial"/>
        <family val="2"/>
      </rPr>
      <t>- DE - DC - MD</t>
    </r>
  </si>
  <si>
    <t>USE part-time</t>
  </si>
  <si>
    <t>(assuming farm operators earn the same as farm laborers)</t>
  </si>
  <si>
    <t>Free labor earnings 1800</t>
  </si>
  <si>
    <t>Slave labor</t>
  </si>
  <si>
    <t>(retained)</t>
  </si>
  <si>
    <t>earnings 1800</t>
  </si>
  <si>
    <t>incomes 1800</t>
  </si>
  <si>
    <t>Baseline total incomes 1800</t>
  </si>
  <si>
    <t>from "1798-1800</t>
  </si>
  <si>
    <t>property totals" file</t>
  </si>
  <si>
    <t>Total US (13 original + DC + ME +VT + West)</t>
  </si>
  <si>
    <t>USA = "orig 13" area + 3 western states</t>
  </si>
  <si>
    <t>"Original 13 colonies" area</t>
  </si>
  <si>
    <t>caution*</t>
  </si>
  <si>
    <t xml:space="preserve">caution* = property returns aggregate </t>
  </si>
  <si>
    <t>states differently, as noted in other columns</t>
  </si>
  <si>
    <t>(ME prop not separate)</t>
  </si>
  <si>
    <t>(DC prop not separate)</t>
  </si>
  <si>
    <t>Gross property</t>
  </si>
  <si>
    <t>slave share</t>
  </si>
  <si>
    <t>property share</t>
  </si>
  <si>
    <t>(Nov. 2013)</t>
  </si>
  <si>
    <t>Farm own-</t>
  </si>
  <si>
    <t>labor inc as</t>
  </si>
  <si>
    <t>share of all free part-time own-lab inc</t>
  </si>
  <si>
    <t>Full-time</t>
  </si>
  <si>
    <t>earnings</t>
  </si>
  <si>
    <t>Part-time</t>
  </si>
  <si>
    <t>Implied</t>
  </si>
  <si>
    <t>ratio,</t>
  </si>
  <si>
    <t>part-time / full time</t>
  </si>
  <si>
    <t>Labor</t>
  </si>
  <si>
    <t>force (100s)</t>
  </si>
  <si>
    <t>Geographic notes</t>
  </si>
  <si>
    <t>An alternative file explores farm profits 1800, without resolution, in Sept-Nov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</si>
</sst>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
  </numFmts>
  <fonts count="67" x14ac:knownFonts="1">
    <font>
      <sz val="10"/>
      <name val="Arial"/>
    </font>
    <font>
      <b/>
      <sz val="11"/>
      <color indexed="8"/>
      <name val="Calibri"/>
      <family val="2"/>
    </font>
    <font>
      <b/>
      <sz val="14"/>
      <color indexed="8"/>
      <name val="Calibri"/>
      <family val="2"/>
    </font>
    <font>
      <b/>
      <sz val="14"/>
      <color indexed="8"/>
      <name val="Calibri"/>
      <family val="2"/>
    </font>
    <font>
      <b/>
      <sz val="10"/>
      <name val="Arial"/>
      <family val="2"/>
    </font>
    <font>
      <b/>
      <sz val="14"/>
      <name val="Arial"/>
      <family val="2"/>
    </font>
    <font>
      <sz val="10"/>
      <color indexed="8"/>
      <name val="Arial"/>
      <family val="2"/>
    </font>
    <font>
      <sz val="10"/>
      <color indexed="8"/>
      <name val="Calibri"/>
      <family val="2"/>
    </font>
    <font>
      <sz val="10"/>
      <name val="Arial"/>
    </font>
    <font>
      <b/>
      <sz val="10"/>
      <color indexed="8"/>
      <name val="Calibri"/>
      <family val="2"/>
    </font>
    <font>
      <b/>
      <sz val="10"/>
      <color indexed="8"/>
      <name val="Calibri"/>
      <family val="2"/>
    </font>
    <font>
      <b/>
      <sz val="11"/>
      <name val="Arial"/>
      <family val="2"/>
    </font>
    <font>
      <sz val="10"/>
      <color indexed="8"/>
      <name val="Calibri"/>
      <family val="2"/>
    </font>
    <font>
      <sz val="10"/>
      <name val="Arial"/>
    </font>
    <font>
      <b/>
      <sz val="9"/>
      <color indexed="8"/>
      <name val="Calibri"/>
      <family val="2"/>
    </font>
    <font>
      <sz val="9"/>
      <color indexed="8"/>
      <name val="Calibri"/>
      <family val="2"/>
    </font>
    <font>
      <b/>
      <sz val="10"/>
      <name val="Arial"/>
      <family val="2"/>
    </font>
    <font>
      <b/>
      <sz val="16"/>
      <name val="Arial"/>
      <family val="2"/>
    </font>
    <font>
      <sz val="10"/>
      <name val="Times New Roman"/>
    </font>
    <font>
      <b/>
      <sz val="10"/>
      <color indexed="8"/>
      <name val="Arial"/>
      <family val="2"/>
    </font>
    <font>
      <sz val="12"/>
      <name val="Arial"/>
    </font>
    <font>
      <b/>
      <u/>
      <sz val="12"/>
      <name val="Arial"/>
    </font>
    <font>
      <b/>
      <sz val="12"/>
      <name val="Arial"/>
    </font>
    <font>
      <sz val="12"/>
      <name val="Arial"/>
    </font>
    <font>
      <u/>
      <sz val="12"/>
      <name val="Arial"/>
    </font>
    <font>
      <sz val="12"/>
      <name val="Arial"/>
    </font>
    <font>
      <u/>
      <sz val="12"/>
      <name val="Arial"/>
    </font>
    <font>
      <i/>
      <sz val="12"/>
      <name val="Arial"/>
    </font>
    <font>
      <sz val="8"/>
      <name val="Verdana"/>
    </font>
    <font>
      <b/>
      <sz val="14"/>
      <color indexed="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4"/>
      <name val="Arial"/>
    </font>
    <font>
      <sz val="10"/>
      <name val="Arial"/>
    </font>
    <font>
      <b/>
      <sz val="11"/>
      <color indexed="8"/>
      <name val="Arial"/>
    </font>
    <font>
      <sz val="10"/>
      <name val="Arial"/>
    </font>
    <font>
      <b/>
      <sz val="11"/>
      <color indexed="23"/>
      <name val="Arial"/>
    </font>
    <font>
      <b/>
      <sz val="14"/>
      <color indexed="8"/>
      <name val="Arial"/>
    </font>
    <font>
      <sz val="10"/>
      <name val="Arial"/>
    </font>
    <font>
      <b/>
      <sz val="10"/>
      <color indexed="10"/>
      <name val="Arial"/>
    </font>
    <font>
      <sz val="12"/>
      <color indexed="10"/>
      <name val="Arial"/>
    </font>
    <font>
      <u/>
      <sz val="10"/>
      <color theme="10"/>
      <name val="Arial"/>
    </font>
    <font>
      <u/>
      <sz val="10"/>
      <color theme="11"/>
      <name val="Arial"/>
    </font>
    <font>
      <sz val="12"/>
      <color rgb="FFFF0000"/>
      <name val="Arial"/>
    </font>
    <font>
      <b/>
      <sz val="16"/>
      <color rgb="FFFF0000"/>
      <name val="Arial"/>
    </font>
    <font>
      <sz val="12"/>
      <color indexed="8"/>
      <name val="Arial"/>
    </font>
    <font>
      <b/>
      <sz val="14"/>
      <color theme="1"/>
      <name val="Arial"/>
    </font>
    <font>
      <b/>
      <sz val="12"/>
      <color indexed="8"/>
      <name val="Arial"/>
      <family val="2"/>
    </font>
    <font>
      <sz val="10"/>
      <color rgb="FFFF0000"/>
      <name val="Arial"/>
    </font>
    <font>
      <sz val="11"/>
      <color rgb="FFFF0000"/>
      <name val="Arial"/>
    </font>
    <font>
      <b/>
      <sz val="11"/>
      <color rgb="FFFF0000"/>
      <name val="Arial"/>
    </font>
    <font>
      <b/>
      <sz val="10"/>
      <color rgb="FFFF0000"/>
      <name val="Arial"/>
    </font>
  </fonts>
  <fills count="29">
    <fill>
      <patternFill patternType="none"/>
    </fill>
    <fill>
      <patternFill patternType="gray125"/>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1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s>
  <cellStyleXfs count="120">
    <xf numFmtId="0" fontId="0" fillId="0" borderId="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9"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1" fillId="16"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23" borderId="0" applyNumberFormat="0" applyBorder="0" applyAlignment="0" applyProtection="0"/>
    <xf numFmtId="0" fontId="32" fillId="7" borderId="0" applyNumberFormat="0" applyBorder="0" applyAlignment="0" applyProtection="0"/>
    <xf numFmtId="0" fontId="33" fillId="24" borderId="4" applyNumberFormat="0" applyAlignment="0" applyProtection="0"/>
    <xf numFmtId="0" fontId="34" fillId="25" borderId="5" applyNumberFormat="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11" borderId="4" applyNumberFormat="0" applyAlignment="0" applyProtection="0"/>
    <xf numFmtId="0" fontId="41" fillId="0" borderId="9" applyNumberFormat="0" applyFill="0" applyAlignment="0" applyProtection="0"/>
    <xf numFmtId="0" fontId="42" fillId="26" borderId="0" applyNumberFormat="0" applyBorder="0" applyAlignment="0" applyProtection="0"/>
    <xf numFmtId="0" fontId="8" fillId="27" borderId="10" applyNumberFormat="0" applyFont="0" applyAlignment="0" applyProtection="0"/>
    <xf numFmtId="0" fontId="43" fillId="24" borderId="11" applyNumberFormat="0" applyAlignment="0" applyProtection="0"/>
    <xf numFmtId="0" fontId="44" fillId="0" borderId="0" applyNumberFormat="0" applyFill="0" applyBorder="0" applyAlignment="0" applyProtection="0"/>
    <xf numFmtId="0" fontId="45" fillId="0" borderId="12" applyNumberFormat="0" applyFill="0" applyAlignment="0" applyProtection="0"/>
    <xf numFmtId="0" fontId="4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167">
    <xf numFmtId="0" fontId="0" fillId="0" borderId="0" xfId="0"/>
    <xf numFmtId="0" fontId="1" fillId="0" borderId="0" xfId="0" applyFont="1" applyAlignment="1">
      <alignment wrapText="1"/>
    </xf>
    <xf numFmtId="164" fontId="0" fillId="0" borderId="0" xfId="0" applyNumberFormat="1"/>
    <xf numFmtId="0" fontId="9" fillId="0" borderId="0" xfId="0" applyFont="1" applyAlignment="1">
      <alignment wrapText="1"/>
    </xf>
    <xf numFmtId="0" fontId="18" fillId="0" borderId="0" xfId="0" applyFont="1" applyAlignment="1">
      <alignment horizontal="left" vertical="center" indent="4"/>
    </xf>
    <xf numFmtId="2" fontId="8" fillId="0" borderId="0" xfId="0" applyNumberFormat="1" applyFont="1"/>
    <xf numFmtId="0" fontId="20" fillId="0" borderId="0" xfId="0" applyFont="1"/>
    <xf numFmtId="0" fontId="24" fillId="0" borderId="0" xfId="0" applyFont="1"/>
    <xf numFmtId="0" fontId="22" fillId="0" borderId="0" xfId="0" applyFont="1"/>
    <xf numFmtId="0" fontId="21" fillId="0" borderId="0" xfId="0" applyFont="1"/>
    <xf numFmtId="2" fontId="9" fillId="0" borderId="0" xfId="0" applyNumberFormat="1" applyFont="1" applyAlignment="1">
      <alignment horizontal="right"/>
    </xf>
    <xf numFmtId="0" fontId="25" fillId="0" borderId="0" xfId="0" applyFont="1"/>
    <xf numFmtId="0" fontId="25"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horizontal="center"/>
    </xf>
    <xf numFmtId="0" fontId="20" fillId="0" borderId="0" xfId="0" applyNumberFormat="1" applyFont="1" applyAlignment="1"/>
    <xf numFmtId="0" fontId="29" fillId="0" borderId="0" xfId="0" applyFont="1"/>
    <xf numFmtId="15" fontId="20" fillId="0" borderId="0" xfId="0" applyNumberFormat="1" applyFont="1"/>
    <xf numFmtId="0" fontId="23" fillId="0" borderId="0" xfId="0" applyFont="1"/>
    <xf numFmtId="0" fontId="26" fillId="0" borderId="0" xfId="0" applyFont="1"/>
    <xf numFmtId="1" fontId="20" fillId="0" borderId="0" xfId="0" applyNumberFormat="1" applyFont="1" applyAlignment="1"/>
    <xf numFmtId="0" fontId="20" fillId="0" borderId="0" xfId="0" applyFont="1" applyAlignment="1"/>
    <xf numFmtId="0" fontId="24"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17" fillId="0" borderId="0" xfId="0" applyFont="1" applyAlignment="1"/>
    <xf numFmtId="0" fontId="11" fillId="0" borderId="0" xfId="0" applyFont="1" applyAlignment="1"/>
    <xf numFmtId="1" fontId="4" fillId="0" borderId="0" xfId="0" applyNumberFormat="1" applyFont="1" applyAlignment="1"/>
    <xf numFmtId="0" fontId="4" fillId="0" borderId="0" xfId="0" applyFont="1" applyAlignment="1"/>
    <xf numFmtId="1" fontId="8" fillId="0" borderId="0" xfId="0" applyNumberFormat="1" applyFont="1" applyAlignment="1"/>
    <xf numFmtId="0" fontId="8" fillId="0" borderId="0" xfId="0" applyFont="1" applyFill="1" applyBorder="1" applyAlignment="1"/>
    <xf numFmtId="1" fontId="48" fillId="0" borderId="0" xfId="0" applyNumberFormat="1" applyFont="1" applyAlignment="1"/>
    <xf numFmtId="0" fontId="13" fillId="0" borderId="0" xfId="0" applyFont="1" applyAlignment="1"/>
    <xf numFmtId="0" fontId="8" fillId="0" borderId="0" xfId="0" applyFont="1" applyAlignment="1"/>
    <xf numFmtId="0" fontId="6" fillId="0" borderId="0" xfId="0" applyFont="1" applyAlignment="1">
      <alignment horizontal="left" wrapText="1"/>
    </xf>
    <xf numFmtId="3" fontId="16" fillId="0" borderId="0" xfId="0" applyNumberFormat="1" applyFont="1" applyAlignment="1"/>
    <xf numFmtId="3" fontId="4" fillId="0" borderId="0" xfId="0" applyNumberFormat="1" applyFont="1" applyAlignment="1"/>
    <xf numFmtId="3" fontId="6" fillId="0" borderId="0" xfId="0" applyNumberFormat="1" applyFont="1" applyAlignment="1">
      <alignment horizontal="left" wrapText="1"/>
    </xf>
    <xf numFmtId="3" fontId="8" fillId="0" borderId="0" xfId="0" applyNumberFormat="1" applyFont="1" applyAlignment="1"/>
    <xf numFmtId="3" fontId="13" fillId="0" borderId="0" xfId="0" applyNumberFormat="1" applyFont="1" applyAlignment="1"/>
    <xf numFmtId="3" fontId="48" fillId="0" borderId="0" xfId="0" applyNumberFormat="1" applyFont="1" applyAlignment="1"/>
    <xf numFmtId="0" fontId="48" fillId="0" borderId="0" xfId="0" applyFont="1" applyAlignment="1"/>
    <xf numFmtId="0" fontId="49" fillId="0" borderId="0" xfId="0" applyFont="1" applyAlignment="1">
      <alignment horizontal="center" wrapText="1"/>
    </xf>
    <xf numFmtId="0" fontId="50" fillId="0" borderId="0" xfId="0" applyFont="1" applyAlignment="1"/>
    <xf numFmtId="3" fontId="49" fillId="0" borderId="0" xfId="0" applyNumberFormat="1" applyFont="1" applyAlignment="1">
      <alignment horizontal="center" wrapText="1"/>
    </xf>
    <xf numFmtId="3" fontId="50" fillId="0" borderId="0" xfId="0" applyNumberFormat="1" applyFont="1" applyAlignment="1">
      <alignment wrapText="1"/>
    </xf>
    <xf numFmtId="3" fontId="49" fillId="0" borderId="0" xfId="0" applyNumberFormat="1" applyFont="1" applyAlignment="1">
      <alignment wrapText="1"/>
    </xf>
    <xf numFmtId="0" fontId="49" fillId="0" borderId="0" xfId="0" applyFont="1" applyAlignment="1"/>
    <xf numFmtId="0" fontId="49" fillId="0" borderId="1" xfId="0" applyFont="1" applyBorder="1" applyAlignment="1">
      <alignment horizontal="center"/>
    </xf>
    <xf numFmtId="3" fontId="49" fillId="0" borderId="2" xfId="0" applyNumberFormat="1" applyFont="1" applyBorder="1" applyAlignment="1">
      <alignment horizontal="left"/>
    </xf>
    <xf numFmtId="0" fontId="51" fillId="0" borderId="2" xfId="0" applyFont="1" applyBorder="1" applyAlignment="1">
      <alignment horizontal="center"/>
    </xf>
    <xf numFmtId="0" fontId="49" fillId="0" borderId="0" xfId="0" applyFont="1" applyAlignment="1">
      <alignment horizontal="center"/>
    </xf>
    <xf numFmtId="0" fontId="49" fillId="2" borderId="0" xfId="0" applyFont="1" applyFill="1" applyAlignment="1">
      <alignment horizontal="left"/>
    </xf>
    <xf numFmtId="3" fontId="49" fillId="3" borderId="0" xfId="0" applyNumberFormat="1" applyFont="1" applyFill="1" applyAlignment="1">
      <alignment horizontal="left"/>
    </xf>
    <xf numFmtId="3" fontId="50" fillId="3" borderId="0" xfId="0" applyNumberFormat="1" applyFont="1" applyFill="1" applyAlignment="1">
      <alignment horizontal="center"/>
    </xf>
    <xf numFmtId="3" fontId="49" fillId="4" borderId="0" xfId="0" applyNumberFormat="1" applyFont="1" applyFill="1" applyAlignment="1">
      <alignment horizontal="left"/>
    </xf>
    <xf numFmtId="3" fontId="50" fillId="4" borderId="0" xfId="0" applyNumberFormat="1" applyFont="1" applyFill="1" applyAlignment="1">
      <alignment horizontal="center"/>
    </xf>
    <xf numFmtId="3" fontId="50" fillId="4" borderId="0" xfId="0" applyNumberFormat="1" applyFont="1" applyFill="1" applyAlignment="1"/>
    <xf numFmtId="3" fontId="49" fillId="5" borderId="0" xfId="0" applyNumberFormat="1" applyFont="1" applyFill="1" applyAlignment="1">
      <alignment horizontal="left"/>
    </xf>
    <xf numFmtId="3" fontId="49" fillId="5" borderId="0" xfId="0" applyNumberFormat="1" applyFont="1" applyFill="1" applyAlignment="1">
      <alignment horizontal="center"/>
    </xf>
    <xf numFmtId="0" fontId="49" fillId="3" borderId="0" xfId="0" applyFont="1" applyFill="1" applyAlignment="1">
      <alignment horizontal="left"/>
    </xf>
    <xf numFmtId="0" fontId="50" fillId="3" borderId="0" xfId="0" applyFont="1" applyFill="1" applyAlignment="1">
      <alignment horizontal="center"/>
    </xf>
    <xf numFmtId="0" fontId="49" fillId="4" borderId="0" xfId="0" applyFont="1" applyFill="1" applyAlignment="1">
      <alignment horizontal="left"/>
    </xf>
    <xf numFmtId="0" fontId="50" fillId="4" borderId="0" xfId="0" applyFont="1" applyFill="1" applyAlignment="1">
      <alignment horizontal="center"/>
    </xf>
    <xf numFmtId="0" fontId="50" fillId="4" borderId="0" xfId="0" applyFont="1" applyFill="1" applyAlignment="1"/>
    <xf numFmtId="0" fontId="49" fillId="5" borderId="0" xfId="0" applyFont="1" applyFill="1" applyAlignment="1">
      <alignment horizontal="left"/>
    </xf>
    <xf numFmtId="0" fontId="49" fillId="5" borderId="0" xfId="0" applyFont="1" applyFill="1" applyAlignment="1">
      <alignment horizontal="center"/>
    </xf>
    <xf numFmtId="3" fontId="49" fillId="0" borderId="0" xfId="0" applyNumberFormat="1" applyFont="1" applyAlignment="1">
      <alignment horizontal="center"/>
    </xf>
    <xf numFmtId="3" fontId="51" fillId="0" borderId="0" xfId="0" applyNumberFormat="1" applyFont="1" applyAlignment="1">
      <alignment horizontal="center"/>
    </xf>
    <xf numFmtId="0" fontId="51" fillId="0" borderId="0" xfId="0" applyFont="1" applyAlignment="1">
      <alignment horizontal="center"/>
    </xf>
    <xf numFmtId="0" fontId="49" fillId="0" borderId="3" xfId="0" applyFont="1" applyBorder="1" applyAlignment="1">
      <alignment horizontal="center"/>
    </xf>
    <xf numFmtId="3" fontId="49" fillId="0" borderId="0" xfId="0" applyNumberFormat="1" applyFont="1" applyAlignment="1">
      <alignment horizontal="left"/>
    </xf>
    <xf numFmtId="0" fontId="50" fillId="0" borderId="0" xfId="0" applyFont="1" applyAlignment="1">
      <alignment horizontal="left"/>
    </xf>
    <xf numFmtId="0" fontId="49" fillId="0" borderId="0" xfId="0" applyFont="1" applyAlignment="1">
      <alignment horizontal="left"/>
    </xf>
    <xf numFmtId="0" fontId="49" fillId="0" borderId="0" xfId="0" applyFont="1" applyAlignment="1">
      <alignment wrapText="1"/>
    </xf>
    <xf numFmtId="3" fontId="51" fillId="0" borderId="0" xfId="0" applyNumberFormat="1" applyFont="1" applyAlignment="1">
      <alignment horizontal="center" wrapText="1"/>
    </xf>
    <xf numFmtId="0" fontId="51" fillId="0" borderId="0" xfId="0" applyFont="1" applyAlignment="1">
      <alignment horizontal="center" wrapText="1"/>
    </xf>
    <xf numFmtId="3" fontId="49" fillId="0" borderId="0" xfId="0" applyNumberFormat="1" applyFont="1" applyAlignment="1">
      <alignment horizontal="left" wrapText="1"/>
    </xf>
    <xf numFmtId="0" fontId="49" fillId="0" borderId="0" xfId="0" applyFont="1" applyAlignment="1">
      <alignment horizontal="left" wrapText="1"/>
    </xf>
    <xf numFmtId="0" fontId="50" fillId="0" borderId="0" xfId="0" applyFont="1" applyAlignment="1">
      <alignment wrapText="1"/>
    </xf>
    <xf numFmtId="1" fontId="50" fillId="0" borderId="0" xfId="0" applyNumberFormat="1" applyFont="1" applyAlignment="1"/>
    <xf numFmtId="3" fontId="50" fillId="0" borderId="0" xfId="0" applyNumberFormat="1" applyFont="1" applyAlignment="1"/>
    <xf numFmtId="166" fontId="50" fillId="0" borderId="0" xfId="0" applyNumberFormat="1" applyFont="1" applyAlignment="1"/>
    <xf numFmtId="165" fontId="50" fillId="0" borderId="0" xfId="0" applyNumberFormat="1" applyFont="1" applyAlignment="1"/>
    <xf numFmtId="2" fontId="50" fillId="0" borderId="0" xfId="0" applyNumberFormat="1" applyFont="1"/>
    <xf numFmtId="2" fontId="50" fillId="0" borderId="0" xfId="0" applyNumberFormat="1" applyFont="1" applyAlignment="1"/>
    <xf numFmtId="164" fontId="50" fillId="0" borderId="0" xfId="0" applyNumberFormat="1" applyFont="1" applyAlignment="1"/>
    <xf numFmtId="0" fontId="19" fillId="0" borderId="0" xfId="0" applyFont="1" applyAlignment="1"/>
    <xf numFmtId="166" fontId="8" fillId="0" borderId="0" xfId="0" applyNumberFormat="1" applyFont="1" applyAlignment="1"/>
    <xf numFmtId="2" fontId="8" fillId="0" borderId="0" xfId="0" applyNumberFormat="1" applyFont="1" applyAlignment="1"/>
    <xf numFmtId="164" fontId="8" fillId="0" borderId="0" xfId="0" applyNumberFormat="1" applyFont="1" applyAlignment="1"/>
    <xf numFmtId="0" fontId="52" fillId="0" borderId="0" xfId="0" applyFont="1" applyAlignment="1"/>
    <xf numFmtId="1" fontId="53" fillId="0" borderId="0" xfId="0" applyNumberFormat="1" applyFont="1" applyAlignment="1"/>
    <xf numFmtId="3" fontId="53" fillId="0" borderId="0" xfId="0" applyNumberFormat="1" applyFont="1" applyAlignment="1"/>
    <xf numFmtId="0" fontId="53" fillId="0" borderId="0" xfId="0" applyFont="1" applyAlignment="1"/>
    <xf numFmtId="166" fontId="53" fillId="0" borderId="0" xfId="0" applyNumberFormat="1" applyFont="1" applyAlignment="1"/>
    <xf numFmtId="0" fontId="16" fillId="0" borderId="0" xfId="0" applyFont="1" applyAlignment="1"/>
    <xf numFmtId="164" fontId="48" fillId="0" borderId="0" xfId="0" applyNumberFormat="1" applyFont="1" applyAlignment="1"/>
    <xf numFmtId="3" fontId="19" fillId="0" borderId="0" xfId="0" applyNumberFormat="1" applyFont="1" applyAlignment="1"/>
    <xf numFmtId="166" fontId="48" fillId="0" borderId="0" xfId="0" applyNumberFormat="1" applyFont="1" applyAlignment="1"/>
    <xf numFmtId="2" fontId="48" fillId="0" borderId="0" xfId="0" applyNumberFormat="1" applyFont="1"/>
    <xf numFmtId="2" fontId="48" fillId="0" borderId="0" xfId="0" applyNumberFormat="1" applyFont="1" applyAlignment="1"/>
    <xf numFmtId="2" fontId="19" fillId="0" borderId="0" xfId="0" applyNumberFormat="1" applyFont="1" applyAlignment="1"/>
    <xf numFmtId="0" fontId="48" fillId="0" borderId="0" xfId="0" applyNumberFormat="1" applyFont="1" applyAlignment="1"/>
    <xf numFmtId="0" fontId="6" fillId="0" borderId="0" xfId="0" applyFont="1" applyAlignment="1">
      <alignment wrapText="1"/>
    </xf>
    <xf numFmtId="0" fontId="19" fillId="0" borderId="0" xfId="0" applyFont="1" applyAlignment="1">
      <alignment wrapText="1"/>
    </xf>
    <xf numFmtId="0" fontId="6" fillId="0" borderId="0" xfId="0" quotePrefix="1" applyFont="1" applyAlignment="1">
      <alignment wrapText="1"/>
    </xf>
    <xf numFmtId="3" fontId="50" fillId="0" borderId="0" xfId="0" applyNumberFormat="1" applyFont="1" applyAlignment="1"/>
    <xf numFmtId="3" fontId="50" fillId="0" borderId="0" xfId="0" applyNumberFormat="1" applyFont="1" applyAlignment="1"/>
    <xf numFmtId="0" fontId="51" fillId="0" borderId="0" xfId="0" applyFont="1" applyBorder="1" applyAlignment="1">
      <alignment horizontal="center"/>
    </xf>
    <xf numFmtId="166" fontId="8" fillId="0" borderId="0" xfId="0" applyNumberFormat="1" applyFont="1" applyBorder="1" applyAlignment="1"/>
    <xf numFmtId="0" fontId="8" fillId="0" borderId="0" xfId="0" applyFont="1" applyAlignment="1"/>
    <xf numFmtId="0" fontId="55" fillId="0" borderId="0" xfId="0" applyFont="1"/>
    <xf numFmtId="15" fontId="55" fillId="0" borderId="0" xfId="0" applyNumberFormat="1" applyFont="1"/>
    <xf numFmtId="0" fontId="7" fillId="0" borderId="0" xfId="0" applyFont="1" applyAlignment="1">
      <alignment wrapText="1"/>
    </xf>
    <xf numFmtId="0" fontId="0" fillId="0" borderId="0" xfId="0" applyAlignment="1"/>
    <xf numFmtId="0" fontId="1" fillId="0" borderId="0" xfId="0" applyFont="1" applyAlignment="1">
      <alignment horizontal="center" wrapText="1"/>
    </xf>
    <xf numFmtId="0" fontId="8" fillId="0" borderId="0" xfId="0" applyFont="1" applyAlignment="1"/>
    <xf numFmtId="0" fontId="6" fillId="0" borderId="0" xfId="0" applyFont="1" applyAlignment="1">
      <alignment horizontal="left" wrapText="1"/>
    </xf>
    <xf numFmtId="0" fontId="0" fillId="0" borderId="0" xfId="0" applyAlignment="1">
      <alignment wrapText="1"/>
    </xf>
    <xf numFmtId="0" fontId="12" fillId="0" borderId="0" xfId="0" applyFont="1" applyAlignment="1">
      <alignment wrapText="1"/>
    </xf>
    <xf numFmtId="0" fontId="13" fillId="0" borderId="0" xfId="0" applyFont="1" applyAlignment="1"/>
    <xf numFmtId="0" fontId="12" fillId="0" borderId="0" xfId="0" quotePrefix="1" applyFont="1" applyAlignment="1">
      <alignment wrapText="1"/>
    </xf>
    <xf numFmtId="0" fontId="0" fillId="0" borderId="0" xfId="0" applyAlignment="1">
      <alignment horizontal="center" wrapText="1"/>
    </xf>
    <xf numFmtId="0" fontId="5" fillId="0" borderId="0" xfId="0" applyFont="1" applyAlignment="1"/>
    <xf numFmtId="1" fontId="0" fillId="0" borderId="0" xfId="0" applyNumberFormat="1" applyAlignment="1"/>
    <xf numFmtId="2" fontId="15" fillId="0" borderId="0" xfId="0" applyNumberFormat="1" applyFont="1" applyAlignment="1"/>
    <xf numFmtId="2" fontId="0" fillId="0" borderId="0" xfId="0" applyNumberFormat="1" applyAlignment="1"/>
    <xf numFmtId="2" fontId="12" fillId="0" borderId="0" xfId="0" applyNumberFormat="1" applyFont="1" applyAlignment="1"/>
    <xf numFmtId="0" fontId="9" fillId="0" borderId="0" xfId="0" applyFont="1" applyAlignment="1"/>
    <xf numFmtId="2" fontId="14" fillId="0" borderId="0" xfId="0" applyNumberFormat="1" applyFont="1" applyAlignment="1"/>
    <xf numFmtId="1" fontId="16" fillId="0" borderId="0" xfId="0" applyNumberFormat="1" applyFont="1" applyAlignment="1"/>
    <xf numFmtId="0" fontId="2" fillId="0" borderId="0" xfId="0" applyFont="1" applyAlignment="1"/>
    <xf numFmtId="164" fontId="2" fillId="0" borderId="0" xfId="0" applyNumberFormat="1" applyFont="1" applyAlignment="1"/>
    <xf numFmtId="2" fontId="2" fillId="0" borderId="0" xfId="0" applyNumberFormat="1" applyFont="1" applyAlignment="1"/>
    <xf numFmtId="1" fontId="9" fillId="0" borderId="0" xfId="0" applyNumberFormat="1" applyFont="1" applyAlignment="1"/>
    <xf numFmtId="1" fontId="7" fillId="0" borderId="0" xfId="0" applyNumberFormat="1" applyFont="1" applyAlignment="1"/>
    <xf numFmtId="1" fontId="6" fillId="0" borderId="0" xfId="0" applyNumberFormat="1" applyFont="1" applyAlignment="1"/>
    <xf numFmtId="164" fontId="0" fillId="0" borderId="0" xfId="0" applyNumberFormat="1" applyAlignment="1"/>
    <xf numFmtId="1" fontId="10" fillId="0" borderId="0" xfId="0" applyNumberFormat="1" applyFont="1" applyAlignment="1"/>
    <xf numFmtId="2" fontId="10" fillId="0" borderId="0" xfId="0" applyNumberFormat="1" applyFont="1" applyAlignment="1"/>
    <xf numFmtId="2" fontId="4" fillId="0" borderId="0" xfId="0" applyNumberFormat="1" applyFont="1" applyAlignment="1"/>
    <xf numFmtId="1" fontId="19" fillId="0" borderId="0" xfId="0" applyNumberFormat="1" applyFont="1" applyAlignment="1"/>
    <xf numFmtId="2" fontId="9" fillId="0" borderId="0" xfId="0" applyNumberFormat="1" applyFont="1" applyAlignment="1"/>
    <xf numFmtId="2" fontId="16" fillId="0" borderId="0" xfId="0" applyNumberFormat="1" applyFont="1" applyAlignment="1"/>
    <xf numFmtId="0" fontId="3" fillId="0" borderId="0" xfId="0" applyFont="1" applyAlignment="1"/>
    <xf numFmtId="0" fontId="8" fillId="0" borderId="0" xfId="0" applyNumberFormat="1" applyFont="1" applyAlignment="1"/>
    <xf numFmtId="3" fontId="0" fillId="0" borderId="0" xfId="0" applyNumberFormat="1" applyAlignment="1"/>
    <xf numFmtId="0" fontId="58" fillId="0" borderId="0" xfId="0" applyFont="1"/>
    <xf numFmtId="0" fontId="59" fillId="0" borderId="0" xfId="0" applyFont="1" applyAlignment="1"/>
    <xf numFmtId="0" fontId="60" fillId="0" borderId="0" xfId="0" applyFont="1"/>
    <xf numFmtId="3" fontId="20" fillId="0" borderId="0" xfId="0" applyNumberFormat="1" applyFont="1"/>
    <xf numFmtId="0" fontId="61" fillId="0" borderId="0" xfId="0" applyFont="1"/>
    <xf numFmtId="0" fontId="0" fillId="28" borderId="0" xfId="0" applyFill="1"/>
    <xf numFmtId="0" fontId="62" fillId="0" borderId="0" xfId="0" applyFont="1" applyAlignment="1"/>
    <xf numFmtId="0" fontId="22" fillId="0" borderId="0" xfId="0" applyFont="1" applyAlignment="1"/>
    <xf numFmtId="0" fontId="61" fillId="0" borderId="0" xfId="0" applyFont="1" applyAlignment="1"/>
    <xf numFmtId="0" fontId="59" fillId="0" borderId="0" xfId="0" applyFont="1"/>
    <xf numFmtId="0" fontId="63" fillId="0" borderId="0" xfId="0" applyFont="1"/>
    <xf numFmtId="3" fontId="20" fillId="0" borderId="13" xfId="0" applyNumberFormat="1" applyFont="1" applyBorder="1"/>
    <xf numFmtId="0" fontId="63" fillId="0" borderId="0" xfId="0" applyFont="1" applyAlignment="1"/>
    <xf numFmtId="167" fontId="50" fillId="0" borderId="0" xfId="0" applyNumberFormat="1" applyFont="1" applyAlignment="1"/>
    <xf numFmtId="0" fontId="64" fillId="0" borderId="0" xfId="0" applyFont="1" applyBorder="1" applyAlignment="1">
      <alignment horizontal="center"/>
    </xf>
    <xf numFmtId="0" fontId="64" fillId="0" borderId="0" xfId="0" applyFont="1" applyAlignment="1">
      <alignment horizontal="center" wrapText="1"/>
    </xf>
    <xf numFmtId="0" fontId="65" fillId="0" borderId="0" xfId="0" applyFont="1" applyAlignment="1">
      <alignment wrapText="1"/>
    </xf>
    <xf numFmtId="0" fontId="66" fillId="0" borderId="0" xfId="0" applyFont="1"/>
    <xf numFmtId="0" fontId="62" fillId="0" borderId="0" xfId="0" applyFont="1"/>
  </cellXfs>
  <cellStyles count="12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Good" xfId="29"/>
    <cellStyle name="Heading 1" xfId="30"/>
    <cellStyle name="Heading 2" xfId="31"/>
    <cellStyle name="Heading 3" xfId="32"/>
    <cellStyle name="Heading 4" xfId="33"/>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activeCell="E24" sqref="E24"/>
    </sheetView>
  </sheetViews>
  <sheetFormatPr baseColWidth="10" defaultColWidth="8.83203125" defaultRowHeight="15" x14ac:dyDescent="0"/>
  <cols>
    <col min="1" max="1" width="19" style="11" customWidth="1"/>
    <col min="2" max="2" width="13.5" style="11" customWidth="1"/>
    <col min="3" max="16384" width="8.83203125" style="11"/>
  </cols>
  <sheetData>
    <row r="1" spans="1:7" s="6" customFormat="1" ht="17">
      <c r="A1" s="148" t="s">
        <v>180</v>
      </c>
      <c r="B1" s="17"/>
      <c r="C1" s="16" t="s">
        <v>179</v>
      </c>
    </row>
    <row r="2" spans="1:7" s="6" customFormat="1">
      <c r="A2" s="112" t="s">
        <v>0</v>
      </c>
    </row>
    <row r="3" spans="1:7" s="18" customFormat="1">
      <c r="A3" s="113" t="s">
        <v>2</v>
      </c>
      <c r="B3" s="8"/>
      <c r="C3" s="8"/>
      <c r="D3" s="8"/>
      <c r="E3" s="8"/>
      <c r="F3" s="8"/>
      <c r="G3" s="8"/>
    </row>
    <row r="4" spans="1:7" s="18" customFormat="1">
      <c r="A4" s="112" t="s">
        <v>1</v>
      </c>
      <c r="B4" s="8"/>
      <c r="C4" s="8"/>
      <c r="D4" s="8"/>
      <c r="E4" s="8"/>
      <c r="F4" s="8"/>
      <c r="G4" s="8"/>
    </row>
    <row r="5" spans="1:7" s="18" customFormat="1">
      <c r="A5" s="112" t="s">
        <v>231</v>
      </c>
      <c r="B5" s="8"/>
      <c r="C5" s="8"/>
      <c r="D5" s="8"/>
      <c r="E5" s="8"/>
      <c r="F5" s="8"/>
      <c r="G5" s="8"/>
    </row>
    <row r="6" spans="1:7" s="18" customFormat="1">
      <c r="A6" s="112"/>
      <c r="B6" s="8"/>
      <c r="C6" s="8"/>
      <c r="D6" s="8"/>
      <c r="E6" s="8"/>
      <c r="F6" s="8"/>
      <c r="G6" s="8"/>
    </row>
    <row r="7" spans="1:7" s="18" customFormat="1">
      <c r="B7" s="8"/>
      <c r="C7" s="8"/>
      <c r="D7" s="8"/>
      <c r="E7" s="8"/>
      <c r="F7" s="8"/>
      <c r="G7" s="8"/>
    </row>
    <row r="8" spans="1:7" s="18" customFormat="1">
      <c r="A8" s="9" t="s">
        <v>143</v>
      </c>
    </row>
    <row r="9" spans="1:7" s="18" customFormat="1">
      <c r="A9" s="18" t="s">
        <v>134</v>
      </c>
    </row>
    <row r="10" spans="1:7" s="18" customFormat="1">
      <c r="A10" s="18" t="s">
        <v>135</v>
      </c>
    </row>
    <row r="11" spans="1:7" s="18" customFormat="1">
      <c r="A11" s="18" t="s">
        <v>139</v>
      </c>
    </row>
    <row r="12" spans="1:7" s="18" customFormat="1"/>
    <row r="13" spans="1:7" s="18" customFormat="1">
      <c r="A13" s="9" t="s">
        <v>144</v>
      </c>
    </row>
    <row r="14" spans="1:7" s="18" customFormat="1">
      <c r="A14" s="6" t="s">
        <v>60</v>
      </c>
      <c r="B14" s="6"/>
    </row>
    <row r="15" spans="1:7" s="18" customFormat="1">
      <c r="A15" s="6" t="s">
        <v>36</v>
      </c>
      <c r="B15" s="6"/>
    </row>
    <row r="16" spans="1:7" s="18" customFormat="1">
      <c r="A16" s="6" t="s">
        <v>129</v>
      </c>
      <c r="B16" s="6"/>
    </row>
    <row r="17" spans="1:2" s="18" customFormat="1">
      <c r="A17" s="6" t="s">
        <v>71</v>
      </c>
      <c r="B17" s="6"/>
    </row>
    <row r="18" spans="1:2" s="18" customFormat="1">
      <c r="A18" s="6" t="s">
        <v>128</v>
      </c>
      <c r="B18" s="6"/>
    </row>
    <row r="19" spans="1:2" s="18" customFormat="1">
      <c r="A19" s="6" t="s">
        <v>72</v>
      </c>
      <c r="B19" s="6"/>
    </row>
    <row r="20" spans="1:2" s="18" customFormat="1">
      <c r="A20" s="6" t="s">
        <v>47</v>
      </c>
      <c r="B20" s="6"/>
    </row>
    <row r="21" spans="1:2" s="18" customFormat="1">
      <c r="A21" s="6" t="s">
        <v>48</v>
      </c>
      <c r="B21" s="6"/>
    </row>
    <row r="22" spans="1:2" s="18" customFormat="1">
      <c r="A22" s="6"/>
      <c r="B22" s="6" t="s">
        <v>50</v>
      </c>
    </row>
    <row r="23" spans="1:2" s="18" customFormat="1">
      <c r="A23" s="6" t="s">
        <v>181</v>
      </c>
      <c r="B23" s="6"/>
    </row>
    <row r="24" spans="1:2" s="18" customFormat="1">
      <c r="A24" s="6"/>
      <c r="B24" s="6"/>
    </row>
    <row r="25" spans="1:2" s="18" customFormat="1"/>
    <row r="26" spans="1:2" s="18" customFormat="1">
      <c r="A26" s="9" t="s">
        <v>58</v>
      </c>
    </row>
    <row r="27" spans="1:2" s="18" customFormat="1">
      <c r="A27" s="18" t="s">
        <v>55</v>
      </c>
    </row>
    <row r="28" spans="1:2" s="18" customFormat="1">
      <c r="A28" s="18" t="s">
        <v>75</v>
      </c>
    </row>
    <row r="29" spans="1:2" s="18" customFormat="1">
      <c r="A29" s="18" t="s">
        <v>56</v>
      </c>
    </row>
    <row r="30" spans="1:2" s="18" customFormat="1">
      <c r="A30" s="18" t="s">
        <v>57</v>
      </c>
    </row>
    <row r="31" spans="1:2" s="18" customFormat="1">
      <c r="A31" s="18" t="s">
        <v>52</v>
      </c>
    </row>
    <row r="32" spans="1:2" s="18" customFormat="1"/>
    <row r="33" spans="1:1">
      <c r="A33" s="7" t="s">
        <v>109</v>
      </c>
    </row>
    <row r="35" spans="1:1" s="18" customFormat="1">
      <c r="A35" s="9" t="s">
        <v>62</v>
      </c>
    </row>
    <row r="36" spans="1:1" s="18" customFormat="1">
      <c r="A36" s="8" t="s">
        <v>63</v>
      </c>
    </row>
    <row r="37" spans="1:1" s="18" customFormat="1">
      <c r="A37" s="18" t="s">
        <v>64</v>
      </c>
    </row>
    <row r="38" spans="1:1" s="18" customFormat="1">
      <c r="A38" s="18" t="s">
        <v>65</v>
      </c>
    </row>
    <row r="39" spans="1:1" s="18" customFormat="1">
      <c r="A39" s="8" t="s">
        <v>153</v>
      </c>
    </row>
    <row r="40" spans="1:1" s="18" customFormat="1">
      <c r="A40" s="18" t="s">
        <v>99</v>
      </c>
    </row>
    <row r="41" spans="1:1" s="18" customFormat="1">
      <c r="A41" s="18" t="s">
        <v>37</v>
      </c>
    </row>
    <row r="42" spans="1:1" s="18" customFormat="1">
      <c r="A42" s="18" t="s">
        <v>38</v>
      </c>
    </row>
    <row r="43" spans="1:1" s="18" customFormat="1">
      <c r="A43" s="18" t="s">
        <v>39</v>
      </c>
    </row>
    <row r="44" spans="1:1" s="18" customFormat="1">
      <c r="A44" s="8" t="s">
        <v>40</v>
      </c>
    </row>
    <row r="45" spans="1:1" s="18" customFormat="1">
      <c r="A45" s="18" t="s">
        <v>99</v>
      </c>
    </row>
    <row r="46" spans="1:1" s="18" customFormat="1">
      <c r="A46" s="18" t="s">
        <v>37</v>
      </c>
    </row>
    <row r="47" spans="1:1" s="18" customFormat="1">
      <c r="A47" s="18" t="s">
        <v>76</v>
      </c>
    </row>
    <row r="48" spans="1:1" s="18" customFormat="1">
      <c r="A48" s="18" t="s">
        <v>38</v>
      </c>
    </row>
    <row r="49" spans="1:4" s="18" customFormat="1">
      <c r="A49" s="18" t="s">
        <v>39</v>
      </c>
    </row>
    <row r="50" spans="1:4" s="18" customFormat="1">
      <c r="A50" s="8" t="s">
        <v>46</v>
      </c>
    </row>
    <row r="51" spans="1:4" s="18" customFormat="1"/>
    <row r="52" spans="1:4">
      <c r="A52" s="7" t="s">
        <v>140</v>
      </c>
    </row>
    <row r="54" spans="1:4" s="6" customFormat="1">
      <c r="A54" s="19" t="s">
        <v>141</v>
      </c>
    </row>
    <row r="55" spans="1:4" s="6" customFormat="1">
      <c r="A55" s="15" t="s">
        <v>67</v>
      </c>
      <c r="B55" s="20"/>
      <c r="C55" s="21"/>
    </row>
    <row r="56" spans="1:4" s="6" customFormat="1">
      <c r="A56" s="15" t="s">
        <v>142</v>
      </c>
      <c r="B56" s="20"/>
      <c r="C56" s="21"/>
    </row>
    <row r="57" spans="1:4">
      <c r="A57" s="21"/>
      <c r="B57" s="6"/>
      <c r="C57" s="22" t="s">
        <v>152</v>
      </c>
      <c r="D57" s="22" t="s">
        <v>112</v>
      </c>
    </row>
    <row r="58" spans="1:4">
      <c r="B58" s="12" t="s">
        <v>156</v>
      </c>
      <c r="C58" s="13">
        <v>40.1</v>
      </c>
      <c r="D58" s="14">
        <v>41.4</v>
      </c>
    </row>
    <row r="59" spans="1:4">
      <c r="B59" s="12" t="s">
        <v>154</v>
      </c>
      <c r="C59" s="13">
        <v>47.1</v>
      </c>
      <c r="D59" s="13">
        <v>47.5</v>
      </c>
    </row>
    <row r="60" spans="1:4">
      <c r="B60" s="12" t="s">
        <v>155</v>
      </c>
      <c r="C60" s="13">
        <v>52.3</v>
      </c>
      <c r="D60" s="13">
        <v>52.7</v>
      </c>
    </row>
    <row r="61" spans="1:4">
      <c r="A61" s="11" t="s">
        <v>66</v>
      </c>
    </row>
  </sheetData>
  <phoneticPr fontId="28"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workbookViewId="0">
      <selection activeCell="C20" sqref="C20"/>
    </sheetView>
  </sheetViews>
  <sheetFormatPr baseColWidth="10" defaultColWidth="8.83203125" defaultRowHeight="12" x14ac:dyDescent="0"/>
  <cols>
    <col min="1" max="3" width="17.5" customWidth="1"/>
    <col min="4" max="4" width="14" customWidth="1"/>
  </cols>
  <sheetData>
    <row r="2" spans="1:5" ht="15">
      <c r="A2" s="7" t="s">
        <v>117</v>
      </c>
      <c r="B2" s="6"/>
      <c r="C2" s="6"/>
      <c r="D2" s="6"/>
    </row>
    <row r="3" spans="1:5" ht="15">
      <c r="A3" s="6"/>
      <c r="B3" s="6"/>
      <c r="C3" s="6"/>
    </row>
    <row r="4" spans="1:5" ht="15">
      <c r="A4" s="8" t="s">
        <v>114</v>
      </c>
      <c r="B4" s="8" t="s">
        <v>114</v>
      </c>
      <c r="C4" s="8" t="s">
        <v>113</v>
      </c>
      <c r="D4" s="8" t="s">
        <v>113</v>
      </c>
    </row>
    <row r="5" spans="1:5" ht="15">
      <c r="A5" s="9" t="s">
        <v>171</v>
      </c>
      <c r="B5" s="9" t="s">
        <v>172</v>
      </c>
      <c r="C5" s="9" t="s">
        <v>173</v>
      </c>
      <c r="D5" s="9" t="s">
        <v>115</v>
      </c>
    </row>
    <row r="6" spans="1:5" ht="15">
      <c r="A6" s="6" t="s">
        <v>103</v>
      </c>
      <c r="B6" s="6" t="s">
        <v>103</v>
      </c>
      <c r="C6" s="6" t="s">
        <v>103</v>
      </c>
      <c r="D6" s="9"/>
      <c r="E6" s="6" t="s">
        <v>146</v>
      </c>
    </row>
    <row r="7" spans="1:5" ht="15">
      <c r="A7" s="6" t="s">
        <v>145</v>
      </c>
      <c r="B7" s="6" t="s">
        <v>145</v>
      </c>
      <c r="C7" s="6" t="s">
        <v>145</v>
      </c>
      <c r="D7" s="6"/>
    </row>
    <row r="8" spans="1:5" ht="15">
      <c r="A8" s="6" t="s">
        <v>100</v>
      </c>
      <c r="B8" s="6" t="s">
        <v>100</v>
      </c>
      <c r="C8" s="6" t="s">
        <v>100</v>
      </c>
      <c r="D8" s="6"/>
    </row>
    <row r="9" spans="1:5" ht="15">
      <c r="A9" s="6" t="s">
        <v>101</v>
      </c>
      <c r="B9" s="6" t="s">
        <v>101</v>
      </c>
      <c r="C9" s="6"/>
      <c r="D9" s="6" t="s">
        <v>101</v>
      </c>
    </row>
    <row r="10" spans="1:5" ht="15">
      <c r="A10" s="6" t="s">
        <v>102</v>
      </c>
      <c r="B10" s="6" t="s">
        <v>102</v>
      </c>
      <c r="C10" s="6" t="s">
        <v>102</v>
      </c>
    </row>
  </sheetData>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80"/>
  <sheetViews>
    <sheetView topLeftCell="A2" zoomScale="125" workbookViewId="0">
      <pane xSplit="12000" ySplit="4200" topLeftCell="A30" activePane="bottomRight"/>
      <selection activeCell="A7" sqref="A7:XFD7"/>
      <selection pane="topRight" activeCell="B6" sqref="B6"/>
      <selection pane="bottomLeft" activeCell="A22" sqref="A22"/>
      <selection pane="bottomRight" activeCell="C32" sqref="C32"/>
    </sheetView>
  </sheetViews>
  <sheetFormatPr baseColWidth="10" defaultColWidth="8.83203125" defaultRowHeight="12" x14ac:dyDescent="0"/>
  <cols>
    <col min="1" max="1" width="33.5" style="33" customWidth="1"/>
    <col min="2" max="2" width="11.5" style="33" customWidth="1"/>
    <col min="3" max="3" width="10.5" style="38" customWidth="1"/>
    <col min="4" max="4" width="11.1640625" style="38" customWidth="1"/>
    <col min="5" max="5" width="8.83203125" style="33"/>
    <col min="6" max="6" width="3.83203125" style="33" customWidth="1"/>
    <col min="7" max="7" width="10.1640625" style="33" bestFit="1" customWidth="1"/>
    <col min="8" max="8" width="10.1640625" style="117" customWidth="1"/>
    <col min="9" max="12" width="8.83203125" style="38"/>
    <col min="13" max="13" width="10" style="38" customWidth="1"/>
    <col min="14" max="15" width="8.83203125" style="38"/>
    <col min="16" max="16" width="10.33203125" style="38" customWidth="1"/>
    <col min="17" max="22" width="8.83203125" style="38"/>
    <col min="23" max="23" width="3.83203125" style="33" customWidth="1"/>
    <col min="24" max="24" width="14.5" style="33" customWidth="1"/>
    <col min="25" max="25" width="8.1640625" style="33" customWidth="1"/>
    <col min="26" max="38" width="8.83203125" style="33"/>
    <col min="39" max="39" width="3.83203125" style="33" customWidth="1"/>
    <col min="40" max="16384" width="8.83203125" style="33"/>
  </cols>
  <sheetData>
    <row r="1" spans="1:55" s="41" customFormat="1" ht="18">
      <c r="A1" s="25" t="s">
        <v>49</v>
      </c>
      <c r="C1" s="40"/>
      <c r="D1" s="40"/>
      <c r="I1" s="40"/>
      <c r="J1" s="40"/>
      <c r="K1" s="40"/>
      <c r="L1" s="40"/>
      <c r="M1" s="40"/>
      <c r="N1" s="40"/>
      <c r="O1" s="40"/>
      <c r="P1" s="40"/>
      <c r="Q1" s="40"/>
      <c r="R1" s="40"/>
      <c r="S1" s="40"/>
      <c r="T1" s="40"/>
      <c r="U1" s="40"/>
      <c r="V1" s="40"/>
    </row>
    <row r="2" spans="1:55" s="32" customFormat="1" ht="17">
      <c r="C2" s="39"/>
      <c r="D2" s="39"/>
      <c r="G2" s="26" t="s">
        <v>6</v>
      </c>
      <c r="H2" s="26"/>
      <c r="I2" s="39"/>
      <c r="J2" s="39"/>
      <c r="K2" s="39"/>
      <c r="L2" s="39"/>
      <c r="M2" s="39"/>
      <c r="N2" s="39"/>
      <c r="O2" s="39"/>
      <c r="P2" s="39"/>
      <c r="Q2" s="39"/>
      <c r="R2" s="39"/>
      <c r="S2" s="39"/>
      <c r="T2" s="39"/>
      <c r="U2" s="39"/>
      <c r="V2" s="39"/>
    </row>
    <row r="3" spans="1:55" s="43" customFormat="1" ht="14" thickBot="1">
      <c r="A3" s="32"/>
      <c r="B3" s="32"/>
      <c r="C3" s="39"/>
      <c r="D3" s="39"/>
      <c r="E3" s="32"/>
      <c r="F3" s="32"/>
      <c r="H3" s="160" t="s">
        <v>218</v>
      </c>
      <c r="I3" s="44"/>
      <c r="J3" s="44"/>
      <c r="K3" s="44" t="s">
        <v>35</v>
      </c>
      <c r="L3" s="44" t="s">
        <v>35</v>
      </c>
      <c r="M3" s="44"/>
      <c r="N3" s="44"/>
      <c r="O3" s="44"/>
      <c r="P3" s="44"/>
      <c r="Q3" s="44" t="s">
        <v>35</v>
      </c>
      <c r="R3" s="45"/>
      <c r="S3" s="46"/>
      <c r="T3" s="46"/>
      <c r="U3" s="44" t="s">
        <v>35</v>
      </c>
      <c r="V3" s="46"/>
    </row>
    <row r="4" spans="1:55" s="43" customFormat="1" ht="15" customHeight="1" thickBot="1">
      <c r="A4" s="47"/>
      <c r="B4" s="48"/>
      <c r="C4" s="49" t="s">
        <v>12</v>
      </c>
      <c r="D4" s="49"/>
      <c r="E4" s="50"/>
      <c r="F4" s="109"/>
      <c r="G4" s="52" t="s">
        <v>119</v>
      </c>
      <c r="H4" s="52"/>
      <c r="I4" s="53" t="s">
        <v>13</v>
      </c>
      <c r="J4" s="54"/>
      <c r="K4" s="54"/>
      <c r="L4" s="54"/>
      <c r="M4" s="54"/>
      <c r="N4" s="55" t="s">
        <v>159</v>
      </c>
      <c r="O4" s="56"/>
      <c r="P4" s="56"/>
      <c r="Q4" s="57"/>
      <c r="R4" s="57"/>
      <c r="S4" s="58" t="s">
        <v>158</v>
      </c>
      <c r="T4" s="59"/>
      <c r="U4" s="59"/>
      <c r="V4" s="59"/>
      <c r="X4" s="52" t="s">
        <v>119</v>
      </c>
      <c r="Y4" s="60" t="s">
        <v>14</v>
      </c>
      <c r="Z4" s="61"/>
      <c r="AA4" s="61"/>
      <c r="AB4" s="61"/>
      <c r="AC4" s="61"/>
      <c r="AD4" s="62" t="s">
        <v>159</v>
      </c>
      <c r="AE4" s="63"/>
      <c r="AF4" s="63"/>
      <c r="AG4" s="64"/>
      <c r="AH4" s="64"/>
      <c r="AI4" s="65" t="s">
        <v>158</v>
      </c>
      <c r="AJ4" s="66"/>
      <c r="AK4" s="66"/>
      <c r="AL4" s="66"/>
      <c r="AN4" s="52" t="s">
        <v>119</v>
      </c>
      <c r="AO4" s="60" t="s">
        <v>14</v>
      </c>
      <c r="AP4" s="61"/>
      <c r="AQ4" s="61"/>
      <c r="AR4" s="61"/>
      <c r="AS4" s="61"/>
      <c r="AT4" s="62" t="s">
        <v>159</v>
      </c>
      <c r="AU4" s="63"/>
      <c r="AV4" s="63"/>
      <c r="AW4" s="64"/>
      <c r="AX4" s="64"/>
      <c r="AY4" s="65" t="s">
        <v>158</v>
      </c>
      <c r="AZ4" s="66"/>
      <c r="BA4" s="66"/>
      <c r="BB4" s="66"/>
    </row>
    <row r="5" spans="1:55" s="43" customFormat="1" ht="13">
      <c r="A5" s="47"/>
      <c r="B5" s="51" t="s">
        <v>228</v>
      </c>
      <c r="C5" s="67" t="s">
        <v>222</v>
      </c>
      <c r="D5" s="68" t="s">
        <v>224</v>
      </c>
      <c r="E5" s="69" t="s">
        <v>225</v>
      </c>
      <c r="F5" s="69"/>
      <c r="G5" s="70" t="s">
        <v>17</v>
      </c>
      <c r="H5" s="162" t="s">
        <v>219</v>
      </c>
      <c r="I5" s="71" t="s">
        <v>18</v>
      </c>
      <c r="J5" s="71" t="s">
        <v>19</v>
      </c>
      <c r="K5" s="71" t="s">
        <v>20</v>
      </c>
      <c r="L5" s="71" t="s">
        <v>21</v>
      </c>
      <c r="M5" s="67" t="s">
        <v>22</v>
      </c>
      <c r="N5" s="71" t="s">
        <v>164</v>
      </c>
      <c r="O5" s="71" t="s">
        <v>162</v>
      </c>
      <c r="P5" s="67" t="s">
        <v>161</v>
      </c>
      <c r="Q5" s="67" t="s">
        <v>102</v>
      </c>
      <c r="R5" s="67" t="s">
        <v>23</v>
      </c>
      <c r="S5" s="71" t="s">
        <v>7</v>
      </c>
      <c r="T5" s="67" t="s">
        <v>24</v>
      </c>
      <c r="U5" s="71" t="s">
        <v>25</v>
      </c>
      <c r="V5" s="71" t="s">
        <v>26</v>
      </c>
      <c r="W5" s="72"/>
      <c r="X5" s="70" t="s">
        <v>27</v>
      </c>
      <c r="Y5" s="73" t="s">
        <v>7</v>
      </c>
      <c r="Z5" s="73" t="s">
        <v>24</v>
      </c>
      <c r="AA5" s="73" t="s">
        <v>28</v>
      </c>
      <c r="AB5" s="73" t="s">
        <v>25</v>
      </c>
      <c r="AC5" s="51" t="s">
        <v>26</v>
      </c>
      <c r="AD5" s="73" t="s">
        <v>7</v>
      </c>
      <c r="AE5" s="73" t="s">
        <v>24</v>
      </c>
      <c r="AF5" s="51" t="s">
        <v>28</v>
      </c>
      <c r="AG5" s="51" t="s">
        <v>102</v>
      </c>
      <c r="AH5" s="51" t="s">
        <v>23</v>
      </c>
      <c r="AI5" s="73" t="s">
        <v>7</v>
      </c>
      <c r="AJ5" s="51" t="s">
        <v>24</v>
      </c>
      <c r="AK5" s="73" t="s">
        <v>25</v>
      </c>
      <c r="AL5" s="73" t="s">
        <v>26</v>
      </c>
      <c r="AN5" s="70" t="s">
        <v>27</v>
      </c>
      <c r="AO5" s="73" t="s">
        <v>7</v>
      </c>
      <c r="AP5" s="73" t="s">
        <v>24</v>
      </c>
      <c r="AQ5" s="73" t="s">
        <v>28</v>
      </c>
      <c r="AR5" s="73" t="s">
        <v>25</v>
      </c>
      <c r="AS5" s="51" t="s">
        <v>26</v>
      </c>
      <c r="AT5" s="73" t="s">
        <v>7</v>
      </c>
      <c r="AU5" s="73" t="s">
        <v>24</v>
      </c>
      <c r="AV5" s="51" t="s">
        <v>28</v>
      </c>
      <c r="AW5" s="51" t="s">
        <v>102</v>
      </c>
      <c r="AX5" s="51" t="s">
        <v>23</v>
      </c>
      <c r="AY5" s="73" t="s">
        <v>7</v>
      </c>
      <c r="AZ5" s="51" t="s">
        <v>24</v>
      </c>
      <c r="BA5" s="73" t="s">
        <v>25</v>
      </c>
      <c r="BB5" s="73" t="s">
        <v>26</v>
      </c>
    </row>
    <row r="6" spans="1:55" s="43" customFormat="1" ht="13.75" customHeight="1">
      <c r="A6" s="74"/>
      <c r="B6" s="78" t="s">
        <v>229</v>
      </c>
      <c r="C6" s="44" t="s">
        <v>223</v>
      </c>
      <c r="D6" s="75" t="s">
        <v>223</v>
      </c>
      <c r="E6" s="76" t="s">
        <v>226</v>
      </c>
      <c r="F6" s="76"/>
      <c r="G6" s="42"/>
      <c r="H6" s="163" t="s">
        <v>220</v>
      </c>
      <c r="I6" s="44"/>
      <c r="J6" s="44"/>
      <c r="K6" s="44"/>
      <c r="L6" s="44"/>
      <c r="M6" s="44" t="s">
        <v>163</v>
      </c>
      <c r="N6" s="44"/>
      <c r="O6" s="44"/>
      <c r="P6" s="44"/>
      <c r="Q6" s="44"/>
      <c r="R6" s="44" t="s">
        <v>163</v>
      </c>
      <c r="S6" s="77"/>
      <c r="T6" s="44"/>
      <c r="U6" s="77"/>
      <c r="V6" s="77" t="s">
        <v>163</v>
      </c>
      <c r="W6" s="72"/>
      <c r="X6" s="42"/>
      <c r="Y6" s="42"/>
      <c r="Z6" s="42"/>
      <c r="AA6" s="42"/>
      <c r="AB6" s="42"/>
      <c r="AC6" s="42" t="s">
        <v>163</v>
      </c>
      <c r="AD6" s="42"/>
      <c r="AE6" s="42"/>
      <c r="AF6" s="42"/>
      <c r="AG6" s="42"/>
      <c r="AH6" s="42" t="s">
        <v>163</v>
      </c>
      <c r="AI6" s="78"/>
      <c r="AJ6" s="42"/>
      <c r="AK6" s="78"/>
      <c r="AL6" s="78" t="s">
        <v>163</v>
      </c>
      <c r="AN6" s="42"/>
      <c r="AO6" s="42"/>
      <c r="AP6" s="42"/>
      <c r="AQ6" s="42"/>
      <c r="AR6" s="42"/>
      <c r="AS6" s="42" t="s">
        <v>163</v>
      </c>
      <c r="AT6" s="42"/>
      <c r="AU6" s="42"/>
      <c r="AV6" s="42"/>
      <c r="AW6" s="42"/>
      <c r="AX6" s="42" t="s">
        <v>163</v>
      </c>
      <c r="AY6" s="78"/>
      <c r="AZ6" s="42"/>
      <c r="BA6" s="78"/>
      <c r="BB6" s="78" t="s">
        <v>163</v>
      </c>
    </row>
    <row r="7" spans="1:55" s="43" customFormat="1" ht="52" customHeight="1">
      <c r="A7" s="74" t="s">
        <v>130</v>
      </c>
      <c r="B7" s="79"/>
      <c r="C7" s="44" t="s">
        <v>29</v>
      </c>
      <c r="D7" s="75" t="s">
        <v>30</v>
      </c>
      <c r="E7" s="76" t="s">
        <v>227</v>
      </c>
      <c r="F7" s="76"/>
      <c r="G7" s="42" t="s">
        <v>167</v>
      </c>
      <c r="H7" s="163" t="s">
        <v>221</v>
      </c>
      <c r="I7" s="44" t="s">
        <v>167</v>
      </c>
      <c r="J7" s="44" t="s">
        <v>167</v>
      </c>
      <c r="K7" s="44" t="s">
        <v>167</v>
      </c>
      <c r="L7" s="44" t="s">
        <v>167</v>
      </c>
      <c r="M7" s="44" t="s">
        <v>167</v>
      </c>
      <c r="N7" s="44" t="s">
        <v>167</v>
      </c>
      <c r="O7" s="44" t="s">
        <v>167</v>
      </c>
      <c r="P7" s="44" t="s">
        <v>167</v>
      </c>
      <c r="Q7" s="44" t="s">
        <v>167</v>
      </c>
      <c r="R7" s="44" t="s">
        <v>167</v>
      </c>
      <c r="S7" s="44" t="s">
        <v>167</v>
      </c>
      <c r="T7" s="44" t="s">
        <v>167</v>
      </c>
      <c r="U7" s="44" t="s">
        <v>167</v>
      </c>
      <c r="V7" s="44" t="s">
        <v>167</v>
      </c>
      <c r="X7" s="42" t="s">
        <v>31</v>
      </c>
      <c r="AN7" s="79" t="s">
        <v>165</v>
      </c>
      <c r="AO7" s="79" t="s">
        <v>165</v>
      </c>
      <c r="AP7" s="79" t="s">
        <v>165</v>
      </c>
      <c r="AQ7" s="79" t="s">
        <v>165</v>
      </c>
      <c r="AR7" s="79" t="s">
        <v>165</v>
      </c>
      <c r="AS7" s="79" t="s">
        <v>165</v>
      </c>
      <c r="AT7" s="79" t="s">
        <v>165</v>
      </c>
      <c r="AU7" s="79" t="s">
        <v>165</v>
      </c>
      <c r="AV7" s="79" t="s">
        <v>165</v>
      </c>
      <c r="AW7" s="79" t="s">
        <v>165</v>
      </c>
      <c r="AX7" s="79" t="s">
        <v>165</v>
      </c>
      <c r="AY7" s="79" t="s">
        <v>165</v>
      </c>
      <c r="AZ7" s="79" t="s">
        <v>165</v>
      </c>
      <c r="BA7" s="79" t="s">
        <v>165</v>
      </c>
      <c r="BB7" s="79" t="s">
        <v>165</v>
      </c>
    </row>
    <row r="8" spans="1:55" s="43" customFormat="1">
      <c r="A8" s="43" t="s">
        <v>131</v>
      </c>
      <c r="B8" s="80">
        <v>688.21299999999997</v>
      </c>
      <c r="C8" s="81">
        <v>14875258.510991748</v>
      </c>
      <c r="D8" s="81">
        <f>SUM(AN8:BB8)*100</f>
        <v>13429586.90542797</v>
      </c>
      <c r="E8" s="82">
        <f>D8/C8</f>
        <v>0.90281368189362687</v>
      </c>
      <c r="F8" s="82"/>
      <c r="G8" s="107">
        <v>103028.05859399999</v>
      </c>
      <c r="H8" s="161">
        <f>100*G8/D8</f>
        <v>0.76717220953652798</v>
      </c>
      <c r="I8" s="81">
        <v>0</v>
      </c>
      <c r="J8" s="81">
        <v>0</v>
      </c>
      <c r="K8" s="81">
        <v>0</v>
      </c>
      <c r="L8" s="81">
        <v>0</v>
      </c>
      <c r="M8" s="81">
        <v>0</v>
      </c>
      <c r="N8" s="81">
        <v>8743.4804849896409</v>
      </c>
      <c r="O8" s="81">
        <v>1673.9170670137262</v>
      </c>
      <c r="P8" s="81">
        <v>229.73867999999996</v>
      </c>
      <c r="Q8" s="81">
        <v>8029.0319702189199</v>
      </c>
      <c r="R8" s="81">
        <v>8702.0020919999988</v>
      </c>
      <c r="S8" s="81">
        <v>5216.8531023117475</v>
      </c>
      <c r="T8" s="81">
        <v>1087.3502478154103</v>
      </c>
      <c r="U8" s="81">
        <v>10848.69141001692</v>
      </c>
      <c r="V8" s="81">
        <v>1392.5852054400002</v>
      </c>
      <c r="X8" s="84">
        <f>280/313</f>
        <v>0.89456869009584661</v>
      </c>
      <c r="Y8" s="85">
        <v>1</v>
      </c>
      <c r="Z8" s="84">
        <f>280/313</f>
        <v>0.89456869009584661</v>
      </c>
      <c r="AA8" s="84">
        <f>280/313</f>
        <v>0.89456869009584661</v>
      </c>
      <c r="AB8" s="84">
        <f>222/313</f>
        <v>0.70926517571884984</v>
      </c>
      <c r="AC8" s="85">
        <v>1</v>
      </c>
      <c r="AD8" s="85">
        <v>1</v>
      </c>
      <c r="AE8" s="84">
        <f>280/313</f>
        <v>0.89456869009584661</v>
      </c>
      <c r="AF8" s="84">
        <f>280/313</f>
        <v>0.89456869009584661</v>
      </c>
      <c r="AG8" s="84">
        <f>222/313</f>
        <v>0.70926517571884984</v>
      </c>
      <c r="AH8" s="85">
        <v>1</v>
      </c>
      <c r="AI8" s="85">
        <v>1</v>
      </c>
      <c r="AJ8" s="84">
        <f>280/313</f>
        <v>0.89456869009584661</v>
      </c>
      <c r="AK8" s="84">
        <f>280/313</f>
        <v>0.89456869009584661</v>
      </c>
      <c r="AL8" s="85">
        <v>1</v>
      </c>
      <c r="AN8" s="86">
        <f>G8*X8</f>
        <v>92165.675419552703</v>
      </c>
      <c r="AO8" s="86">
        <f t="shared" ref="AO8:BB8" si="0">I8*Y8</f>
        <v>0</v>
      </c>
      <c r="AP8" s="86">
        <f t="shared" si="0"/>
        <v>0</v>
      </c>
      <c r="AQ8" s="86">
        <f t="shared" si="0"/>
        <v>0</v>
      </c>
      <c r="AR8" s="86">
        <f t="shared" si="0"/>
        <v>0</v>
      </c>
      <c r="AS8" s="86">
        <f t="shared" si="0"/>
        <v>0</v>
      </c>
      <c r="AT8" s="86">
        <f t="shared" si="0"/>
        <v>8743.4804849896409</v>
      </c>
      <c r="AU8" s="86">
        <f t="shared" si="0"/>
        <v>1497.4337979675506</v>
      </c>
      <c r="AV8" s="86">
        <f t="shared" si="0"/>
        <v>205.51703003194885</v>
      </c>
      <c r="AW8" s="86">
        <f t="shared" si="0"/>
        <v>5694.7127712095853</v>
      </c>
      <c r="AX8" s="86">
        <f t="shared" si="0"/>
        <v>8702.0020919999988</v>
      </c>
      <c r="AY8" s="86">
        <f t="shared" si="0"/>
        <v>5216.8531023117475</v>
      </c>
      <c r="AZ8" s="86">
        <f t="shared" si="0"/>
        <v>972.70948686362578</v>
      </c>
      <c r="BA8" s="86">
        <f t="shared" si="0"/>
        <v>9704.8996639128982</v>
      </c>
      <c r="BB8" s="86">
        <f t="shared" si="0"/>
        <v>1392.5852054400002</v>
      </c>
    </row>
    <row r="9" spans="1:55" s="43" customFormat="1">
      <c r="A9" s="43" t="s">
        <v>132</v>
      </c>
      <c r="B9" s="80">
        <v>361</v>
      </c>
      <c r="C9" s="81">
        <v>7688199.4394479999</v>
      </c>
      <c r="D9" s="81">
        <f t="shared" ref="D9:D41" si="1">SUM(AN9:BB9)*100</f>
        <v>6951198.0403061444</v>
      </c>
      <c r="E9" s="82">
        <f t="shared" ref="E9:E44" si="2">D9/C9</f>
        <v>0.90413862114966526</v>
      </c>
      <c r="F9" s="82"/>
      <c r="G9" s="107">
        <v>53007.839999999997</v>
      </c>
      <c r="H9" s="161">
        <f t="shared" ref="H9:H44" si="3">100*G9/D9</f>
        <v>0.76257128185151568</v>
      </c>
      <c r="I9" s="81">
        <v>0</v>
      </c>
      <c r="J9" s="81">
        <v>0</v>
      </c>
      <c r="K9" s="81">
        <v>0</v>
      </c>
      <c r="L9" s="81">
        <v>0</v>
      </c>
      <c r="M9" s="81">
        <v>0</v>
      </c>
      <c r="N9" s="81">
        <v>4557.6427800000001</v>
      </c>
      <c r="O9" s="81">
        <v>880.16039999999987</v>
      </c>
      <c r="P9" s="81">
        <v>118.31985</v>
      </c>
      <c r="Q9" s="81">
        <v>4246.1787400000003</v>
      </c>
      <c r="R9" s="81">
        <v>4521.628537999999</v>
      </c>
      <c r="S9" s="81">
        <v>2736.7718400000003</v>
      </c>
      <c r="T9" s="81">
        <v>575.40755999999999</v>
      </c>
      <c r="U9" s="81">
        <v>5733.739147199999</v>
      </c>
      <c r="V9" s="81">
        <v>727.94226648000017</v>
      </c>
      <c r="X9" s="84">
        <f t="shared" ref="X9:AA41" si="4">280/313</f>
        <v>0.89456869009584661</v>
      </c>
      <c r="Y9" s="85">
        <v>1</v>
      </c>
      <c r="Z9" s="84">
        <f t="shared" si="4"/>
        <v>0.89456869009584661</v>
      </c>
      <c r="AA9" s="84">
        <f t="shared" si="4"/>
        <v>0.89456869009584661</v>
      </c>
      <c r="AB9" s="84">
        <f t="shared" ref="AB9:AB41" si="5">222/313</f>
        <v>0.70926517571884984</v>
      </c>
      <c r="AC9" s="85">
        <v>1</v>
      </c>
      <c r="AD9" s="85">
        <v>1</v>
      </c>
      <c r="AE9" s="84">
        <f t="shared" ref="AE9:AF41" si="6">280/313</f>
        <v>0.89456869009584661</v>
      </c>
      <c r="AF9" s="84">
        <f t="shared" si="6"/>
        <v>0.89456869009584661</v>
      </c>
      <c r="AG9" s="84">
        <f t="shared" ref="AG9:AG41" si="7">222/313</f>
        <v>0.70926517571884984</v>
      </c>
      <c r="AH9" s="85">
        <v>1</v>
      </c>
      <c r="AI9" s="85">
        <v>1</v>
      </c>
      <c r="AJ9" s="84">
        <f t="shared" ref="AJ9:AK41" si="8">280/313</f>
        <v>0.89456869009584661</v>
      </c>
      <c r="AK9" s="84">
        <f t="shared" si="8"/>
        <v>0.89456869009584661</v>
      </c>
      <c r="AL9" s="85">
        <v>1</v>
      </c>
      <c r="AN9" s="86">
        <f t="shared" ref="AN9:AN41" si="9">G9*X9</f>
        <v>47419.15399361022</v>
      </c>
      <c r="AO9" s="86">
        <f t="shared" ref="AO9:AO41" si="10">I9*Y9</f>
        <v>0</v>
      </c>
      <c r="AP9" s="86">
        <f t="shared" ref="AP9:AP41" si="11">J9*Z9</f>
        <v>0</v>
      </c>
      <c r="AQ9" s="86">
        <f t="shared" ref="AQ9:AQ41" si="12">K9*AA9</f>
        <v>0</v>
      </c>
      <c r="AR9" s="86">
        <f t="shared" ref="AR9:AR41" si="13">L9*AB9</f>
        <v>0</v>
      </c>
      <c r="AS9" s="86">
        <f t="shared" ref="AS9:AS41" si="14">M9*AC9</f>
        <v>0</v>
      </c>
      <c r="AT9" s="86">
        <f t="shared" ref="AT9:AT41" si="15">N9*AD9</f>
        <v>4557.6427800000001</v>
      </c>
      <c r="AU9" s="86">
        <f t="shared" ref="AU9:AU41" si="16">O9*AE9</f>
        <v>787.36393610223627</v>
      </c>
      <c r="AV9" s="86">
        <f t="shared" ref="AV9:AV41" si="17">P9*AF9</f>
        <v>105.84523322683705</v>
      </c>
      <c r="AW9" s="86">
        <f t="shared" ref="AW9:AW41" si="18">Q9*AG9</f>
        <v>3011.6667101597445</v>
      </c>
      <c r="AX9" s="86">
        <f t="shared" ref="AX9:AX41" si="19">R9*AH9</f>
        <v>4521.628537999999</v>
      </c>
      <c r="AY9" s="86">
        <f t="shared" ref="AY9:AY41" si="20">S9*AI9</f>
        <v>2736.7718400000003</v>
      </c>
      <c r="AZ9" s="86">
        <f t="shared" ref="AZ9:AZ41" si="21">T9*AJ9</f>
        <v>514.74158722044729</v>
      </c>
      <c r="BA9" s="86">
        <f t="shared" ref="BA9:BA41" si="22">U9*AK9</f>
        <v>5129.2235182619797</v>
      </c>
      <c r="BB9" s="86">
        <f t="shared" ref="BB9:BB41" si="23">V9*AL9</f>
        <v>727.94226648000017</v>
      </c>
    </row>
    <row r="10" spans="1:55" s="43" customFormat="1">
      <c r="A10" s="43" t="s">
        <v>133</v>
      </c>
      <c r="B10" s="80">
        <v>1229</v>
      </c>
      <c r="C10" s="81">
        <v>28283229.620423995</v>
      </c>
      <c r="D10" s="81">
        <f t="shared" si="1"/>
        <v>25585347.307691857</v>
      </c>
      <c r="E10" s="82">
        <f t="shared" si="2"/>
        <v>0.90461194322787197</v>
      </c>
      <c r="F10" s="82"/>
      <c r="G10" s="107">
        <v>150865.19999999998</v>
      </c>
      <c r="H10" s="161">
        <f t="shared" si="3"/>
        <v>0.58965468862189174</v>
      </c>
      <c r="I10" s="81">
        <v>7764.4031999999997</v>
      </c>
      <c r="J10" s="81">
        <v>4541.9851218000003</v>
      </c>
      <c r="K10" s="81">
        <v>260.4468</v>
      </c>
      <c r="L10" s="81">
        <v>7457.3556600000011</v>
      </c>
      <c r="M10" s="81">
        <v>17575.760676869999</v>
      </c>
      <c r="N10" s="81">
        <v>14188.887900000002</v>
      </c>
      <c r="O10" s="81">
        <v>2740.1219999999998</v>
      </c>
      <c r="P10" s="81">
        <v>371.63609999999994</v>
      </c>
      <c r="Q10" s="81">
        <v>13219.235699999997</v>
      </c>
      <c r="R10" s="81">
        <v>14076.768089999998</v>
      </c>
      <c r="S10" s="81">
        <v>13683.859200000001</v>
      </c>
      <c r="T10" s="81">
        <v>2877.0377999999996</v>
      </c>
      <c r="U10" s="81">
        <v>28668.695736000001</v>
      </c>
      <c r="V10" s="81">
        <v>3639.7113324000011</v>
      </c>
      <c r="X10" s="84">
        <f t="shared" si="4"/>
        <v>0.89456869009584661</v>
      </c>
      <c r="Y10" s="85">
        <v>1</v>
      </c>
      <c r="Z10" s="84">
        <f t="shared" si="4"/>
        <v>0.89456869009584661</v>
      </c>
      <c r="AA10" s="84">
        <f t="shared" si="4"/>
        <v>0.89456869009584661</v>
      </c>
      <c r="AB10" s="84">
        <f t="shared" si="5"/>
        <v>0.70926517571884984</v>
      </c>
      <c r="AC10" s="85">
        <v>1</v>
      </c>
      <c r="AD10" s="85">
        <v>1</v>
      </c>
      <c r="AE10" s="84">
        <f t="shared" si="6"/>
        <v>0.89456869009584661</v>
      </c>
      <c r="AF10" s="84">
        <f t="shared" si="6"/>
        <v>0.89456869009584661</v>
      </c>
      <c r="AG10" s="84">
        <f t="shared" si="7"/>
        <v>0.70926517571884984</v>
      </c>
      <c r="AH10" s="85">
        <v>1</v>
      </c>
      <c r="AI10" s="85">
        <v>1</v>
      </c>
      <c r="AJ10" s="84">
        <f t="shared" si="8"/>
        <v>0.89456869009584661</v>
      </c>
      <c r="AK10" s="84">
        <f t="shared" si="8"/>
        <v>0.89456869009584661</v>
      </c>
      <c r="AL10" s="85">
        <v>1</v>
      </c>
      <c r="AN10" s="86">
        <f t="shared" si="9"/>
        <v>134959.2843450479</v>
      </c>
      <c r="AO10" s="86">
        <f t="shared" si="10"/>
        <v>7764.4031999999997</v>
      </c>
      <c r="AP10" s="86">
        <f t="shared" si="11"/>
        <v>4063.1176808434507</v>
      </c>
      <c r="AQ10" s="86">
        <f t="shared" si="12"/>
        <v>232.98755271565494</v>
      </c>
      <c r="AR10" s="86">
        <f t="shared" si="13"/>
        <v>5289.2426725878604</v>
      </c>
      <c r="AS10" s="86">
        <f t="shared" si="14"/>
        <v>17575.760676869999</v>
      </c>
      <c r="AT10" s="86">
        <f t="shared" si="15"/>
        <v>14188.887900000002</v>
      </c>
      <c r="AU10" s="86">
        <f t="shared" si="16"/>
        <v>2451.2273482428113</v>
      </c>
      <c r="AV10" s="86">
        <f t="shared" si="17"/>
        <v>332.454019169329</v>
      </c>
      <c r="AW10" s="86">
        <f t="shared" si="18"/>
        <v>9375.9435316293911</v>
      </c>
      <c r="AX10" s="86">
        <f t="shared" si="19"/>
        <v>14076.768089999998</v>
      </c>
      <c r="AY10" s="86">
        <f t="shared" si="20"/>
        <v>13683.859200000001</v>
      </c>
      <c r="AZ10" s="86">
        <f t="shared" si="21"/>
        <v>2573.7079361022361</v>
      </c>
      <c r="BA10" s="86">
        <f t="shared" si="22"/>
        <v>25646.117591309903</v>
      </c>
      <c r="BB10" s="86">
        <f t="shared" si="23"/>
        <v>3639.7113324000011</v>
      </c>
    </row>
    <row r="11" spans="1:55" s="43" customFormat="1">
      <c r="A11" s="43" t="s">
        <v>77</v>
      </c>
      <c r="B11" s="80">
        <v>485.94600000000003</v>
      </c>
      <c r="C11" s="81">
        <v>10307654.259647999</v>
      </c>
      <c r="D11" s="81">
        <f t="shared" si="1"/>
        <v>9312946.005384231</v>
      </c>
      <c r="E11" s="82">
        <f t="shared" si="2"/>
        <v>0.90349809673401515</v>
      </c>
      <c r="F11" s="82"/>
      <c r="G11" s="107">
        <v>73635.144955199998</v>
      </c>
      <c r="H11" s="161">
        <f t="shared" si="3"/>
        <v>0.7906750980047369</v>
      </c>
      <c r="I11" s="81">
        <v>0</v>
      </c>
      <c r="J11" s="81">
        <v>0</v>
      </c>
      <c r="K11" s="81">
        <v>0</v>
      </c>
      <c r="L11" s="81">
        <v>0</v>
      </c>
      <c r="M11" s="81">
        <v>0</v>
      </c>
      <c r="N11" s="81">
        <v>5675.5551599999999</v>
      </c>
      <c r="O11" s="81">
        <v>1096.0487999999998</v>
      </c>
      <c r="P11" s="81">
        <v>147.3417</v>
      </c>
      <c r="Q11" s="81">
        <v>5287.6942799999997</v>
      </c>
      <c r="R11" s="81">
        <v>5630.7072359999993</v>
      </c>
      <c r="S11" s="81">
        <v>3331.7222400000005</v>
      </c>
      <c r="T11" s="81">
        <v>700.49616000000003</v>
      </c>
      <c r="U11" s="81">
        <v>6980.2041792000009</v>
      </c>
      <c r="V11" s="81">
        <v>886.19058528000016</v>
      </c>
      <c r="X11" s="84">
        <f t="shared" si="4"/>
        <v>0.89456869009584661</v>
      </c>
      <c r="Y11" s="85">
        <v>1</v>
      </c>
      <c r="Z11" s="84">
        <f t="shared" si="4"/>
        <v>0.89456869009584661</v>
      </c>
      <c r="AA11" s="84">
        <f t="shared" si="4"/>
        <v>0.89456869009584661</v>
      </c>
      <c r="AB11" s="84">
        <f t="shared" si="5"/>
        <v>0.70926517571884984</v>
      </c>
      <c r="AC11" s="85">
        <v>1</v>
      </c>
      <c r="AD11" s="85">
        <v>1</v>
      </c>
      <c r="AE11" s="84">
        <f t="shared" si="6"/>
        <v>0.89456869009584661</v>
      </c>
      <c r="AF11" s="84">
        <f t="shared" si="6"/>
        <v>0.89456869009584661</v>
      </c>
      <c r="AG11" s="84">
        <f t="shared" si="7"/>
        <v>0.70926517571884984</v>
      </c>
      <c r="AH11" s="85">
        <v>1</v>
      </c>
      <c r="AI11" s="85">
        <v>1</v>
      </c>
      <c r="AJ11" s="84">
        <f t="shared" si="8"/>
        <v>0.89456869009584661</v>
      </c>
      <c r="AK11" s="84">
        <f t="shared" si="8"/>
        <v>0.89456869009584661</v>
      </c>
      <c r="AL11" s="85">
        <v>1</v>
      </c>
      <c r="AN11" s="86">
        <f t="shared" si="9"/>
        <v>65871.695167591053</v>
      </c>
      <c r="AO11" s="86">
        <f t="shared" si="10"/>
        <v>0</v>
      </c>
      <c r="AP11" s="86">
        <f t="shared" si="11"/>
        <v>0</v>
      </c>
      <c r="AQ11" s="86">
        <f t="shared" si="12"/>
        <v>0</v>
      </c>
      <c r="AR11" s="86">
        <f t="shared" si="13"/>
        <v>0</v>
      </c>
      <c r="AS11" s="86">
        <f t="shared" si="14"/>
        <v>0</v>
      </c>
      <c r="AT11" s="86">
        <f t="shared" si="15"/>
        <v>5675.5551599999999</v>
      </c>
      <c r="AU11" s="86">
        <f t="shared" si="16"/>
        <v>980.49093929712433</v>
      </c>
      <c r="AV11" s="86">
        <f t="shared" si="17"/>
        <v>131.8072715654952</v>
      </c>
      <c r="AW11" s="86">
        <f t="shared" si="18"/>
        <v>3750.3774126517569</v>
      </c>
      <c r="AX11" s="86">
        <f t="shared" si="19"/>
        <v>5630.7072359999993</v>
      </c>
      <c r="AY11" s="86">
        <f t="shared" si="20"/>
        <v>3331.7222400000005</v>
      </c>
      <c r="AZ11" s="86">
        <f t="shared" si="21"/>
        <v>626.64193226837062</v>
      </c>
      <c r="BA11" s="86">
        <f t="shared" si="22"/>
        <v>6244.2721091884987</v>
      </c>
      <c r="BB11" s="86">
        <f t="shared" si="23"/>
        <v>886.19058528000016</v>
      </c>
    </row>
    <row r="12" spans="1:55" s="43" customFormat="1">
      <c r="A12" s="43" t="s">
        <v>78</v>
      </c>
      <c r="B12" s="80">
        <v>211.68700000000001</v>
      </c>
      <c r="C12" s="81">
        <v>4722645.555758182</v>
      </c>
      <c r="D12" s="81">
        <f t="shared" si="1"/>
        <v>4288338.2906316528</v>
      </c>
      <c r="E12" s="82">
        <f t="shared" si="2"/>
        <v>0.90803729392797827</v>
      </c>
      <c r="F12" s="82"/>
      <c r="G12" s="107">
        <v>23414.631470999997</v>
      </c>
      <c r="H12" s="161">
        <f t="shared" si="3"/>
        <v>0.54600709841739481</v>
      </c>
      <c r="I12" s="81">
        <v>0</v>
      </c>
      <c r="J12" s="81">
        <v>0</v>
      </c>
      <c r="K12" s="81">
        <v>0</v>
      </c>
      <c r="L12" s="81">
        <v>0</v>
      </c>
      <c r="M12" s="81">
        <v>0</v>
      </c>
      <c r="N12" s="81">
        <v>4542.4302408286067</v>
      </c>
      <c r="O12" s="81">
        <v>869.24155089503017</v>
      </c>
      <c r="P12" s="81">
        <v>119.37401999999999</v>
      </c>
      <c r="Q12" s="81">
        <v>4168.094222654091</v>
      </c>
      <c r="R12" s="81">
        <v>4521.628537999999</v>
      </c>
      <c r="S12" s="81">
        <v>2726.4836330433941</v>
      </c>
      <c r="T12" s="81">
        <v>568.02318302206061</v>
      </c>
      <c r="U12" s="81">
        <v>5667.6448748103676</v>
      </c>
      <c r="V12" s="81">
        <v>727.94226648000017</v>
      </c>
      <c r="X12" s="84">
        <f t="shared" si="4"/>
        <v>0.89456869009584661</v>
      </c>
      <c r="Y12" s="85">
        <v>1</v>
      </c>
      <c r="Z12" s="84">
        <f t="shared" si="4"/>
        <v>0.89456869009584661</v>
      </c>
      <c r="AA12" s="84">
        <f t="shared" si="4"/>
        <v>0.89456869009584661</v>
      </c>
      <c r="AB12" s="84">
        <f t="shared" si="5"/>
        <v>0.70926517571884984</v>
      </c>
      <c r="AC12" s="85">
        <v>1</v>
      </c>
      <c r="AD12" s="85">
        <v>1</v>
      </c>
      <c r="AE12" s="84">
        <f t="shared" si="6"/>
        <v>0.89456869009584661</v>
      </c>
      <c r="AF12" s="84">
        <f t="shared" si="6"/>
        <v>0.89456869009584661</v>
      </c>
      <c r="AG12" s="84">
        <f t="shared" si="7"/>
        <v>0.70926517571884984</v>
      </c>
      <c r="AH12" s="85">
        <v>1</v>
      </c>
      <c r="AI12" s="85">
        <v>1</v>
      </c>
      <c r="AJ12" s="84">
        <f t="shared" si="8"/>
        <v>0.89456869009584661</v>
      </c>
      <c r="AK12" s="84">
        <f t="shared" si="8"/>
        <v>0.89456869009584661</v>
      </c>
      <c r="AL12" s="85">
        <v>1</v>
      </c>
      <c r="AN12" s="86">
        <f t="shared" si="9"/>
        <v>20945.996204089453</v>
      </c>
      <c r="AO12" s="86">
        <f t="shared" si="10"/>
        <v>0</v>
      </c>
      <c r="AP12" s="86">
        <f t="shared" si="11"/>
        <v>0</v>
      </c>
      <c r="AQ12" s="86">
        <f t="shared" si="12"/>
        <v>0</v>
      </c>
      <c r="AR12" s="86">
        <f t="shared" si="13"/>
        <v>0</v>
      </c>
      <c r="AS12" s="86">
        <f t="shared" si="14"/>
        <v>0</v>
      </c>
      <c r="AT12" s="86">
        <f t="shared" si="15"/>
        <v>4542.4302408286067</v>
      </c>
      <c r="AU12" s="86">
        <f t="shared" si="16"/>
        <v>777.59627556104931</v>
      </c>
      <c r="AV12" s="86">
        <f t="shared" si="17"/>
        <v>106.78826070287538</v>
      </c>
      <c r="AW12" s="86">
        <f t="shared" si="18"/>
        <v>2956.2840812434765</v>
      </c>
      <c r="AX12" s="86">
        <f t="shared" si="19"/>
        <v>4521.628537999999</v>
      </c>
      <c r="AY12" s="86">
        <f t="shared" si="20"/>
        <v>2726.4836330433941</v>
      </c>
      <c r="AZ12" s="86">
        <f t="shared" si="21"/>
        <v>508.13575478011808</v>
      </c>
      <c r="BA12" s="86">
        <f t="shared" si="22"/>
        <v>5070.0976515875491</v>
      </c>
      <c r="BB12" s="86">
        <f t="shared" si="23"/>
        <v>727.94226648000017</v>
      </c>
    </row>
    <row r="13" spans="1:55" s="43" customFormat="1">
      <c r="A13" s="43" t="s">
        <v>79</v>
      </c>
      <c r="B13" s="80">
        <v>371</v>
      </c>
      <c r="C13" s="81">
        <v>7766649.7664279984</v>
      </c>
      <c r="D13" s="81">
        <f t="shared" si="1"/>
        <v>6997857.6231295988</v>
      </c>
      <c r="E13" s="82">
        <f t="shared" si="2"/>
        <v>0.90101367173506797</v>
      </c>
      <c r="F13" s="82"/>
      <c r="G13" s="107">
        <v>61505.279999999999</v>
      </c>
      <c r="H13" s="161">
        <f t="shared" si="3"/>
        <v>0.87891585271341177</v>
      </c>
      <c r="I13" s="81">
        <v>0</v>
      </c>
      <c r="J13" s="81">
        <v>0</v>
      </c>
      <c r="K13" s="81">
        <v>0</v>
      </c>
      <c r="L13" s="81">
        <v>0</v>
      </c>
      <c r="M13" s="81">
        <v>0</v>
      </c>
      <c r="N13" s="81">
        <v>3095.7573600000001</v>
      </c>
      <c r="O13" s="81">
        <v>597.84479999999996</v>
      </c>
      <c r="P13" s="81">
        <v>80.368199999999987</v>
      </c>
      <c r="Q13" s="81">
        <v>2884.1968800000004</v>
      </c>
      <c r="R13" s="81">
        <v>3071.2948559999995</v>
      </c>
      <c r="S13" s="81">
        <v>1844.3462400000001</v>
      </c>
      <c r="T13" s="81">
        <v>387.77465999999998</v>
      </c>
      <c r="U13" s="81">
        <v>3864.0415992000003</v>
      </c>
      <c r="V13" s="81">
        <v>490.56978828000013</v>
      </c>
      <c r="X13" s="84">
        <f t="shared" si="4"/>
        <v>0.89456869009584661</v>
      </c>
      <c r="Y13" s="85">
        <v>1</v>
      </c>
      <c r="Z13" s="84">
        <f t="shared" si="4"/>
        <v>0.89456869009584661</v>
      </c>
      <c r="AA13" s="84">
        <f t="shared" si="4"/>
        <v>0.89456869009584661</v>
      </c>
      <c r="AB13" s="84">
        <f t="shared" si="5"/>
        <v>0.70926517571884984</v>
      </c>
      <c r="AC13" s="85">
        <v>1</v>
      </c>
      <c r="AD13" s="85">
        <v>1</v>
      </c>
      <c r="AE13" s="84">
        <f t="shared" si="6"/>
        <v>0.89456869009584661</v>
      </c>
      <c r="AF13" s="84">
        <f t="shared" si="6"/>
        <v>0.89456869009584661</v>
      </c>
      <c r="AG13" s="84">
        <f t="shared" si="7"/>
        <v>0.70926517571884984</v>
      </c>
      <c r="AH13" s="85">
        <v>1</v>
      </c>
      <c r="AI13" s="85">
        <v>1</v>
      </c>
      <c r="AJ13" s="84">
        <f t="shared" si="8"/>
        <v>0.89456869009584661</v>
      </c>
      <c r="AK13" s="84">
        <f t="shared" si="8"/>
        <v>0.89456869009584661</v>
      </c>
      <c r="AL13" s="85">
        <v>1</v>
      </c>
      <c r="AN13" s="86">
        <f t="shared" si="9"/>
        <v>55020.697763578275</v>
      </c>
      <c r="AO13" s="86">
        <f t="shared" si="10"/>
        <v>0</v>
      </c>
      <c r="AP13" s="86">
        <f t="shared" si="11"/>
        <v>0</v>
      </c>
      <c r="AQ13" s="86">
        <f t="shared" si="12"/>
        <v>0</v>
      </c>
      <c r="AR13" s="86">
        <f t="shared" si="13"/>
        <v>0</v>
      </c>
      <c r="AS13" s="86">
        <f t="shared" si="14"/>
        <v>0</v>
      </c>
      <c r="AT13" s="86">
        <f t="shared" si="15"/>
        <v>3095.7573600000001</v>
      </c>
      <c r="AU13" s="86">
        <f t="shared" si="16"/>
        <v>534.81323961661337</v>
      </c>
      <c r="AV13" s="86">
        <f t="shared" si="17"/>
        <v>71.894875399361013</v>
      </c>
      <c r="AW13" s="86">
        <f t="shared" si="18"/>
        <v>2045.6604069009588</v>
      </c>
      <c r="AX13" s="86">
        <f t="shared" si="19"/>
        <v>3071.2948559999995</v>
      </c>
      <c r="AY13" s="86">
        <f t="shared" si="20"/>
        <v>1844.3462400000001</v>
      </c>
      <c r="AZ13" s="86">
        <f t="shared" si="21"/>
        <v>346.89106964856228</v>
      </c>
      <c r="BA13" s="86">
        <f t="shared" si="22"/>
        <v>3456.6506318722045</v>
      </c>
      <c r="BB13" s="86">
        <f t="shared" si="23"/>
        <v>490.56978828000013</v>
      </c>
    </row>
    <row r="14" spans="1:55">
      <c r="A14" s="87" t="s">
        <v>80</v>
      </c>
      <c r="B14" s="27">
        <v>3346.8459999999995</v>
      </c>
      <c r="C14" s="36">
        <f>SUM(C8:C13)</f>
        <v>73643637.152697906</v>
      </c>
      <c r="D14" s="81">
        <f t="shared" si="1"/>
        <v>66565274.172571465</v>
      </c>
      <c r="E14" s="82">
        <f t="shared" si="2"/>
        <v>0.90388357699593702</v>
      </c>
      <c r="F14" s="88"/>
      <c r="G14" s="107">
        <v>465456.15502020036</v>
      </c>
      <c r="H14" s="161">
        <f t="shared" si="3"/>
        <v>0.69924770956925431</v>
      </c>
      <c r="I14" s="36">
        <f t="shared" ref="I14:V14" si="24">SUM(I8:I13)</f>
        <v>7764.4031999999997</v>
      </c>
      <c r="J14" s="36">
        <f t="shared" si="24"/>
        <v>4541.9851218000003</v>
      </c>
      <c r="K14" s="36">
        <f t="shared" si="24"/>
        <v>260.4468</v>
      </c>
      <c r="L14" s="36">
        <f t="shared" si="24"/>
        <v>7457.3556600000011</v>
      </c>
      <c r="M14" s="36">
        <f t="shared" si="24"/>
        <v>17575.760676869999</v>
      </c>
      <c r="N14" s="36">
        <f t="shared" si="24"/>
        <v>40803.753925818259</v>
      </c>
      <c r="O14" s="36">
        <f t="shared" si="24"/>
        <v>7857.3346179087557</v>
      </c>
      <c r="P14" s="36">
        <f t="shared" si="24"/>
        <v>1066.7785499999998</v>
      </c>
      <c r="Q14" s="36">
        <f t="shared" si="24"/>
        <v>37834.431792873009</v>
      </c>
      <c r="R14" s="36">
        <f t="shared" si="24"/>
        <v>40524.029349999997</v>
      </c>
      <c r="S14" s="36">
        <f t="shared" si="24"/>
        <v>29540.036255355139</v>
      </c>
      <c r="T14" s="36">
        <f t="shared" si="24"/>
        <v>6196.08961083747</v>
      </c>
      <c r="U14" s="36">
        <f t="shared" si="24"/>
        <v>61763.016946427284</v>
      </c>
      <c r="V14" s="36">
        <f t="shared" si="24"/>
        <v>7864.9414443600026</v>
      </c>
      <c r="X14" s="5">
        <f t="shared" si="4"/>
        <v>0.89456869009584661</v>
      </c>
      <c r="Y14" s="89">
        <v>1</v>
      </c>
      <c r="Z14" s="5">
        <f t="shared" si="4"/>
        <v>0.89456869009584661</v>
      </c>
      <c r="AA14" s="5">
        <f t="shared" si="4"/>
        <v>0.89456869009584661</v>
      </c>
      <c r="AB14" s="5">
        <f t="shared" si="5"/>
        <v>0.70926517571884984</v>
      </c>
      <c r="AC14" s="89">
        <v>1</v>
      </c>
      <c r="AD14" s="89">
        <v>1</v>
      </c>
      <c r="AE14" s="5">
        <f t="shared" si="6"/>
        <v>0.89456869009584661</v>
      </c>
      <c r="AF14" s="5">
        <f t="shared" si="6"/>
        <v>0.89456869009584661</v>
      </c>
      <c r="AG14" s="5">
        <f t="shared" si="7"/>
        <v>0.70926517571884984</v>
      </c>
      <c r="AH14" s="89">
        <v>1</v>
      </c>
      <c r="AI14" s="89">
        <v>1</v>
      </c>
      <c r="AJ14" s="5">
        <f t="shared" si="8"/>
        <v>0.89456869009584661</v>
      </c>
      <c r="AK14" s="5">
        <f t="shared" si="8"/>
        <v>0.89456869009584661</v>
      </c>
      <c r="AL14" s="89">
        <v>1</v>
      </c>
      <c r="AN14" s="90">
        <f t="shared" si="9"/>
        <v>416382.50289346994</v>
      </c>
      <c r="AO14" s="90">
        <f t="shared" si="10"/>
        <v>7764.4031999999997</v>
      </c>
      <c r="AP14" s="90">
        <f t="shared" si="11"/>
        <v>4063.1176808434507</v>
      </c>
      <c r="AQ14" s="90">
        <f t="shared" si="12"/>
        <v>232.98755271565494</v>
      </c>
      <c r="AR14" s="90">
        <f t="shared" si="13"/>
        <v>5289.2426725878604</v>
      </c>
      <c r="AS14" s="90">
        <f t="shared" si="14"/>
        <v>17575.760676869999</v>
      </c>
      <c r="AT14" s="90">
        <f t="shared" si="15"/>
        <v>40803.753925818259</v>
      </c>
      <c r="AU14" s="90">
        <f t="shared" si="16"/>
        <v>7028.9255367873848</v>
      </c>
      <c r="AV14" s="90">
        <f t="shared" si="17"/>
        <v>954.30669009584642</v>
      </c>
      <c r="AW14" s="90">
        <f t="shared" si="18"/>
        <v>26834.644913794913</v>
      </c>
      <c r="AX14" s="90">
        <f t="shared" si="19"/>
        <v>40524.029349999997</v>
      </c>
      <c r="AY14" s="90">
        <f t="shared" si="20"/>
        <v>29540.036255355139</v>
      </c>
      <c r="AZ14" s="90">
        <f t="shared" si="21"/>
        <v>5542.8277668833598</v>
      </c>
      <c r="BA14" s="90">
        <f t="shared" si="22"/>
        <v>55251.26116613303</v>
      </c>
      <c r="BB14" s="90">
        <f t="shared" si="23"/>
        <v>7864.9414443600026</v>
      </c>
    </row>
    <row r="15" spans="1:55" s="94" customFormat="1" ht="22.5" customHeight="1">
      <c r="A15" s="91"/>
      <c r="B15" s="92"/>
      <c r="C15" s="93"/>
      <c r="D15" s="93"/>
      <c r="E15" s="93"/>
      <c r="F15" s="93"/>
      <c r="G15" s="107"/>
      <c r="H15" s="161"/>
      <c r="I15" s="93"/>
      <c r="J15" s="93"/>
      <c r="K15" s="93"/>
      <c r="L15" s="93"/>
      <c r="M15" s="93"/>
      <c r="N15" s="93"/>
      <c r="O15" s="93"/>
      <c r="P15" s="93"/>
      <c r="Q15" s="93"/>
      <c r="R15" s="93"/>
      <c r="S15" s="93"/>
      <c r="T15" s="93"/>
      <c r="U15" s="93"/>
      <c r="V15" s="93"/>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row>
    <row r="16" spans="1:55" s="43" customFormat="1">
      <c r="A16" s="94" t="s">
        <v>84</v>
      </c>
      <c r="B16" s="92">
        <v>516.47199999999998</v>
      </c>
      <c r="C16" s="93">
        <v>10486785.47374144</v>
      </c>
      <c r="D16" s="81">
        <f t="shared" si="1"/>
        <v>9479772.8609330263</v>
      </c>
      <c r="E16" s="82">
        <f t="shared" si="2"/>
        <v>0.90397318460171239</v>
      </c>
      <c r="F16" s="95"/>
      <c r="G16" s="107">
        <v>79111.414199999999</v>
      </c>
      <c r="H16" s="161">
        <f t="shared" si="3"/>
        <v>0.8345285837599028</v>
      </c>
      <c r="I16" s="81">
        <v>0</v>
      </c>
      <c r="J16" s="81">
        <v>0</v>
      </c>
      <c r="K16" s="81">
        <v>0</v>
      </c>
      <c r="L16" s="81">
        <v>0</v>
      </c>
      <c r="M16" s="81">
        <v>0</v>
      </c>
      <c r="N16" s="81">
        <v>5150.3145935801385</v>
      </c>
      <c r="O16" s="81">
        <v>899.5162476777931</v>
      </c>
      <c r="P16" s="81">
        <v>151.73136</v>
      </c>
      <c r="Q16" s="81">
        <v>4036.7989795706271</v>
      </c>
      <c r="R16" s="81">
        <v>5289.452252</v>
      </c>
      <c r="S16" s="81">
        <v>3089.7114868700696</v>
      </c>
      <c r="T16" s="81">
        <v>587.18015534234485</v>
      </c>
      <c r="U16" s="81">
        <v>5940.5925182763494</v>
      </c>
      <c r="V16" s="81">
        <v>854.5409215200001</v>
      </c>
      <c r="X16" s="84">
        <f t="shared" si="4"/>
        <v>0.89456869009584661</v>
      </c>
      <c r="Y16" s="85">
        <v>1</v>
      </c>
      <c r="Z16" s="84">
        <f t="shared" si="4"/>
        <v>0.89456869009584661</v>
      </c>
      <c r="AA16" s="84">
        <f t="shared" si="4"/>
        <v>0.89456869009584661</v>
      </c>
      <c r="AB16" s="84">
        <f t="shared" si="5"/>
        <v>0.70926517571884984</v>
      </c>
      <c r="AC16" s="85">
        <v>1</v>
      </c>
      <c r="AD16" s="85">
        <v>1</v>
      </c>
      <c r="AE16" s="84">
        <f t="shared" si="6"/>
        <v>0.89456869009584661</v>
      </c>
      <c r="AF16" s="84">
        <f t="shared" si="6"/>
        <v>0.89456869009584661</v>
      </c>
      <c r="AG16" s="84">
        <f t="shared" si="7"/>
        <v>0.70926517571884984</v>
      </c>
      <c r="AH16" s="85">
        <v>1</v>
      </c>
      <c r="AI16" s="85">
        <v>1</v>
      </c>
      <c r="AJ16" s="84">
        <f t="shared" si="8"/>
        <v>0.89456869009584661</v>
      </c>
      <c r="AK16" s="84">
        <f t="shared" si="8"/>
        <v>0.89456869009584661</v>
      </c>
      <c r="AL16" s="85">
        <v>1</v>
      </c>
      <c r="AN16" s="86">
        <f t="shared" si="9"/>
        <v>70770.594172523954</v>
      </c>
      <c r="AO16" s="86">
        <f t="shared" si="10"/>
        <v>0</v>
      </c>
      <c r="AP16" s="86">
        <f t="shared" si="11"/>
        <v>0</v>
      </c>
      <c r="AQ16" s="86">
        <f t="shared" si="12"/>
        <v>0</v>
      </c>
      <c r="AR16" s="86">
        <f t="shared" si="13"/>
        <v>0</v>
      </c>
      <c r="AS16" s="86">
        <f t="shared" si="14"/>
        <v>0</v>
      </c>
      <c r="AT16" s="86">
        <f t="shared" si="15"/>
        <v>5150.3145935801385</v>
      </c>
      <c r="AU16" s="86">
        <f t="shared" si="16"/>
        <v>804.67907140505451</v>
      </c>
      <c r="AV16" s="86">
        <f t="shared" si="17"/>
        <v>135.73412396166134</v>
      </c>
      <c r="AW16" s="86">
        <f t="shared" si="18"/>
        <v>2863.1609375868347</v>
      </c>
      <c r="AX16" s="86">
        <f t="shared" si="19"/>
        <v>5289.452252</v>
      </c>
      <c r="AY16" s="86">
        <f t="shared" si="20"/>
        <v>3089.7114868700696</v>
      </c>
      <c r="AZ16" s="86">
        <f t="shared" si="21"/>
        <v>525.27298241487711</v>
      </c>
      <c r="BA16" s="86">
        <f t="shared" si="22"/>
        <v>5314.2680674676603</v>
      </c>
      <c r="BB16" s="86">
        <f t="shared" si="23"/>
        <v>854.5409215200001</v>
      </c>
    </row>
    <row r="17" spans="1:201" s="43" customFormat="1">
      <c r="A17" s="43" t="s">
        <v>85</v>
      </c>
      <c r="B17" s="80">
        <v>1504.3136915688367</v>
      </c>
      <c r="C17" s="81">
        <v>34594702.520437419</v>
      </c>
      <c r="D17" s="81">
        <f t="shared" si="1"/>
        <v>31685840.196643047</v>
      </c>
      <c r="E17" s="82">
        <f t="shared" si="2"/>
        <v>0.91591596077243587</v>
      </c>
      <c r="F17" s="82"/>
      <c r="G17" s="107">
        <v>199033.92226271785</v>
      </c>
      <c r="H17" s="161">
        <f t="shared" si="3"/>
        <v>0.62814784467607232</v>
      </c>
      <c r="I17" s="81">
        <v>21117.984800000002</v>
      </c>
      <c r="J17" s="81">
        <v>12345.28520595</v>
      </c>
      <c r="K17" s="81">
        <v>395.90467000000001</v>
      </c>
      <c r="L17" s="81">
        <v>5149.6290900000004</v>
      </c>
      <c r="M17" s="81">
        <v>47081.539485310001</v>
      </c>
      <c r="N17" s="81">
        <v>4384.9160680840296</v>
      </c>
      <c r="O17" s="81">
        <v>778.74281486255279</v>
      </c>
      <c r="P17" s="81">
        <v>128.48220000000001</v>
      </c>
      <c r="Q17" s="81">
        <v>3540.2282726636549</v>
      </c>
      <c r="R17" s="81">
        <v>4478.9716649999991</v>
      </c>
      <c r="S17" s="81">
        <v>13586.254743804604</v>
      </c>
      <c r="T17" s="81">
        <v>2625.8192456480915</v>
      </c>
      <c r="U17" s="81">
        <v>26496.261826183545</v>
      </c>
      <c r="V17" s="81">
        <v>3734.6603236800006</v>
      </c>
      <c r="X17" s="84">
        <f t="shared" si="4"/>
        <v>0.89456869009584661</v>
      </c>
      <c r="Y17" s="85">
        <v>1</v>
      </c>
      <c r="Z17" s="84">
        <f t="shared" si="4"/>
        <v>0.89456869009584661</v>
      </c>
      <c r="AA17" s="84">
        <f t="shared" si="4"/>
        <v>0.89456869009584661</v>
      </c>
      <c r="AB17" s="84">
        <f t="shared" si="5"/>
        <v>0.70926517571884984</v>
      </c>
      <c r="AC17" s="85">
        <v>1</v>
      </c>
      <c r="AD17" s="85">
        <v>1</v>
      </c>
      <c r="AE17" s="84">
        <f t="shared" si="6"/>
        <v>0.89456869009584661</v>
      </c>
      <c r="AF17" s="84">
        <f t="shared" si="6"/>
        <v>0.89456869009584661</v>
      </c>
      <c r="AG17" s="84">
        <f t="shared" si="7"/>
        <v>0.70926517571884984</v>
      </c>
      <c r="AH17" s="85">
        <v>1</v>
      </c>
      <c r="AI17" s="85">
        <v>1</v>
      </c>
      <c r="AJ17" s="84">
        <f t="shared" si="8"/>
        <v>0.89456869009584661</v>
      </c>
      <c r="AK17" s="84">
        <f t="shared" si="8"/>
        <v>0.89456869009584661</v>
      </c>
      <c r="AL17" s="85">
        <v>1</v>
      </c>
      <c r="AN17" s="86">
        <f t="shared" si="9"/>
        <v>178049.51512319807</v>
      </c>
      <c r="AO17" s="86">
        <f t="shared" si="10"/>
        <v>21117.984800000002</v>
      </c>
      <c r="AP17" s="86">
        <f t="shared" si="11"/>
        <v>11043.705615546325</v>
      </c>
      <c r="AQ17" s="86">
        <f t="shared" si="12"/>
        <v>354.16392204472845</v>
      </c>
      <c r="AR17" s="86">
        <f t="shared" si="13"/>
        <v>3652.4525814057511</v>
      </c>
      <c r="AS17" s="86">
        <f t="shared" si="14"/>
        <v>47081.539485310001</v>
      </c>
      <c r="AT17" s="86">
        <f t="shared" si="15"/>
        <v>4384.9160680840296</v>
      </c>
      <c r="AU17" s="86">
        <f t="shared" si="16"/>
        <v>696.63893981314629</v>
      </c>
      <c r="AV17" s="86">
        <f t="shared" si="17"/>
        <v>114.93615335463259</v>
      </c>
      <c r="AW17" s="86">
        <f t="shared" si="18"/>
        <v>2510.9606278956276</v>
      </c>
      <c r="AX17" s="86">
        <f t="shared" si="19"/>
        <v>4478.9716649999991</v>
      </c>
      <c r="AY17" s="86">
        <f t="shared" si="20"/>
        <v>13586.254743804604</v>
      </c>
      <c r="AZ17" s="86">
        <f t="shared" si="21"/>
        <v>2348.9756830078773</v>
      </c>
      <c r="BA17" s="86">
        <f t="shared" si="22"/>
        <v>23702.726234285597</v>
      </c>
      <c r="BB17" s="86">
        <f t="shared" si="23"/>
        <v>3734.6603236800006</v>
      </c>
    </row>
    <row r="18" spans="1:201" s="43" customFormat="1">
      <c r="A18" s="43" t="s">
        <v>86</v>
      </c>
      <c r="B18" s="80">
        <v>1595.623</v>
      </c>
      <c r="C18" s="81">
        <v>36198125.153186075</v>
      </c>
      <c r="D18" s="81">
        <f t="shared" si="1"/>
        <v>32903556.827208936</v>
      </c>
      <c r="E18" s="82">
        <f t="shared" si="2"/>
        <v>0.90898511146544403</v>
      </c>
      <c r="F18" s="82"/>
      <c r="G18" s="107">
        <v>220260.5496</v>
      </c>
      <c r="H18" s="161">
        <f t="shared" si="3"/>
        <v>0.66941258283013327</v>
      </c>
      <c r="I18" s="81">
        <v>15451.633120000002</v>
      </c>
      <c r="J18" s="81">
        <v>4711.0820931869994</v>
      </c>
      <c r="K18" s="81">
        <v>437.03994399999993</v>
      </c>
      <c r="L18" s="81">
        <v>7015.7511019999965</v>
      </c>
      <c r="M18" s="81">
        <v>38119.256703535997</v>
      </c>
      <c r="N18" s="81">
        <v>8792.5557975005995</v>
      </c>
      <c r="O18" s="81">
        <v>1691.0949750114</v>
      </c>
      <c r="P18" s="81">
        <v>266.02905600000003</v>
      </c>
      <c r="Q18" s="81">
        <v>8136.419424501406</v>
      </c>
      <c r="R18" s="81">
        <v>8736.1275903999995</v>
      </c>
      <c r="S18" s="81">
        <v>13185.634565001603</v>
      </c>
      <c r="T18" s="81">
        <v>2760.9866723439004</v>
      </c>
      <c r="U18" s="81">
        <v>27528.491624607046</v>
      </c>
      <c r="V18" s="81">
        <v>3513.1126773600008</v>
      </c>
      <c r="X18" s="84">
        <f t="shared" si="4"/>
        <v>0.89456869009584661</v>
      </c>
      <c r="Y18" s="85">
        <v>1</v>
      </c>
      <c r="Z18" s="84">
        <f t="shared" si="4"/>
        <v>0.89456869009584661</v>
      </c>
      <c r="AA18" s="84">
        <f t="shared" si="4"/>
        <v>0.89456869009584661</v>
      </c>
      <c r="AB18" s="84">
        <f t="shared" si="5"/>
        <v>0.70926517571884984</v>
      </c>
      <c r="AC18" s="85">
        <v>1</v>
      </c>
      <c r="AD18" s="85">
        <v>1</v>
      </c>
      <c r="AE18" s="84">
        <f t="shared" si="6"/>
        <v>0.89456869009584661</v>
      </c>
      <c r="AF18" s="84">
        <f t="shared" si="6"/>
        <v>0.89456869009584661</v>
      </c>
      <c r="AG18" s="84">
        <f t="shared" si="7"/>
        <v>0.70926517571884984</v>
      </c>
      <c r="AH18" s="85">
        <v>1</v>
      </c>
      <c r="AI18" s="85">
        <v>1</v>
      </c>
      <c r="AJ18" s="84">
        <f t="shared" si="8"/>
        <v>0.89456869009584661</v>
      </c>
      <c r="AK18" s="84">
        <f t="shared" si="8"/>
        <v>0.89456869009584661</v>
      </c>
      <c r="AL18" s="85">
        <v>1</v>
      </c>
      <c r="AN18" s="86">
        <f t="shared" si="9"/>
        <v>197038.19133546326</v>
      </c>
      <c r="AO18" s="86">
        <f t="shared" si="10"/>
        <v>15451.633120000002</v>
      </c>
      <c r="AP18" s="86">
        <f t="shared" si="11"/>
        <v>4214.3865370362928</v>
      </c>
      <c r="AQ18" s="86">
        <f t="shared" si="12"/>
        <v>390.96225022364212</v>
      </c>
      <c r="AR18" s="86">
        <f t="shared" si="13"/>
        <v>4976.027938159742</v>
      </c>
      <c r="AS18" s="86">
        <f t="shared" si="14"/>
        <v>38119.256703535997</v>
      </c>
      <c r="AT18" s="86">
        <f t="shared" si="15"/>
        <v>8792.5557975005995</v>
      </c>
      <c r="AU18" s="86">
        <f t="shared" si="16"/>
        <v>1512.8006166236166</v>
      </c>
      <c r="AV18" s="86">
        <f t="shared" si="17"/>
        <v>237.98126415335466</v>
      </c>
      <c r="AW18" s="86">
        <f t="shared" si="18"/>
        <v>5770.8789528412526</v>
      </c>
      <c r="AX18" s="86">
        <f t="shared" si="19"/>
        <v>8736.1275903999995</v>
      </c>
      <c r="AY18" s="86">
        <f t="shared" si="20"/>
        <v>13185.634565001603</v>
      </c>
      <c r="AZ18" s="86">
        <f t="shared" si="21"/>
        <v>2469.8922308507736</v>
      </c>
      <c r="BA18" s="86">
        <f t="shared" si="22"/>
        <v>24626.126692939211</v>
      </c>
      <c r="BB18" s="86">
        <f t="shared" si="23"/>
        <v>3513.1126773600008</v>
      </c>
    </row>
    <row r="19" spans="1:201" s="28" customFormat="1">
      <c r="A19" s="87" t="s">
        <v>32</v>
      </c>
      <c r="B19" s="27">
        <v>3616.4086915688367</v>
      </c>
      <c r="C19" s="36">
        <v>81279613.147364944</v>
      </c>
      <c r="D19" s="81">
        <f t="shared" si="1"/>
        <v>74069169.884784982</v>
      </c>
      <c r="E19" s="82">
        <f t="shared" si="2"/>
        <v>0.91128841558944207</v>
      </c>
      <c r="F19" s="88"/>
      <c r="G19" s="107">
        <v>498405.88606271788</v>
      </c>
      <c r="H19" s="161">
        <f t="shared" si="3"/>
        <v>0.67289249607899093</v>
      </c>
      <c r="I19" s="81">
        <f t="shared" ref="I19:V19" si="25">SUM(I16:I18)</f>
        <v>36569.617920000004</v>
      </c>
      <c r="J19" s="81">
        <f t="shared" si="25"/>
        <v>17056.367299137</v>
      </c>
      <c r="K19" s="81">
        <f t="shared" si="25"/>
        <v>832.944614</v>
      </c>
      <c r="L19" s="81">
        <f t="shared" si="25"/>
        <v>12165.380191999997</v>
      </c>
      <c r="M19" s="81">
        <f t="shared" si="25"/>
        <v>85200.796188845998</v>
      </c>
      <c r="N19" s="81">
        <f t="shared" si="25"/>
        <v>18327.786459164767</v>
      </c>
      <c r="O19" s="81">
        <f t="shared" si="25"/>
        <v>3369.3540375517459</v>
      </c>
      <c r="P19" s="81">
        <f t="shared" si="25"/>
        <v>546.242616</v>
      </c>
      <c r="Q19" s="81">
        <f t="shared" si="25"/>
        <v>15713.446676735688</v>
      </c>
      <c r="R19" s="81">
        <f t="shared" si="25"/>
        <v>18504.5515074</v>
      </c>
      <c r="S19" s="81">
        <f t="shared" si="25"/>
        <v>29861.600795676277</v>
      </c>
      <c r="T19" s="81">
        <f t="shared" si="25"/>
        <v>5973.9860733343367</v>
      </c>
      <c r="U19" s="81">
        <f t="shared" si="25"/>
        <v>59965.345969066941</v>
      </c>
      <c r="V19" s="81">
        <f t="shared" si="25"/>
        <v>8102.3139225600016</v>
      </c>
      <c r="X19" s="5">
        <f t="shared" si="4"/>
        <v>0.89456869009584661</v>
      </c>
      <c r="Y19" s="89">
        <v>1</v>
      </c>
      <c r="Z19" s="5">
        <f t="shared" si="4"/>
        <v>0.89456869009584661</v>
      </c>
      <c r="AA19" s="5">
        <f t="shared" si="4"/>
        <v>0.89456869009584661</v>
      </c>
      <c r="AB19" s="5">
        <f t="shared" si="5"/>
        <v>0.70926517571884984</v>
      </c>
      <c r="AC19" s="89">
        <v>1</v>
      </c>
      <c r="AD19" s="89">
        <v>1</v>
      </c>
      <c r="AE19" s="5">
        <f t="shared" si="6"/>
        <v>0.89456869009584661</v>
      </c>
      <c r="AF19" s="5">
        <f t="shared" si="6"/>
        <v>0.89456869009584661</v>
      </c>
      <c r="AG19" s="5">
        <f t="shared" si="7"/>
        <v>0.70926517571884984</v>
      </c>
      <c r="AH19" s="89">
        <v>1</v>
      </c>
      <c r="AI19" s="89">
        <v>1</v>
      </c>
      <c r="AJ19" s="5">
        <f t="shared" si="8"/>
        <v>0.89456869009584661</v>
      </c>
      <c r="AK19" s="5">
        <f t="shared" si="8"/>
        <v>0.89456869009584661</v>
      </c>
      <c r="AL19" s="89">
        <v>1</v>
      </c>
      <c r="AM19" s="96"/>
      <c r="AN19" s="97">
        <f t="shared" si="9"/>
        <v>445858.3006311853</v>
      </c>
      <c r="AO19" s="97">
        <f t="shared" si="10"/>
        <v>36569.617920000004</v>
      </c>
      <c r="AP19" s="97">
        <f t="shared" si="11"/>
        <v>15258.09215258262</v>
      </c>
      <c r="AQ19" s="97">
        <f t="shared" si="12"/>
        <v>745.12617226837062</v>
      </c>
      <c r="AR19" s="97">
        <f t="shared" si="13"/>
        <v>8628.4805195654935</v>
      </c>
      <c r="AS19" s="97">
        <f t="shared" si="14"/>
        <v>85200.796188845998</v>
      </c>
      <c r="AT19" s="97">
        <f t="shared" si="15"/>
        <v>18327.786459164767</v>
      </c>
      <c r="AU19" s="97">
        <f t="shared" si="16"/>
        <v>3014.1186278418172</v>
      </c>
      <c r="AV19" s="97">
        <f t="shared" si="17"/>
        <v>488.65154146964852</v>
      </c>
      <c r="AW19" s="97">
        <f t="shared" si="18"/>
        <v>11145.000518323715</v>
      </c>
      <c r="AX19" s="97">
        <f t="shared" si="19"/>
        <v>18504.5515074</v>
      </c>
      <c r="AY19" s="97">
        <f t="shared" si="20"/>
        <v>29861.600795676277</v>
      </c>
      <c r="AZ19" s="97">
        <f t="shared" si="21"/>
        <v>5344.1408962735277</v>
      </c>
      <c r="BA19" s="97">
        <f t="shared" si="22"/>
        <v>53643.120994692472</v>
      </c>
      <c r="BB19" s="97">
        <f t="shared" si="23"/>
        <v>8102.3139225600016</v>
      </c>
    </row>
    <row r="20" spans="1:201" s="43" customFormat="1">
      <c r="A20" s="28" t="s">
        <v>73</v>
      </c>
      <c r="B20" s="27">
        <v>3769.6176915688366</v>
      </c>
      <c r="C20" s="36">
        <v>84462602.505709544</v>
      </c>
      <c r="D20" s="81">
        <f t="shared" si="1"/>
        <v>76908980.062704608</v>
      </c>
      <c r="E20" s="82">
        <f t="shared" si="2"/>
        <v>0.9105684383512298</v>
      </c>
      <c r="F20" s="88"/>
      <c r="G20" s="107">
        <v>521198.14654271788</v>
      </c>
      <c r="H20" s="161">
        <f t="shared" si="3"/>
        <v>0.67768178191646822</v>
      </c>
      <c r="I20" s="81">
        <f t="shared" ref="I20:V20" si="26">I19+I23</f>
        <v>36569.617920000004</v>
      </c>
      <c r="J20" s="81">
        <f t="shared" si="26"/>
        <v>17056.367299137</v>
      </c>
      <c r="K20" s="81">
        <f t="shared" si="26"/>
        <v>832.944614</v>
      </c>
      <c r="L20" s="81">
        <f t="shared" si="26"/>
        <v>12165.380191999997</v>
      </c>
      <c r="M20" s="81">
        <f t="shared" si="26"/>
        <v>85200.796188845998</v>
      </c>
      <c r="N20" s="81">
        <f t="shared" si="26"/>
        <v>20131.397254328287</v>
      </c>
      <c r="O20" s="81">
        <f t="shared" si="26"/>
        <v>3671.368428858626</v>
      </c>
      <c r="P20" s="81">
        <f t="shared" si="26"/>
        <v>584.25861599999996</v>
      </c>
      <c r="Q20" s="81">
        <f t="shared" si="26"/>
        <v>17023.079158410324</v>
      </c>
      <c r="R20" s="81">
        <f t="shared" si="26"/>
        <v>20381.453919399999</v>
      </c>
      <c r="S20" s="81">
        <f t="shared" si="26"/>
        <v>30869.042178158197</v>
      </c>
      <c r="T20" s="81">
        <f t="shared" si="26"/>
        <v>6153.5903349420169</v>
      </c>
      <c r="U20" s="81">
        <f t="shared" si="26"/>
        <v>61801.238538244106</v>
      </c>
      <c r="V20" s="81">
        <f t="shared" si="26"/>
        <v>8387.1608964000025</v>
      </c>
      <c r="X20" s="84">
        <f t="shared" si="4"/>
        <v>0.89456869009584661</v>
      </c>
      <c r="Y20" s="85">
        <v>1</v>
      </c>
      <c r="Z20" s="84">
        <f t="shared" si="4"/>
        <v>0.89456869009584661</v>
      </c>
      <c r="AA20" s="84">
        <f t="shared" si="4"/>
        <v>0.89456869009584661</v>
      </c>
      <c r="AB20" s="84">
        <f t="shared" si="5"/>
        <v>0.70926517571884984</v>
      </c>
      <c r="AC20" s="85">
        <v>1</v>
      </c>
      <c r="AD20" s="85">
        <v>1</v>
      </c>
      <c r="AE20" s="84">
        <f t="shared" si="6"/>
        <v>0.89456869009584661</v>
      </c>
      <c r="AF20" s="84">
        <f t="shared" si="6"/>
        <v>0.89456869009584661</v>
      </c>
      <c r="AG20" s="84">
        <f t="shared" si="7"/>
        <v>0.70926517571884984</v>
      </c>
      <c r="AH20" s="85">
        <v>1</v>
      </c>
      <c r="AI20" s="85">
        <v>1</v>
      </c>
      <c r="AJ20" s="84">
        <f t="shared" si="8"/>
        <v>0.89456869009584661</v>
      </c>
      <c r="AK20" s="84">
        <f t="shared" si="8"/>
        <v>0.89456869009584661</v>
      </c>
      <c r="AL20" s="85">
        <v>1</v>
      </c>
      <c r="AN20" s="86">
        <f t="shared" si="9"/>
        <v>466247.54323310225</v>
      </c>
      <c r="AO20" s="86">
        <f t="shared" si="10"/>
        <v>36569.617920000004</v>
      </c>
      <c r="AP20" s="86">
        <f t="shared" si="11"/>
        <v>15258.09215258262</v>
      </c>
      <c r="AQ20" s="86">
        <f t="shared" si="12"/>
        <v>745.12617226837062</v>
      </c>
      <c r="AR20" s="86">
        <f t="shared" si="13"/>
        <v>8628.4805195654935</v>
      </c>
      <c r="AS20" s="86">
        <f t="shared" si="14"/>
        <v>85200.796188845998</v>
      </c>
      <c r="AT20" s="86">
        <f t="shared" si="15"/>
        <v>20131.397254328287</v>
      </c>
      <c r="AU20" s="86">
        <f t="shared" si="16"/>
        <v>3284.2912462633076</v>
      </c>
      <c r="AV20" s="86">
        <f t="shared" si="17"/>
        <v>522.65946479233219</v>
      </c>
      <c r="AW20" s="86">
        <f t="shared" si="18"/>
        <v>12073.877230565789</v>
      </c>
      <c r="AX20" s="86">
        <f t="shared" si="19"/>
        <v>20381.453919399999</v>
      </c>
      <c r="AY20" s="86">
        <f t="shared" si="20"/>
        <v>30869.042178158197</v>
      </c>
      <c r="AZ20" s="86">
        <f t="shared" si="21"/>
        <v>5504.8092453155423</v>
      </c>
      <c r="BA20" s="86">
        <f t="shared" si="22"/>
        <v>55285.453005457981</v>
      </c>
      <c r="BB20" s="86">
        <f t="shared" si="23"/>
        <v>8387.1608964000025</v>
      </c>
    </row>
    <row r="21" spans="1:201" s="43" customFormat="1">
      <c r="A21" s="28" t="s">
        <v>74</v>
      </c>
      <c r="B21" s="27">
        <v>4437.6516915688371</v>
      </c>
      <c r="C21" s="36">
        <v>101360433.2682879</v>
      </c>
      <c r="D21" s="81">
        <f t="shared" si="1"/>
        <v>92212329.95451951</v>
      </c>
      <c r="E21" s="82">
        <f t="shared" si="2"/>
        <v>0.9097468014017408</v>
      </c>
      <c r="F21" s="88"/>
      <c r="G21" s="107">
        <v>590554.14454271784</v>
      </c>
      <c r="H21" s="161">
        <f t="shared" si="3"/>
        <v>0.64042861169866105</v>
      </c>
      <c r="I21" s="81">
        <f t="shared" ref="I21:V21" si="27">I20+I24+I26</f>
        <v>47416.19472</v>
      </c>
      <c r="J21" s="81">
        <f t="shared" si="27"/>
        <v>21931.614618604501</v>
      </c>
      <c r="K21" s="81">
        <f t="shared" si="27"/>
        <v>992.27677400000005</v>
      </c>
      <c r="L21" s="81">
        <f t="shared" si="27"/>
        <v>19601.933456999999</v>
      </c>
      <c r="M21" s="81">
        <f t="shared" si="27"/>
        <v>125082.41920644599</v>
      </c>
      <c r="N21" s="81">
        <f t="shared" si="27"/>
        <v>21083.668086756465</v>
      </c>
      <c r="O21" s="81">
        <f t="shared" si="27"/>
        <v>3768.3670733041204</v>
      </c>
      <c r="P21" s="81">
        <f t="shared" si="27"/>
        <v>612.59835599999997</v>
      </c>
      <c r="Q21" s="81">
        <f t="shared" si="27"/>
        <v>17214.372381882342</v>
      </c>
      <c r="R21" s="81">
        <f t="shared" si="27"/>
        <v>21490.5326174</v>
      </c>
      <c r="S21" s="81">
        <f t="shared" si="27"/>
        <v>40927.059833835621</v>
      </c>
      <c r="T21" s="81">
        <f t="shared" si="27"/>
        <v>7605.7327744253398</v>
      </c>
      <c r="U21" s="81">
        <f t="shared" si="27"/>
        <v>77221.604679483251</v>
      </c>
      <c r="V21" s="81">
        <f t="shared" si="27"/>
        <v>11409.703785480004</v>
      </c>
      <c r="X21" s="84">
        <f t="shared" si="4"/>
        <v>0.89456869009584661</v>
      </c>
      <c r="Y21" s="85">
        <v>1</v>
      </c>
      <c r="Z21" s="84">
        <f t="shared" si="4"/>
        <v>0.89456869009584661</v>
      </c>
      <c r="AA21" s="84">
        <f t="shared" si="4"/>
        <v>0.89456869009584661</v>
      </c>
      <c r="AB21" s="84">
        <f t="shared" si="5"/>
        <v>0.70926517571884984</v>
      </c>
      <c r="AC21" s="85">
        <v>1</v>
      </c>
      <c r="AD21" s="85">
        <v>1</v>
      </c>
      <c r="AE21" s="84">
        <f t="shared" si="6"/>
        <v>0.89456869009584661</v>
      </c>
      <c r="AF21" s="84">
        <f t="shared" si="6"/>
        <v>0.89456869009584661</v>
      </c>
      <c r="AG21" s="84">
        <f t="shared" si="7"/>
        <v>0.70926517571884984</v>
      </c>
      <c r="AH21" s="85">
        <v>1</v>
      </c>
      <c r="AI21" s="85">
        <v>1</v>
      </c>
      <c r="AJ21" s="84">
        <f t="shared" si="8"/>
        <v>0.89456869009584661</v>
      </c>
      <c r="AK21" s="84">
        <f t="shared" si="8"/>
        <v>0.89456869009584661</v>
      </c>
      <c r="AL21" s="85">
        <v>1</v>
      </c>
      <c r="AN21" s="86">
        <f t="shared" si="9"/>
        <v>528291.24751425232</v>
      </c>
      <c r="AO21" s="86">
        <f t="shared" si="10"/>
        <v>47416.19472</v>
      </c>
      <c r="AP21" s="86">
        <f t="shared" si="11"/>
        <v>19619.335761051949</v>
      </c>
      <c r="AQ21" s="86">
        <f t="shared" si="12"/>
        <v>887.6597339297125</v>
      </c>
      <c r="AR21" s="86">
        <f t="shared" si="13"/>
        <v>13902.968777808306</v>
      </c>
      <c r="AS21" s="86">
        <f t="shared" si="14"/>
        <v>125082.41920644599</v>
      </c>
      <c r="AT21" s="86">
        <f t="shared" si="15"/>
        <v>21083.668086756465</v>
      </c>
      <c r="AU21" s="86">
        <f t="shared" si="16"/>
        <v>3371.0631965659863</v>
      </c>
      <c r="AV21" s="86">
        <f t="shared" si="17"/>
        <v>548.01130888178909</v>
      </c>
      <c r="AW21" s="86">
        <f t="shared" si="18"/>
        <v>12209.554852325495</v>
      </c>
      <c r="AX21" s="86">
        <f t="shared" si="19"/>
        <v>21490.5326174</v>
      </c>
      <c r="AY21" s="86">
        <f t="shared" si="20"/>
        <v>40927.059833835621</v>
      </c>
      <c r="AZ21" s="86">
        <f t="shared" si="21"/>
        <v>6803.8504052367252</v>
      </c>
      <c r="BA21" s="86">
        <f t="shared" si="22"/>
        <v>69080.02974522463</v>
      </c>
      <c r="BB21" s="86">
        <f t="shared" si="23"/>
        <v>11409.703785480004</v>
      </c>
    </row>
    <row r="22" spans="1:201" s="94" customFormat="1" ht="17">
      <c r="A22" s="91"/>
      <c r="B22" s="92"/>
      <c r="C22" s="93"/>
      <c r="D22" s="93"/>
      <c r="E22" s="93"/>
      <c r="F22" s="93"/>
      <c r="G22" s="107"/>
      <c r="H22" s="161"/>
      <c r="I22" s="93"/>
      <c r="J22" s="93"/>
      <c r="K22" s="93"/>
      <c r="L22" s="93"/>
      <c r="M22" s="93"/>
      <c r="N22" s="93"/>
      <c r="O22" s="93"/>
      <c r="P22" s="93"/>
      <c r="Q22" s="93"/>
      <c r="R22" s="93"/>
      <c r="S22" s="93"/>
      <c r="T22" s="93"/>
      <c r="U22" s="93"/>
      <c r="V22" s="93"/>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row>
    <row r="23" spans="1:201" s="43" customFormat="1">
      <c r="A23" s="94" t="s">
        <v>81</v>
      </c>
      <c r="B23" s="92">
        <v>153.209</v>
      </c>
      <c r="C23" s="93">
        <v>3143022.1747251796</v>
      </c>
      <c r="D23" s="81">
        <f t="shared" si="1"/>
        <v>2839810.1779196146</v>
      </c>
      <c r="E23" s="82">
        <f t="shared" si="2"/>
        <v>0.90352852129270222</v>
      </c>
      <c r="F23" s="95"/>
      <c r="G23" s="107">
        <v>22792.260479999997</v>
      </c>
      <c r="H23" s="161">
        <f t="shared" si="3"/>
        <v>0.80259802775610611</v>
      </c>
      <c r="I23" s="81">
        <v>0</v>
      </c>
      <c r="J23" s="81">
        <v>0</v>
      </c>
      <c r="K23" s="81">
        <v>0</v>
      </c>
      <c r="L23" s="81">
        <v>0</v>
      </c>
      <c r="M23" s="81">
        <v>0</v>
      </c>
      <c r="N23" s="81">
        <v>1803.6107951635197</v>
      </c>
      <c r="O23" s="81">
        <v>302.01439130687987</v>
      </c>
      <c r="P23" s="81">
        <v>38.015999999999998</v>
      </c>
      <c r="Q23" s="81">
        <v>1309.6324816746362</v>
      </c>
      <c r="R23" s="81">
        <v>1876.9024119999997</v>
      </c>
      <c r="S23" s="81">
        <v>1007.4413824819201</v>
      </c>
      <c r="T23" s="81">
        <v>179.60426160767997</v>
      </c>
      <c r="U23" s="81">
        <v>1835.8925691771642</v>
      </c>
      <c r="V23" s="81">
        <v>284.84697384000009</v>
      </c>
      <c r="X23" s="84">
        <f t="shared" si="4"/>
        <v>0.89456869009584661</v>
      </c>
      <c r="Y23" s="85">
        <v>1</v>
      </c>
      <c r="Z23" s="84">
        <f t="shared" si="4"/>
        <v>0.89456869009584661</v>
      </c>
      <c r="AA23" s="84">
        <f t="shared" si="4"/>
        <v>0.89456869009584661</v>
      </c>
      <c r="AB23" s="84">
        <f t="shared" si="5"/>
        <v>0.70926517571884984</v>
      </c>
      <c r="AC23" s="85">
        <v>1</v>
      </c>
      <c r="AD23" s="85">
        <v>1</v>
      </c>
      <c r="AE23" s="84">
        <f t="shared" si="6"/>
        <v>0.89456869009584661</v>
      </c>
      <c r="AF23" s="84">
        <f t="shared" si="6"/>
        <v>0.89456869009584661</v>
      </c>
      <c r="AG23" s="84">
        <f t="shared" si="7"/>
        <v>0.70926517571884984</v>
      </c>
      <c r="AH23" s="85">
        <v>1</v>
      </c>
      <c r="AI23" s="85">
        <v>1</v>
      </c>
      <c r="AJ23" s="84">
        <f t="shared" si="8"/>
        <v>0.89456869009584661</v>
      </c>
      <c r="AK23" s="84">
        <f t="shared" si="8"/>
        <v>0.89456869009584661</v>
      </c>
      <c r="AL23" s="85">
        <v>1</v>
      </c>
      <c r="AN23" s="86">
        <f t="shared" si="9"/>
        <v>20389.242601916929</v>
      </c>
      <c r="AO23" s="86">
        <f t="shared" si="10"/>
        <v>0</v>
      </c>
      <c r="AP23" s="86">
        <f t="shared" si="11"/>
        <v>0</v>
      </c>
      <c r="AQ23" s="86">
        <f t="shared" si="12"/>
        <v>0</v>
      </c>
      <c r="AR23" s="86">
        <f t="shared" si="13"/>
        <v>0</v>
      </c>
      <c r="AS23" s="86">
        <f t="shared" si="14"/>
        <v>0</v>
      </c>
      <c r="AT23" s="86">
        <f t="shared" si="15"/>
        <v>1803.6107951635197</v>
      </c>
      <c r="AU23" s="86">
        <f t="shared" si="16"/>
        <v>270.17261842148997</v>
      </c>
      <c r="AV23" s="86">
        <f t="shared" si="17"/>
        <v>34.007923322683702</v>
      </c>
      <c r="AW23" s="86">
        <f t="shared" si="18"/>
        <v>928.87671224207429</v>
      </c>
      <c r="AX23" s="86">
        <f t="shared" si="19"/>
        <v>1876.9024119999997</v>
      </c>
      <c r="AY23" s="86">
        <f t="shared" si="20"/>
        <v>1007.4413824819201</v>
      </c>
      <c r="AZ23" s="86">
        <f t="shared" si="21"/>
        <v>160.66834904201403</v>
      </c>
      <c r="BA23" s="86">
        <f t="shared" si="22"/>
        <v>1642.3320107655143</v>
      </c>
      <c r="BB23" s="86">
        <f t="shared" si="23"/>
        <v>284.84697384000009</v>
      </c>
    </row>
    <row r="24" spans="1:201" s="43" customFormat="1">
      <c r="A24" s="43" t="s">
        <v>82</v>
      </c>
      <c r="B24" s="80">
        <v>18.329000000000001</v>
      </c>
      <c r="C24" s="81">
        <v>454977.2765770944</v>
      </c>
      <c r="D24" s="81">
        <f t="shared" si="1"/>
        <v>433470.21269116859</v>
      </c>
      <c r="E24" s="82">
        <f t="shared" si="2"/>
        <v>0.95272936695272181</v>
      </c>
      <c r="F24" s="82"/>
      <c r="G24" s="107">
        <v>592.1880000000001</v>
      </c>
      <c r="H24" s="161">
        <f t="shared" si="3"/>
        <v>0.13661561571288683</v>
      </c>
      <c r="I24" s="81">
        <v>0</v>
      </c>
      <c r="J24" s="81">
        <v>0</v>
      </c>
      <c r="K24" s="81">
        <v>0</v>
      </c>
      <c r="L24" s="81">
        <v>0</v>
      </c>
      <c r="M24" s="81">
        <v>0</v>
      </c>
      <c r="N24" s="81">
        <v>952.2672420767999</v>
      </c>
      <c r="O24" s="81">
        <v>96.996067459199992</v>
      </c>
      <c r="P24" s="81">
        <v>28.339739999999999</v>
      </c>
      <c r="Q24" s="81">
        <v>191.27479453971199</v>
      </c>
      <c r="R24" s="81">
        <v>1109.0786979999998</v>
      </c>
      <c r="S24" s="81">
        <v>594.7963619328001</v>
      </c>
      <c r="T24" s="81">
        <v>64.590438931199998</v>
      </c>
      <c r="U24" s="81">
        <v>730.34344027123211</v>
      </c>
      <c r="V24" s="81">
        <v>189.89798256000003</v>
      </c>
      <c r="X24" s="84">
        <f t="shared" si="4"/>
        <v>0.89456869009584661</v>
      </c>
      <c r="Y24" s="85">
        <v>1</v>
      </c>
      <c r="Z24" s="84">
        <f t="shared" si="4"/>
        <v>0.89456869009584661</v>
      </c>
      <c r="AA24" s="84">
        <f t="shared" si="4"/>
        <v>0.89456869009584661</v>
      </c>
      <c r="AB24" s="84">
        <f t="shared" si="5"/>
        <v>0.70926517571884984</v>
      </c>
      <c r="AC24" s="85">
        <v>1</v>
      </c>
      <c r="AD24" s="85">
        <v>1</v>
      </c>
      <c r="AE24" s="84">
        <f t="shared" si="6"/>
        <v>0.89456869009584661</v>
      </c>
      <c r="AF24" s="84">
        <f t="shared" si="6"/>
        <v>0.89456869009584661</v>
      </c>
      <c r="AG24" s="84">
        <f t="shared" si="7"/>
        <v>0.70926517571884984</v>
      </c>
      <c r="AH24" s="85">
        <v>1</v>
      </c>
      <c r="AI24" s="85">
        <v>1</v>
      </c>
      <c r="AJ24" s="84">
        <f t="shared" si="8"/>
        <v>0.89456869009584661</v>
      </c>
      <c r="AK24" s="84">
        <f t="shared" si="8"/>
        <v>0.89456869009584661</v>
      </c>
      <c r="AL24" s="85">
        <v>1</v>
      </c>
      <c r="AN24" s="86">
        <f t="shared" si="9"/>
        <v>529.7528434504793</v>
      </c>
      <c r="AO24" s="86">
        <f t="shared" si="10"/>
        <v>0</v>
      </c>
      <c r="AP24" s="86">
        <f t="shared" si="11"/>
        <v>0</v>
      </c>
      <c r="AQ24" s="86">
        <f t="shared" si="12"/>
        <v>0</v>
      </c>
      <c r="AR24" s="86">
        <f t="shared" si="13"/>
        <v>0</v>
      </c>
      <c r="AS24" s="86">
        <f t="shared" si="14"/>
        <v>0</v>
      </c>
      <c r="AT24" s="86">
        <f t="shared" si="15"/>
        <v>952.2672420767999</v>
      </c>
      <c r="AU24" s="86">
        <f t="shared" si="16"/>
        <v>86.769645011424913</v>
      </c>
      <c r="AV24" s="86">
        <f t="shared" si="17"/>
        <v>25.351844089456868</v>
      </c>
      <c r="AW24" s="86">
        <f t="shared" si="18"/>
        <v>135.66455075979573</v>
      </c>
      <c r="AX24" s="86">
        <f t="shared" si="19"/>
        <v>1109.0786979999998</v>
      </c>
      <c r="AY24" s="86">
        <f t="shared" si="20"/>
        <v>594.7963619328001</v>
      </c>
      <c r="AZ24" s="86">
        <f t="shared" si="21"/>
        <v>57.780584347399355</v>
      </c>
      <c r="BA24" s="86">
        <f t="shared" si="22"/>
        <v>653.34237468353035</v>
      </c>
      <c r="BB24" s="86">
        <f t="shared" si="23"/>
        <v>189.89798256000003</v>
      </c>
    </row>
    <row r="25" spans="1:201" s="43" customFormat="1">
      <c r="A25" s="43" t="s">
        <v>88</v>
      </c>
      <c r="B25" s="80">
        <v>315.00603447293923</v>
      </c>
      <c r="C25" s="81">
        <v>6658774.4336259235</v>
      </c>
      <c r="D25" s="81">
        <f t="shared" si="1"/>
        <v>6122434.2297772812</v>
      </c>
      <c r="E25" s="82">
        <f t="shared" si="2"/>
        <v>0.91945361579749629</v>
      </c>
      <c r="F25" s="82"/>
      <c r="G25" s="107">
        <v>42167.785577011418</v>
      </c>
      <c r="H25" s="161">
        <f t="shared" si="3"/>
        <v>0.68874215703163832</v>
      </c>
      <c r="I25" s="81">
        <v>0</v>
      </c>
      <c r="J25" s="81">
        <v>0</v>
      </c>
      <c r="K25" s="81">
        <v>0</v>
      </c>
      <c r="L25" s="81">
        <v>0</v>
      </c>
      <c r="M25" s="81">
        <v>0</v>
      </c>
      <c r="N25" s="81">
        <v>6071.7848849478987</v>
      </c>
      <c r="O25" s="81">
        <v>613.48658433556147</v>
      </c>
      <c r="P25" s="81">
        <v>171.57096000000001</v>
      </c>
      <c r="Q25" s="81">
        <v>1179.7667667155936</v>
      </c>
      <c r="R25" s="81">
        <v>7081.0409179999988</v>
      </c>
      <c r="S25" s="81">
        <v>3513.8292402330426</v>
      </c>
      <c r="T25" s="81">
        <v>378.29675032301731</v>
      </c>
      <c r="U25" s="81">
        <v>4286.6195912127023</v>
      </c>
      <c r="V25" s="81">
        <v>1123.5630634800002</v>
      </c>
      <c r="X25" s="84">
        <f t="shared" si="4"/>
        <v>0.89456869009584661</v>
      </c>
      <c r="Y25" s="85">
        <v>1</v>
      </c>
      <c r="Z25" s="84">
        <f t="shared" si="4"/>
        <v>0.89456869009584661</v>
      </c>
      <c r="AA25" s="84">
        <f t="shared" si="4"/>
        <v>0.89456869009584661</v>
      </c>
      <c r="AB25" s="84">
        <f t="shared" si="5"/>
        <v>0.70926517571884984</v>
      </c>
      <c r="AC25" s="85">
        <v>1</v>
      </c>
      <c r="AD25" s="85">
        <v>1</v>
      </c>
      <c r="AE25" s="84">
        <f t="shared" si="6"/>
        <v>0.89456869009584661</v>
      </c>
      <c r="AF25" s="84">
        <f t="shared" si="6"/>
        <v>0.89456869009584661</v>
      </c>
      <c r="AG25" s="84">
        <f t="shared" si="7"/>
        <v>0.70926517571884984</v>
      </c>
      <c r="AH25" s="85">
        <v>1</v>
      </c>
      <c r="AI25" s="85">
        <v>1</v>
      </c>
      <c r="AJ25" s="84">
        <f t="shared" si="8"/>
        <v>0.89456869009584661</v>
      </c>
      <c r="AK25" s="84">
        <f t="shared" si="8"/>
        <v>0.89456869009584661</v>
      </c>
      <c r="AL25" s="85">
        <v>1</v>
      </c>
      <c r="AN25" s="86">
        <f t="shared" si="9"/>
        <v>37721.980707869639</v>
      </c>
      <c r="AO25" s="86">
        <f t="shared" si="10"/>
        <v>0</v>
      </c>
      <c r="AP25" s="86">
        <f t="shared" si="11"/>
        <v>0</v>
      </c>
      <c r="AQ25" s="86">
        <f t="shared" si="12"/>
        <v>0</v>
      </c>
      <c r="AR25" s="86">
        <f t="shared" si="13"/>
        <v>0</v>
      </c>
      <c r="AS25" s="86">
        <f t="shared" si="14"/>
        <v>0</v>
      </c>
      <c r="AT25" s="86">
        <f t="shared" si="15"/>
        <v>6071.7848849478987</v>
      </c>
      <c r="AU25" s="86">
        <f t="shared" si="16"/>
        <v>548.80589014043835</v>
      </c>
      <c r="AV25" s="86">
        <f t="shared" si="17"/>
        <v>153.48200894568691</v>
      </c>
      <c r="AW25" s="86">
        <f t="shared" si="18"/>
        <v>836.76748310179482</v>
      </c>
      <c r="AX25" s="86">
        <f t="shared" si="19"/>
        <v>7081.0409179999988</v>
      </c>
      <c r="AY25" s="86">
        <f t="shared" si="20"/>
        <v>3513.8292402330426</v>
      </c>
      <c r="AZ25" s="86">
        <f t="shared" si="21"/>
        <v>338.41242840397712</v>
      </c>
      <c r="BA25" s="86">
        <f t="shared" si="22"/>
        <v>3834.6756726503404</v>
      </c>
      <c r="BB25" s="86">
        <f t="shared" si="23"/>
        <v>1123.5630634800002</v>
      </c>
    </row>
    <row r="26" spans="1:201" s="43" customFormat="1">
      <c r="A26" s="43" t="s">
        <v>83</v>
      </c>
      <c r="B26" s="80">
        <v>649.70500000000004</v>
      </c>
      <c r="C26" s="81">
        <v>16033660.806012213</v>
      </c>
      <c r="D26" s="81">
        <f t="shared" si="1"/>
        <v>14869879.67912372</v>
      </c>
      <c r="E26" s="82">
        <f t="shared" si="2"/>
        <v>0.92741638101436541</v>
      </c>
      <c r="F26" s="82"/>
      <c r="G26" s="107">
        <v>68763.81</v>
      </c>
      <c r="H26" s="161">
        <f t="shared" si="3"/>
        <v>0.46243689581792391</v>
      </c>
      <c r="I26" s="81">
        <v>10846.576799999999</v>
      </c>
      <c r="J26" s="81">
        <v>4875.2473194674994</v>
      </c>
      <c r="K26" s="81">
        <v>159.33216000000002</v>
      </c>
      <c r="L26" s="81">
        <v>7436.5532650000023</v>
      </c>
      <c r="M26" s="81">
        <v>39881.623017599995</v>
      </c>
      <c r="N26" s="81">
        <v>3.5903513795933106E-3</v>
      </c>
      <c r="O26" s="81">
        <v>2.5769862943930198E-3</v>
      </c>
      <c r="P26" s="81">
        <v>0</v>
      </c>
      <c r="Q26" s="81">
        <v>1.8428932305064889E-2</v>
      </c>
      <c r="R26" s="81">
        <v>0</v>
      </c>
      <c r="S26" s="81">
        <v>9463.2212937446202</v>
      </c>
      <c r="T26" s="81">
        <v>1387.5520005521234</v>
      </c>
      <c r="U26" s="81">
        <v>14690.022700967911</v>
      </c>
      <c r="V26" s="81">
        <v>2832.6449065200004</v>
      </c>
      <c r="X26" s="84">
        <f t="shared" si="4"/>
        <v>0.89456869009584661</v>
      </c>
      <c r="Y26" s="85">
        <v>1</v>
      </c>
      <c r="Z26" s="84">
        <f t="shared" si="4"/>
        <v>0.89456869009584661</v>
      </c>
      <c r="AA26" s="84">
        <f t="shared" si="4"/>
        <v>0.89456869009584661</v>
      </c>
      <c r="AB26" s="84">
        <f t="shared" si="5"/>
        <v>0.70926517571884984</v>
      </c>
      <c r="AC26" s="85">
        <v>1</v>
      </c>
      <c r="AD26" s="85">
        <v>1</v>
      </c>
      <c r="AE26" s="84">
        <f t="shared" si="6"/>
        <v>0.89456869009584661</v>
      </c>
      <c r="AF26" s="84">
        <f t="shared" si="6"/>
        <v>0.89456869009584661</v>
      </c>
      <c r="AG26" s="84">
        <f t="shared" si="7"/>
        <v>0.70926517571884984</v>
      </c>
      <c r="AH26" s="85">
        <v>1</v>
      </c>
      <c r="AI26" s="85">
        <v>1</v>
      </c>
      <c r="AJ26" s="84">
        <f t="shared" si="8"/>
        <v>0.89456869009584661</v>
      </c>
      <c r="AK26" s="84">
        <f t="shared" si="8"/>
        <v>0.89456869009584661</v>
      </c>
      <c r="AL26" s="85">
        <v>1</v>
      </c>
      <c r="AN26" s="86">
        <f t="shared" si="9"/>
        <v>61513.951437699674</v>
      </c>
      <c r="AO26" s="86">
        <f t="shared" si="10"/>
        <v>10846.576799999999</v>
      </c>
      <c r="AP26" s="86">
        <f t="shared" si="11"/>
        <v>4361.2436084693281</v>
      </c>
      <c r="AQ26" s="86">
        <f t="shared" si="12"/>
        <v>142.53356166134185</v>
      </c>
      <c r="AR26" s="86">
        <f t="shared" si="13"/>
        <v>5274.4882582428127</v>
      </c>
      <c r="AS26" s="86">
        <f t="shared" si="14"/>
        <v>39881.623017599995</v>
      </c>
      <c r="AT26" s="86">
        <f t="shared" si="15"/>
        <v>3.5903513795933106E-3</v>
      </c>
      <c r="AU26" s="86">
        <f t="shared" si="16"/>
        <v>2.3052912537701135E-3</v>
      </c>
      <c r="AV26" s="86">
        <f t="shared" si="17"/>
        <v>0</v>
      </c>
      <c r="AW26" s="86">
        <f t="shared" si="18"/>
        <v>1.3070999909662637E-2</v>
      </c>
      <c r="AX26" s="86">
        <f t="shared" si="19"/>
        <v>0</v>
      </c>
      <c r="AY26" s="86">
        <f t="shared" si="20"/>
        <v>9463.2212937446202</v>
      </c>
      <c r="AZ26" s="86">
        <f t="shared" si="21"/>
        <v>1241.2605755737845</v>
      </c>
      <c r="BA26" s="86">
        <f t="shared" si="22"/>
        <v>13141.234365083115</v>
      </c>
      <c r="BB26" s="86">
        <f t="shared" si="23"/>
        <v>2832.6449065200004</v>
      </c>
    </row>
    <row r="27" spans="1:201" s="43" customFormat="1">
      <c r="A27" s="43" t="s">
        <v>91</v>
      </c>
      <c r="B27" s="80">
        <v>981.97700000000009</v>
      </c>
      <c r="C27" s="81">
        <v>20091023.854940552</v>
      </c>
      <c r="D27" s="81">
        <f t="shared" si="1"/>
        <v>18292207.298742186</v>
      </c>
      <c r="E27" s="82">
        <f t="shared" si="2"/>
        <v>0.91046665569728935</v>
      </c>
      <c r="F27" s="82"/>
      <c r="G27" s="107">
        <v>141619.6067</v>
      </c>
      <c r="H27" s="161">
        <f t="shared" si="3"/>
        <v>0.7742073134593116</v>
      </c>
      <c r="I27" s="81">
        <v>0</v>
      </c>
      <c r="J27" s="81">
        <v>0</v>
      </c>
      <c r="K27" s="81">
        <v>0</v>
      </c>
      <c r="L27" s="81">
        <v>0</v>
      </c>
      <c r="M27" s="81">
        <v>0</v>
      </c>
      <c r="N27" s="81">
        <v>13683.13663889533</v>
      </c>
      <c r="O27" s="81">
        <v>1700.3902994903005</v>
      </c>
      <c r="P27" s="81">
        <v>372.08159999999998</v>
      </c>
      <c r="Q27" s="81">
        <v>5204.0828313504135</v>
      </c>
      <c r="R27" s="81">
        <v>15356.474279999999</v>
      </c>
      <c r="S27" s="81">
        <v>7965.148470003739</v>
      </c>
      <c r="T27" s="81">
        <v>1067.1528382245281</v>
      </c>
      <c r="U27" s="81">
        <v>11505.140781921196</v>
      </c>
      <c r="V27" s="81">
        <v>2437.0241095200004</v>
      </c>
      <c r="X27" s="84">
        <f t="shared" si="4"/>
        <v>0.89456869009584661</v>
      </c>
      <c r="Y27" s="85">
        <v>1</v>
      </c>
      <c r="Z27" s="84">
        <f t="shared" si="4"/>
        <v>0.89456869009584661</v>
      </c>
      <c r="AA27" s="84">
        <f t="shared" si="4"/>
        <v>0.89456869009584661</v>
      </c>
      <c r="AB27" s="84">
        <f t="shared" si="5"/>
        <v>0.70926517571884984</v>
      </c>
      <c r="AC27" s="85">
        <v>1</v>
      </c>
      <c r="AD27" s="85">
        <v>1</v>
      </c>
      <c r="AE27" s="84">
        <f t="shared" si="6"/>
        <v>0.89456869009584661</v>
      </c>
      <c r="AF27" s="84">
        <f t="shared" si="6"/>
        <v>0.89456869009584661</v>
      </c>
      <c r="AG27" s="84">
        <f t="shared" si="7"/>
        <v>0.70926517571884984</v>
      </c>
      <c r="AH27" s="85">
        <v>1</v>
      </c>
      <c r="AI27" s="85">
        <v>1</v>
      </c>
      <c r="AJ27" s="84">
        <f t="shared" si="8"/>
        <v>0.89456869009584661</v>
      </c>
      <c r="AK27" s="84">
        <f t="shared" si="8"/>
        <v>0.89456869009584661</v>
      </c>
      <c r="AL27" s="85">
        <v>1</v>
      </c>
      <c r="AN27" s="86">
        <f t="shared" si="9"/>
        <v>126688.46605750799</v>
      </c>
      <c r="AO27" s="86">
        <f t="shared" si="10"/>
        <v>0</v>
      </c>
      <c r="AP27" s="86">
        <f t="shared" si="11"/>
        <v>0</v>
      </c>
      <c r="AQ27" s="86">
        <f t="shared" si="12"/>
        <v>0</v>
      </c>
      <c r="AR27" s="86">
        <f t="shared" si="13"/>
        <v>0</v>
      </c>
      <c r="AS27" s="86">
        <f t="shared" si="14"/>
        <v>0</v>
      </c>
      <c r="AT27" s="86">
        <f t="shared" si="15"/>
        <v>13683.13663889533</v>
      </c>
      <c r="AU27" s="86">
        <f t="shared" si="16"/>
        <v>1521.1159228667225</v>
      </c>
      <c r="AV27" s="86">
        <f t="shared" si="17"/>
        <v>332.85254952076673</v>
      </c>
      <c r="AW27" s="86">
        <f t="shared" si="18"/>
        <v>3691.0747238332006</v>
      </c>
      <c r="AX27" s="86">
        <f t="shared" si="19"/>
        <v>15356.474279999999</v>
      </c>
      <c r="AY27" s="86">
        <f t="shared" si="20"/>
        <v>7965.148470003739</v>
      </c>
      <c r="AZ27" s="86">
        <f t="shared" si="21"/>
        <v>954.64151662258098</v>
      </c>
      <c r="BA27" s="86">
        <f t="shared" si="22"/>
        <v>10292.138718651549</v>
      </c>
      <c r="BB27" s="86">
        <f t="shared" si="23"/>
        <v>2437.0241095200004</v>
      </c>
    </row>
    <row r="28" spans="1:201" s="43" customFormat="1">
      <c r="A28" s="43" t="s">
        <v>92</v>
      </c>
      <c r="B28" s="80">
        <v>609.29499999999996</v>
      </c>
      <c r="C28" s="81">
        <v>13665066.881837089</v>
      </c>
      <c r="D28" s="81">
        <f t="shared" si="1"/>
        <v>12700666.919285808</v>
      </c>
      <c r="E28" s="82">
        <f t="shared" si="2"/>
        <v>0.92942588785766489</v>
      </c>
      <c r="F28" s="82"/>
      <c r="G28" s="107">
        <v>74692.217600000004</v>
      </c>
      <c r="H28" s="161">
        <f t="shared" si="3"/>
        <v>0.58809681471593267</v>
      </c>
      <c r="I28" s="81">
        <v>901.43999999999994</v>
      </c>
      <c r="J28" s="81">
        <v>218.91826463200002</v>
      </c>
      <c r="K28" s="81">
        <v>358.49735999999996</v>
      </c>
      <c r="L28" s="81">
        <v>475.03344000000004</v>
      </c>
      <c r="M28" s="81">
        <v>10627.123088400002</v>
      </c>
      <c r="N28" s="81">
        <v>11337.76133514353</v>
      </c>
      <c r="O28" s="81">
        <v>1009.5226830211759</v>
      </c>
      <c r="P28" s="81">
        <v>326.60496000000001</v>
      </c>
      <c r="Q28" s="81">
        <v>1113.6246313887966</v>
      </c>
      <c r="R28" s="81">
        <v>13479.571867999999</v>
      </c>
      <c r="S28" s="81">
        <v>8760.7896339727067</v>
      </c>
      <c r="T28" s="81">
        <v>822.99295465552905</v>
      </c>
      <c r="U28" s="81">
        <v>9662.2764288771632</v>
      </c>
      <c r="V28" s="81">
        <v>2864.2945702800002</v>
      </c>
      <c r="X28" s="84">
        <f t="shared" si="4"/>
        <v>0.89456869009584661</v>
      </c>
      <c r="Y28" s="85">
        <v>1</v>
      </c>
      <c r="Z28" s="84">
        <f t="shared" si="4"/>
        <v>0.89456869009584661</v>
      </c>
      <c r="AA28" s="84">
        <f t="shared" si="4"/>
        <v>0.89456869009584661</v>
      </c>
      <c r="AB28" s="84">
        <f t="shared" si="5"/>
        <v>0.70926517571884984</v>
      </c>
      <c r="AC28" s="85">
        <v>1</v>
      </c>
      <c r="AD28" s="85">
        <v>1</v>
      </c>
      <c r="AE28" s="84">
        <f t="shared" si="6"/>
        <v>0.89456869009584661</v>
      </c>
      <c r="AF28" s="84">
        <f t="shared" si="6"/>
        <v>0.89456869009584661</v>
      </c>
      <c r="AG28" s="84">
        <f t="shared" si="7"/>
        <v>0.70926517571884984</v>
      </c>
      <c r="AH28" s="85">
        <v>1</v>
      </c>
      <c r="AI28" s="85">
        <v>1</v>
      </c>
      <c r="AJ28" s="84">
        <f t="shared" si="8"/>
        <v>0.89456869009584661</v>
      </c>
      <c r="AK28" s="84">
        <f t="shared" si="8"/>
        <v>0.89456869009584661</v>
      </c>
      <c r="AL28" s="85">
        <v>1</v>
      </c>
      <c r="AN28" s="86">
        <f t="shared" si="9"/>
        <v>66817.319258785938</v>
      </c>
      <c r="AO28" s="86">
        <f t="shared" si="10"/>
        <v>901.43999999999994</v>
      </c>
      <c r="AP28" s="86">
        <f t="shared" si="11"/>
        <v>195.83742522990417</v>
      </c>
      <c r="AQ28" s="86">
        <f t="shared" si="12"/>
        <v>320.70051373801914</v>
      </c>
      <c r="AR28" s="86">
        <f t="shared" si="13"/>
        <v>336.92467629392974</v>
      </c>
      <c r="AS28" s="86">
        <f t="shared" si="14"/>
        <v>10627.123088400002</v>
      </c>
      <c r="AT28" s="86">
        <f t="shared" si="15"/>
        <v>11337.76133514353</v>
      </c>
      <c r="AU28" s="86">
        <f t="shared" si="16"/>
        <v>903.0873841722979</v>
      </c>
      <c r="AV28" s="86">
        <f t="shared" si="17"/>
        <v>292.17057124600638</v>
      </c>
      <c r="AW28" s="86">
        <f t="shared" si="18"/>
        <v>789.85516986681421</v>
      </c>
      <c r="AX28" s="86">
        <f t="shared" si="19"/>
        <v>13479.571867999999</v>
      </c>
      <c r="AY28" s="86">
        <f t="shared" si="20"/>
        <v>8760.7896339727067</v>
      </c>
      <c r="AZ28" s="86">
        <f t="shared" si="21"/>
        <v>736.22372940430705</v>
      </c>
      <c r="BA28" s="86">
        <f t="shared" si="22"/>
        <v>8643.5699683246185</v>
      </c>
      <c r="BB28" s="86">
        <f t="shared" si="23"/>
        <v>2864.2945702800002</v>
      </c>
    </row>
    <row r="29" spans="1:201" s="43" customFormat="1">
      <c r="A29" s="43" t="s">
        <v>94</v>
      </c>
      <c r="B29" s="80">
        <v>1444.7309999999998</v>
      </c>
      <c r="C29" s="81">
        <v>30863776.751536235</v>
      </c>
      <c r="D29" s="81">
        <f t="shared" si="1"/>
        <v>28464129.809339106</v>
      </c>
      <c r="E29" s="82">
        <f t="shared" si="2"/>
        <v>0.92225037909277618</v>
      </c>
      <c r="F29" s="82"/>
      <c r="G29" s="107">
        <v>203972.70629450004</v>
      </c>
      <c r="H29" s="161">
        <f t="shared" si="3"/>
        <v>0.71659561581811093</v>
      </c>
      <c r="I29" s="81">
        <v>892.17519999999968</v>
      </c>
      <c r="J29" s="81">
        <v>29.411981235000049</v>
      </c>
      <c r="K29" s="81">
        <v>93.454440000000005</v>
      </c>
      <c r="L29" s="81">
        <v>153.29523000000006</v>
      </c>
      <c r="M29" s="81">
        <v>14132.27113295</v>
      </c>
      <c r="N29" s="81">
        <v>21913.494859620168</v>
      </c>
      <c r="O29" s="81">
        <v>1833.0185646783643</v>
      </c>
      <c r="P29" s="81">
        <v>636.67295999999999</v>
      </c>
      <c r="Q29" s="81">
        <v>1206.0621420429666</v>
      </c>
      <c r="R29" s="81">
        <v>26276.633767999996</v>
      </c>
      <c r="S29" s="81">
        <v>15193.017773119065</v>
      </c>
      <c r="T29" s="81">
        <v>1333.3781766526504</v>
      </c>
      <c r="U29" s="81">
        <v>15955.703286604117</v>
      </c>
      <c r="V29" s="81">
        <v>5016.4717059600007</v>
      </c>
      <c r="X29" s="84">
        <f t="shared" si="4"/>
        <v>0.89456869009584661</v>
      </c>
      <c r="Y29" s="85">
        <v>1</v>
      </c>
      <c r="Z29" s="84">
        <f t="shared" si="4"/>
        <v>0.89456869009584661</v>
      </c>
      <c r="AA29" s="84">
        <f t="shared" si="4"/>
        <v>0.89456869009584661</v>
      </c>
      <c r="AB29" s="84">
        <f t="shared" si="5"/>
        <v>0.70926517571884984</v>
      </c>
      <c r="AC29" s="85">
        <v>1</v>
      </c>
      <c r="AD29" s="85">
        <v>1</v>
      </c>
      <c r="AE29" s="84">
        <f t="shared" si="6"/>
        <v>0.89456869009584661</v>
      </c>
      <c r="AF29" s="84">
        <f t="shared" si="6"/>
        <v>0.89456869009584661</v>
      </c>
      <c r="AG29" s="84">
        <f t="shared" si="7"/>
        <v>0.70926517571884984</v>
      </c>
      <c r="AH29" s="85">
        <v>1</v>
      </c>
      <c r="AI29" s="85">
        <v>1</v>
      </c>
      <c r="AJ29" s="84">
        <f t="shared" si="8"/>
        <v>0.89456869009584661</v>
      </c>
      <c r="AK29" s="84">
        <f t="shared" si="8"/>
        <v>0.89456869009584661</v>
      </c>
      <c r="AL29" s="85">
        <v>1</v>
      </c>
      <c r="AN29" s="86">
        <f t="shared" si="9"/>
        <v>182467.59668517575</v>
      </c>
      <c r="AO29" s="86">
        <f t="shared" si="10"/>
        <v>892.17519999999968</v>
      </c>
      <c r="AP29" s="86">
        <f t="shared" si="11"/>
        <v>26.311037526517616</v>
      </c>
      <c r="AQ29" s="86">
        <f t="shared" si="12"/>
        <v>83.601415974440897</v>
      </c>
      <c r="AR29" s="86">
        <f t="shared" si="13"/>
        <v>108.72696824281154</v>
      </c>
      <c r="AS29" s="86">
        <f t="shared" si="14"/>
        <v>14132.27113295</v>
      </c>
      <c r="AT29" s="86">
        <f t="shared" si="15"/>
        <v>21913.494859620168</v>
      </c>
      <c r="AU29" s="86">
        <f t="shared" si="16"/>
        <v>1639.7610163256932</v>
      </c>
      <c r="AV29" s="86">
        <f t="shared" si="17"/>
        <v>569.5476958466453</v>
      </c>
      <c r="AW29" s="86">
        <f t="shared" si="18"/>
        <v>855.41787710395715</v>
      </c>
      <c r="AX29" s="86">
        <f t="shared" si="19"/>
        <v>26276.633767999996</v>
      </c>
      <c r="AY29" s="86">
        <f t="shared" si="20"/>
        <v>15193.017773119065</v>
      </c>
      <c r="AZ29" s="86">
        <f t="shared" si="21"/>
        <v>1192.7983688905499</v>
      </c>
      <c r="BA29" s="86">
        <f t="shared" si="22"/>
        <v>14273.472588655441</v>
      </c>
      <c r="BB29" s="86">
        <f t="shared" si="23"/>
        <v>5016.4717059600007</v>
      </c>
    </row>
    <row r="30" spans="1:201" s="28" customFormat="1">
      <c r="A30" s="87" t="s">
        <v>33</v>
      </c>
      <c r="B30" s="27">
        <v>4172.2520344729392</v>
      </c>
      <c r="C30" s="98">
        <f>SUM(C23:C29)</f>
        <v>90910302.179254279</v>
      </c>
      <c r="D30" s="81">
        <f t="shared" si="1"/>
        <v>83723006.406801268</v>
      </c>
      <c r="E30" s="82">
        <f t="shared" si="2"/>
        <v>0.92094079988556954</v>
      </c>
      <c r="F30" s="99"/>
      <c r="G30" s="107">
        <v>554605.13640207273</v>
      </c>
      <c r="H30" s="161">
        <f t="shared" si="3"/>
        <v>0.6624285966360367</v>
      </c>
      <c r="I30" s="81">
        <f t="shared" ref="I30:V30" si="28">SUM(I23:I29)</f>
        <v>12640.191999999999</v>
      </c>
      <c r="J30" s="81">
        <f t="shared" si="28"/>
        <v>5123.577565334499</v>
      </c>
      <c r="K30" s="81">
        <f t="shared" si="28"/>
        <v>611.28395999999998</v>
      </c>
      <c r="L30" s="81">
        <f t="shared" si="28"/>
        <v>8064.8819350000022</v>
      </c>
      <c r="M30" s="81">
        <f t="shared" si="28"/>
        <v>64641.01723895</v>
      </c>
      <c r="N30" s="81">
        <f t="shared" si="28"/>
        <v>55762.059346198628</v>
      </c>
      <c r="O30" s="81">
        <f t="shared" si="28"/>
        <v>5555.4311672777767</v>
      </c>
      <c r="P30" s="81">
        <f t="shared" si="28"/>
        <v>1573.28622</v>
      </c>
      <c r="Q30" s="81">
        <f t="shared" si="28"/>
        <v>10204.462076644424</v>
      </c>
      <c r="R30" s="81">
        <f t="shared" si="28"/>
        <v>65179.701944</v>
      </c>
      <c r="S30" s="81">
        <f t="shared" si="28"/>
        <v>46498.24415548789</v>
      </c>
      <c r="T30" s="81">
        <f t="shared" si="28"/>
        <v>5233.5674209467279</v>
      </c>
      <c r="U30" s="81">
        <f t="shared" si="28"/>
        <v>58665.998799031491</v>
      </c>
      <c r="V30" s="81">
        <f t="shared" si="28"/>
        <v>14748.743312160002</v>
      </c>
      <c r="X30" s="5">
        <f t="shared" si="4"/>
        <v>0.89456869009584661</v>
      </c>
      <c r="Y30" s="89">
        <v>1</v>
      </c>
      <c r="Z30" s="5">
        <f t="shared" si="4"/>
        <v>0.89456869009584661</v>
      </c>
      <c r="AA30" s="5">
        <f t="shared" si="4"/>
        <v>0.89456869009584661</v>
      </c>
      <c r="AB30" s="5">
        <f t="shared" si="5"/>
        <v>0.70926517571884984</v>
      </c>
      <c r="AC30" s="89">
        <v>1</v>
      </c>
      <c r="AD30" s="89">
        <v>1</v>
      </c>
      <c r="AE30" s="5">
        <f t="shared" si="6"/>
        <v>0.89456869009584661</v>
      </c>
      <c r="AF30" s="5">
        <f t="shared" si="6"/>
        <v>0.89456869009584661</v>
      </c>
      <c r="AG30" s="5">
        <f t="shared" si="7"/>
        <v>0.70926517571884984</v>
      </c>
      <c r="AH30" s="89">
        <v>1</v>
      </c>
      <c r="AI30" s="89">
        <v>1</v>
      </c>
      <c r="AJ30" s="5">
        <f t="shared" si="8"/>
        <v>0.89456869009584661</v>
      </c>
      <c r="AK30" s="5">
        <f t="shared" si="8"/>
        <v>0.89456869009584661</v>
      </c>
      <c r="AL30" s="89">
        <v>1</v>
      </c>
      <c r="AM30" s="96"/>
      <c r="AN30" s="97">
        <f t="shared" si="9"/>
        <v>496132.39039163053</v>
      </c>
      <c r="AO30" s="97">
        <f t="shared" si="10"/>
        <v>12640.191999999999</v>
      </c>
      <c r="AP30" s="97">
        <f t="shared" si="11"/>
        <v>4583.3920712257495</v>
      </c>
      <c r="AQ30" s="97">
        <f t="shared" si="12"/>
        <v>546.83549137380191</v>
      </c>
      <c r="AR30" s="97">
        <f t="shared" si="13"/>
        <v>5720.1399027795542</v>
      </c>
      <c r="AS30" s="97">
        <f t="shared" si="14"/>
        <v>64641.01723895</v>
      </c>
      <c r="AT30" s="97">
        <f t="shared" si="15"/>
        <v>55762.059346198628</v>
      </c>
      <c r="AU30" s="97">
        <f t="shared" si="16"/>
        <v>4969.7147822293209</v>
      </c>
      <c r="AV30" s="97">
        <f t="shared" si="17"/>
        <v>1407.4125929712459</v>
      </c>
      <c r="AW30" s="97">
        <f t="shared" si="18"/>
        <v>7237.6695879075469</v>
      </c>
      <c r="AX30" s="97">
        <f t="shared" si="19"/>
        <v>65179.701944</v>
      </c>
      <c r="AY30" s="97">
        <f t="shared" si="20"/>
        <v>46498.24415548789</v>
      </c>
      <c r="AZ30" s="97">
        <f t="shared" si="21"/>
        <v>4681.785552284613</v>
      </c>
      <c r="BA30" s="97">
        <f t="shared" si="22"/>
        <v>52480.76569881411</v>
      </c>
      <c r="BB30" s="97">
        <f t="shared" si="23"/>
        <v>14748.743312160002</v>
      </c>
    </row>
    <row r="31" spans="1:201" s="28" customFormat="1">
      <c r="A31" s="28" t="s">
        <v>34</v>
      </c>
      <c r="B31" s="27">
        <v>4019.0430344729393</v>
      </c>
      <c r="C31" s="36">
        <v>87767280.004529104</v>
      </c>
      <c r="D31" s="81">
        <f t="shared" si="1"/>
        <v>80882788.148959264</v>
      </c>
      <c r="E31" s="82">
        <f t="shared" si="2"/>
        <v>0.92155969906764146</v>
      </c>
      <c r="F31" s="88"/>
      <c r="G31" s="107">
        <v>531808.31417151145</v>
      </c>
      <c r="H31" s="161">
        <f t="shared" si="3"/>
        <v>0.65750492328738341</v>
      </c>
      <c r="I31" s="81">
        <f t="shared" ref="I31:V31" si="29">I30-I23</f>
        <v>12640.191999999999</v>
      </c>
      <c r="J31" s="81">
        <f t="shared" si="29"/>
        <v>5123.577565334499</v>
      </c>
      <c r="K31" s="81">
        <f t="shared" si="29"/>
        <v>611.28395999999998</v>
      </c>
      <c r="L31" s="81">
        <f t="shared" si="29"/>
        <v>8064.8819350000022</v>
      </c>
      <c r="M31" s="81">
        <f t="shared" si="29"/>
        <v>64641.01723895</v>
      </c>
      <c r="N31" s="81">
        <f t="shared" si="29"/>
        <v>53958.448551035108</v>
      </c>
      <c r="O31" s="81">
        <f t="shared" si="29"/>
        <v>5253.4167759708971</v>
      </c>
      <c r="P31" s="81">
        <f t="shared" si="29"/>
        <v>1535.2702199999999</v>
      </c>
      <c r="Q31" s="81">
        <f t="shared" si="29"/>
        <v>8894.8295949697876</v>
      </c>
      <c r="R31" s="81">
        <f t="shared" si="29"/>
        <v>63302.799531999997</v>
      </c>
      <c r="S31" s="81">
        <f t="shared" si="29"/>
        <v>45490.802773005969</v>
      </c>
      <c r="T31" s="81">
        <f t="shared" si="29"/>
        <v>5053.9631593390477</v>
      </c>
      <c r="U31" s="81">
        <f t="shared" si="29"/>
        <v>56830.106229854326</v>
      </c>
      <c r="V31" s="81">
        <f t="shared" si="29"/>
        <v>14463.896338320003</v>
      </c>
      <c r="X31" s="5">
        <f t="shared" si="4"/>
        <v>0.89456869009584661</v>
      </c>
      <c r="Y31" s="89">
        <v>1</v>
      </c>
      <c r="Z31" s="5">
        <f t="shared" si="4"/>
        <v>0.89456869009584661</v>
      </c>
      <c r="AA31" s="5">
        <f t="shared" si="4"/>
        <v>0.89456869009584661</v>
      </c>
      <c r="AB31" s="5">
        <f t="shared" si="5"/>
        <v>0.70926517571884984</v>
      </c>
      <c r="AC31" s="89">
        <v>1</v>
      </c>
      <c r="AD31" s="89">
        <v>1</v>
      </c>
      <c r="AE31" s="5">
        <f t="shared" si="6"/>
        <v>0.89456869009584661</v>
      </c>
      <c r="AF31" s="5">
        <f t="shared" si="6"/>
        <v>0.89456869009584661</v>
      </c>
      <c r="AG31" s="5">
        <f t="shared" si="7"/>
        <v>0.70926517571884984</v>
      </c>
      <c r="AH31" s="89">
        <v>1</v>
      </c>
      <c r="AI31" s="89">
        <v>1</v>
      </c>
      <c r="AJ31" s="5">
        <f t="shared" si="8"/>
        <v>0.89456869009584661</v>
      </c>
      <c r="AK31" s="5">
        <f t="shared" si="8"/>
        <v>0.89456869009584661</v>
      </c>
      <c r="AL31" s="89">
        <v>1</v>
      </c>
      <c r="AM31" s="96"/>
      <c r="AN31" s="97">
        <f t="shared" si="9"/>
        <v>475739.06699048943</v>
      </c>
      <c r="AO31" s="97">
        <f t="shared" si="10"/>
        <v>12640.191999999999</v>
      </c>
      <c r="AP31" s="97">
        <f t="shared" si="11"/>
        <v>4583.3920712257495</v>
      </c>
      <c r="AQ31" s="97">
        <f t="shared" si="12"/>
        <v>546.83549137380191</v>
      </c>
      <c r="AR31" s="97">
        <f t="shared" si="13"/>
        <v>5720.1399027795542</v>
      </c>
      <c r="AS31" s="97">
        <f t="shared" si="14"/>
        <v>64641.01723895</v>
      </c>
      <c r="AT31" s="97">
        <f t="shared" si="15"/>
        <v>53958.448551035108</v>
      </c>
      <c r="AU31" s="97">
        <f t="shared" si="16"/>
        <v>4699.5421638078315</v>
      </c>
      <c r="AV31" s="97">
        <f t="shared" si="17"/>
        <v>1373.404669648562</v>
      </c>
      <c r="AW31" s="97">
        <f t="shared" si="18"/>
        <v>6308.7928756654728</v>
      </c>
      <c r="AX31" s="97">
        <f t="shared" si="19"/>
        <v>63302.799531999997</v>
      </c>
      <c r="AY31" s="97">
        <f t="shared" si="20"/>
        <v>45490.802773005969</v>
      </c>
      <c r="AZ31" s="97">
        <f t="shared" si="21"/>
        <v>4521.1172032425984</v>
      </c>
      <c r="BA31" s="97">
        <f t="shared" si="22"/>
        <v>50838.433688048593</v>
      </c>
      <c r="BB31" s="97">
        <f t="shared" si="23"/>
        <v>14463.896338320003</v>
      </c>
      <c r="BM31" s="28" t="s">
        <v>73</v>
      </c>
      <c r="BN31" s="28" t="s">
        <v>73</v>
      </c>
      <c r="BO31" s="28" t="s">
        <v>73</v>
      </c>
      <c r="BP31" s="28" t="s">
        <v>73</v>
      </c>
      <c r="BQ31" s="28" t="s">
        <v>73</v>
      </c>
      <c r="BR31" s="28" t="s">
        <v>73</v>
      </c>
      <c r="BS31" s="28" t="s">
        <v>73</v>
      </c>
      <c r="BT31" s="28" t="s">
        <v>73</v>
      </c>
      <c r="BU31" s="28" t="s">
        <v>73</v>
      </c>
      <c r="BV31" s="28" t="s">
        <v>73</v>
      </c>
      <c r="BW31" s="28" t="s">
        <v>73</v>
      </c>
      <c r="BX31" s="28" t="s">
        <v>73</v>
      </c>
      <c r="BY31" s="28" t="s">
        <v>73</v>
      </c>
      <c r="BZ31" s="28" t="s">
        <v>73</v>
      </c>
      <c r="CA31" s="28" t="s">
        <v>73</v>
      </c>
      <c r="CB31" s="28" t="s">
        <v>73</v>
      </c>
      <c r="CC31" s="28" t="s">
        <v>73</v>
      </c>
      <c r="CD31" s="28" t="s">
        <v>73</v>
      </c>
      <c r="CE31" s="28" t="s">
        <v>73</v>
      </c>
      <c r="CF31" s="28" t="s">
        <v>73</v>
      </c>
      <c r="CG31" s="28" t="s">
        <v>73</v>
      </c>
      <c r="CH31" s="28" t="s">
        <v>73</v>
      </c>
      <c r="CI31" s="28" t="s">
        <v>73</v>
      </c>
      <c r="CJ31" s="28" t="s">
        <v>73</v>
      </c>
      <c r="CK31" s="28" t="s">
        <v>73</v>
      </c>
      <c r="CL31" s="28" t="s">
        <v>73</v>
      </c>
      <c r="CM31" s="28" t="s">
        <v>73</v>
      </c>
      <c r="CN31" s="28" t="s">
        <v>73</v>
      </c>
      <c r="CO31" s="28" t="s">
        <v>73</v>
      </c>
      <c r="CP31" s="28" t="s">
        <v>73</v>
      </c>
      <c r="CQ31" s="28" t="s">
        <v>73</v>
      </c>
      <c r="CR31" s="28" t="s">
        <v>73</v>
      </c>
      <c r="CS31" s="28" t="s">
        <v>73</v>
      </c>
      <c r="CT31" s="28" t="s">
        <v>73</v>
      </c>
      <c r="CU31" s="28" t="s">
        <v>73</v>
      </c>
      <c r="CV31" s="28" t="s">
        <v>73</v>
      </c>
      <c r="CW31" s="28" t="s">
        <v>73</v>
      </c>
      <c r="CX31" s="28" t="s">
        <v>73</v>
      </c>
      <c r="CY31" s="28" t="s">
        <v>73</v>
      </c>
      <c r="CZ31" s="28" t="s">
        <v>73</v>
      </c>
      <c r="DA31" s="28" t="s">
        <v>73</v>
      </c>
      <c r="DB31" s="28" t="s">
        <v>73</v>
      </c>
      <c r="DC31" s="28" t="s">
        <v>73</v>
      </c>
      <c r="DD31" s="28" t="s">
        <v>73</v>
      </c>
      <c r="DE31" s="28" t="s">
        <v>73</v>
      </c>
      <c r="DF31" s="28" t="s">
        <v>73</v>
      </c>
      <c r="DG31" s="28" t="s">
        <v>73</v>
      </c>
      <c r="DH31" s="28" t="s">
        <v>73</v>
      </c>
      <c r="DI31" s="28" t="s">
        <v>73</v>
      </c>
      <c r="DJ31" s="28" t="s">
        <v>73</v>
      </c>
      <c r="DK31" s="28" t="s">
        <v>73</v>
      </c>
      <c r="DL31" s="28" t="s">
        <v>73</v>
      </c>
      <c r="DM31" s="28" t="s">
        <v>73</v>
      </c>
      <c r="DN31" s="28" t="s">
        <v>73</v>
      </c>
      <c r="DO31" s="28" t="s">
        <v>73</v>
      </c>
      <c r="DP31" s="28" t="s">
        <v>73</v>
      </c>
      <c r="DQ31" s="28" t="s">
        <v>73</v>
      </c>
      <c r="DR31" s="28" t="s">
        <v>73</v>
      </c>
      <c r="DS31" s="28" t="s">
        <v>73</v>
      </c>
      <c r="DT31" s="28" t="s">
        <v>73</v>
      </c>
      <c r="DU31" s="28" t="s">
        <v>73</v>
      </c>
      <c r="DV31" s="28" t="s">
        <v>73</v>
      </c>
      <c r="DW31" s="28" t="s">
        <v>73</v>
      </c>
      <c r="DX31" s="28" t="s">
        <v>73</v>
      </c>
      <c r="DY31" s="28" t="s">
        <v>73</v>
      </c>
      <c r="DZ31" s="28" t="s">
        <v>73</v>
      </c>
      <c r="EA31" s="28" t="s">
        <v>73</v>
      </c>
      <c r="EB31" s="28" t="s">
        <v>73</v>
      </c>
      <c r="EC31" s="28" t="s">
        <v>73</v>
      </c>
      <c r="ED31" s="28" t="s">
        <v>73</v>
      </c>
      <c r="EE31" s="28" t="s">
        <v>73</v>
      </c>
      <c r="EF31" s="28" t="s">
        <v>73</v>
      </c>
      <c r="EG31" s="28" t="s">
        <v>73</v>
      </c>
      <c r="EH31" s="28" t="s">
        <v>73</v>
      </c>
      <c r="EI31" s="28" t="s">
        <v>73</v>
      </c>
      <c r="EJ31" s="28" t="s">
        <v>73</v>
      </c>
      <c r="EK31" s="28" t="s">
        <v>73</v>
      </c>
      <c r="EL31" s="28" t="s">
        <v>73</v>
      </c>
      <c r="EM31" s="28" t="s">
        <v>73</v>
      </c>
      <c r="EN31" s="28" t="s">
        <v>73</v>
      </c>
      <c r="EO31" s="28" t="s">
        <v>73</v>
      </c>
      <c r="EP31" s="28" t="s">
        <v>73</v>
      </c>
      <c r="EQ31" s="28" t="s">
        <v>73</v>
      </c>
      <c r="ER31" s="28" t="s">
        <v>73</v>
      </c>
      <c r="ES31" s="28" t="s">
        <v>73</v>
      </c>
      <c r="ET31" s="28" t="s">
        <v>73</v>
      </c>
      <c r="EU31" s="28" t="s">
        <v>73</v>
      </c>
      <c r="EV31" s="28" t="s">
        <v>73</v>
      </c>
      <c r="EW31" s="28" t="s">
        <v>73</v>
      </c>
      <c r="EX31" s="28" t="s">
        <v>73</v>
      </c>
      <c r="EY31" s="28" t="s">
        <v>73</v>
      </c>
      <c r="EZ31" s="28" t="s">
        <v>73</v>
      </c>
      <c r="FA31" s="28" t="s">
        <v>73</v>
      </c>
      <c r="FB31" s="28" t="s">
        <v>73</v>
      </c>
      <c r="FC31" s="28" t="s">
        <v>73</v>
      </c>
      <c r="FD31" s="28" t="s">
        <v>73</v>
      </c>
      <c r="FE31" s="28" t="s">
        <v>73</v>
      </c>
      <c r="FF31" s="28" t="s">
        <v>73</v>
      </c>
      <c r="FG31" s="28" t="s">
        <v>73</v>
      </c>
      <c r="FH31" s="28" t="s">
        <v>73</v>
      </c>
      <c r="FI31" s="28" t="s">
        <v>73</v>
      </c>
      <c r="FJ31" s="28" t="s">
        <v>73</v>
      </c>
      <c r="FK31" s="28" t="s">
        <v>73</v>
      </c>
      <c r="FL31" s="28" t="s">
        <v>73</v>
      </c>
      <c r="FM31" s="28" t="s">
        <v>73</v>
      </c>
      <c r="FN31" s="28" t="s">
        <v>73</v>
      </c>
      <c r="FO31" s="28" t="s">
        <v>73</v>
      </c>
      <c r="FP31" s="28" t="s">
        <v>73</v>
      </c>
      <c r="FQ31" s="28" t="s">
        <v>73</v>
      </c>
      <c r="FR31" s="28" t="s">
        <v>73</v>
      </c>
      <c r="FS31" s="28" t="s">
        <v>73</v>
      </c>
      <c r="FT31" s="28" t="s">
        <v>73</v>
      </c>
      <c r="FU31" s="28" t="s">
        <v>73</v>
      </c>
      <c r="FV31" s="28" t="s">
        <v>73</v>
      </c>
      <c r="FW31" s="28" t="s">
        <v>73</v>
      </c>
      <c r="FX31" s="28" t="s">
        <v>73</v>
      </c>
      <c r="FY31" s="28" t="s">
        <v>73</v>
      </c>
      <c r="FZ31" s="28" t="s">
        <v>73</v>
      </c>
      <c r="GA31" s="28" t="s">
        <v>73</v>
      </c>
      <c r="GB31" s="28" t="s">
        <v>73</v>
      </c>
      <c r="GC31" s="28" t="s">
        <v>73</v>
      </c>
      <c r="GD31" s="28" t="s">
        <v>73</v>
      </c>
      <c r="GE31" s="28" t="s">
        <v>73</v>
      </c>
      <c r="GF31" s="28" t="s">
        <v>73</v>
      </c>
      <c r="GG31" s="28" t="s">
        <v>73</v>
      </c>
      <c r="GH31" s="28" t="s">
        <v>73</v>
      </c>
      <c r="GI31" s="28" t="s">
        <v>73</v>
      </c>
      <c r="GJ31" s="28" t="s">
        <v>73</v>
      </c>
      <c r="GK31" s="28" t="s">
        <v>73</v>
      </c>
      <c r="GL31" s="28" t="s">
        <v>73</v>
      </c>
      <c r="GM31" s="28" t="s">
        <v>73</v>
      </c>
      <c r="GN31" s="28" t="s">
        <v>73</v>
      </c>
      <c r="GO31" s="28" t="s">
        <v>73</v>
      </c>
      <c r="GP31" s="28" t="s">
        <v>73</v>
      </c>
      <c r="GQ31" s="28" t="s">
        <v>73</v>
      </c>
      <c r="GR31" s="28" t="s">
        <v>73</v>
      </c>
      <c r="GS31" s="28" t="s">
        <v>73</v>
      </c>
    </row>
    <row r="32" spans="1:201" s="28" customFormat="1">
      <c r="A32" s="28" t="s">
        <v>51</v>
      </c>
      <c r="B32" s="27">
        <v>3351.0090344729392</v>
      </c>
      <c r="C32" s="36">
        <v>71278641.921939805</v>
      </c>
      <c r="D32" s="81">
        <f t="shared" si="1"/>
        <v>65579438.257144377</v>
      </c>
      <c r="E32" s="82">
        <f t="shared" si="2"/>
        <v>0.92004331857168575</v>
      </c>
      <c r="F32" s="88"/>
      <c r="G32" s="107">
        <v>462452.31617151148</v>
      </c>
      <c r="H32" s="161">
        <f t="shared" si="3"/>
        <v>0.70517883114244406</v>
      </c>
      <c r="I32" s="81">
        <f t="shared" ref="I32:V32" si="30">I31-I24-I26</f>
        <v>1793.6152000000002</v>
      </c>
      <c r="J32" s="81">
        <f t="shared" si="30"/>
        <v>248.33024586699958</v>
      </c>
      <c r="K32" s="81">
        <f t="shared" si="30"/>
        <v>451.95179999999993</v>
      </c>
      <c r="L32" s="81">
        <f t="shared" si="30"/>
        <v>628.32866999999987</v>
      </c>
      <c r="M32" s="81">
        <f t="shared" si="30"/>
        <v>24759.394221350005</v>
      </c>
      <c r="N32" s="81">
        <f t="shared" si="30"/>
        <v>53006.17771860693</v>
      </c>
      <c r="O32" s="81">
        <f t="shared" si="30"/>
        <v>5156.4181315254027</v>
      </c>
      <c r="P32" s="81">
        <f t="shared" si="30"/>
        <v>1506.93048</v>
      </c>
      <c r="Q32" s="81">
        <f t="shared" si="30"/>
        <v>8703.5363714977721</v>
      </c>
      <c r="R32" s="81">
        <f t="shared" si="30"/>
        <v>62193.720834</v>
      </c>
      <c r="S32" s="81">
        <f t="shared" si="30"/>
        <v>35432.785117328545</v>
      </c>
      <c r="T32" s="81">
        <f t="shared" si="30"/>
        <v>3601.8207198557243</v>
      </c>
      <c r="U32" s="81">
        <f t="shared" si="30"/>
        <v>41409.740088615188</v>
      </c>
      <c r="V32" s="81">
        <f t="shared" si="30"/>
        <v>11441.353449240003</v>
      </c>
      <c r="X32" s="5">
        <f t="shared" si="4"/>
        <v>0.89456869009584661</v>
      </c>
      <c r="Y32" s="89">
        <v>1</v>
      </c>
      <c r="Z32" s="5">
        <f t="shared" si="4"/>
        <v>0.89456869009584661</v>
      </c>
      <c r="AA32" s="5">
        <f t="shared" si="4"/>
        <v>0.89456869009584661</v>
      </c>
      <c r="AB32" s="5">
        <f t="shared" si="5"/>
        <v>0.70926517571884984</v>
      </c>
      <c r="AC32" s="89">
        <v>1</v>
      </c>
      <c r="AD32" s="89">
        <v>1</v>
      </c>
      <c r="AE32" s="5">
        <f t="shared" si="6"/>
        <v>0.89456869009584661</v>
      </c>
      <c r="AF32" s="5">
        <f t="shared" si="6"/>
        <v>0.89456869009584661</v>
      </c>
      <c r="AG32" s="5">
        <f t="shared" si="7"/>
        <v>0.70926517571884984</v>
      </c>
      <c r="AH32" s="89">
        <v>1</v>
      </c>
      <c r="AI32" s="89">
        <v>1</v>
      </c>
      <c r="AJ32" s="5">
        <f t="shared" si="8"/>
        <v>0.89456869009584661</v>
      </c>
      <c r="AK32" s="5">
        <f t="shared" si="8"/>
        <v>0.89456869009584661</v>
      </c>
      <c r="AL32" s="89">
        <v>1</v>
      </c>
      <c r="AM32" s="96"/>
      <c r="AN32" s="97">
        <f t="shared" si="9"/>
        <v>413695.3627093393</v>
      </c>
      <c r="AO32" s="97">
        <f t="shared" si="10"/>
        <v>1793.6152000000002</v>
      </c>
      <c r="AP32" s="97">
        <f t="shared" si="11"/>
        <v>222.14846275642134</v>
      </c>
      <c r="AQ32" s="97">
        <f t="shared" si="12"/>
        <v>404.30192971245998</v>
      </c>
      <c r="AR32" s="97">
        <f t="shared" si="13"/>
        <v>445.65164453674112</v>
      </c>
      <c r="AS32" s="97">
        <f t="shared" si="14"/>
        <v>24759.394221350005</v>
      </c>
      <c r="AT32" s="97">
        <f t="shared" si="15"/>
        <v>53006.17771860693</v>
      </c>
      <c r="AU32" s="97">
        <f t="shared" si="16"/>
        <v>4612.7702135051522</v>
      </c>
      <c r="AV32" s="97">
        <f t="shared" si="17"/>
        <v>1348.0528255591053</v>
      </c>
      <c r="AW32" s="97">
        <f t="shared" si="18"/>
        <v>6173.1152539057684</v>
      </c>
      <c r="AX32" s="97">
        <f t="shared" si="19"/>
        <v>62193.720834</v>
      </c>
      <c r="AY32" s="97">
        <f t="shared" si="20"/>
        <v>35432.785117328545</v>
      </c>
      <c r="AZ32" s="97">
        <f t="shared" si="21"/>
        <v>3222.0760433214145</v>
      </c>
      <c r="BA32" s="97">
        <f t="shared" si="22"/>
        <v>37043.856948281958</v>
      </c>
      <c r="BB32" s="97">
        <f t="shared" si="23"/>
        <v>11441.353449240003</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t="s">
        <v>74</v>
      </c>
      <c r="DZ32" s="28" t="s">
        <v>74</v>
      </c>
      <c r="EA32" s="28" t="s">
        <v>74</v>
      </c>
      <c r="EB32" s="28" t="s">
        <v>74</v>
      </c>
      <c r="EC32" s="28" t="s">
        <v>74</v>
      </c>
      <c r="ED32" s="28" t="s">
        <v>74</v>
      </c>
      <c r="EE32" s="28" t="s">
        <v>74</v>
      </c>
      <c r="EF32" s="28" t="s">
        <v>74</v>
      </c>
      <c r="EG32" s="28" t="s">
        <v>74</v>
      </c>
      <c r="EH32" s="28" t="s">
        <v>74</v>
      </c>
      <c r="EI32" s="28" t="s">
        <v>74</v>
      </c>
      <c r="EJ32" s="28" t="s">
        <v>74</v>
      </c>
      <c r="EK32" s="28" t="s">
        <v>74</v>
      </c>
      <c r="EL32" s="28" t="s">
        <v>74</v>
      </c>
      <c r="EM32" s="28" t="s">
        <v>74</v>
      </c>
      <c r="EN32" s="28" t="s">
        <v>74</v>
      </c>
      <c r="EO32" s="28" t="s">
        <v>74</v>
      </c>
      <c r="EP32" s="28" t="s">
        <v>74</v>
      </c>
      <c r="EQ32" s="28" t="s">
        <v>74</v>
      </c>
      <c r="ER32" s="28" t="s">
        <v>74</v>
      </c>
      <c r="ES32" s="28" t="s">
        <v>74</v>
      </c>
      <c r="ET32" s="28" t="s">
        <v>74</v>
      </c>
      <c r="EU32" s="28" t="s">
        <v>74</v>
      </c>
      <c r="EV32" s="28" t="s">
        <v>74</v>
      </c>
      <c r="EW32" s="28" t="s">
        <v>74</v>
      </c>
      <c r="EX32" s="28" t="s">
        <v>74</v>
      </c>
      <c r="EY32" s="28" t="s">
        <v>74</v>
      </c>
      <c r="EZ32" s="28" t="s">
        <v>74</v>
      </c>
      <c r="FA32" s="28" t="s">
        <v>74</v>
      </c>
      <c r="FB32" s="28" t="s">
        <v>74</v>
      </c>
      <c r="FC32" s="28" t="s">
        <v>74</v>
      </c>
      <c r="FD32" s="28" t="s">
        <v>74</v>
      </c>
      <c r="FE32" s="28" t="s">
        <v>74</v>
      </c>
      <c r="FF32" s="28" t="s">
        <v>74</v>
      </c>
      <c r="FG32" s="28" t="s">
        <v>74</v>
      </c>
      <c r="FH32" s="28" t="s">
        <v>74</v>
      </c>
      <c r="FI32" s="28" t="s">
        <v>74</v>
      </c>
      <c r="FJ32" s="28" t="s">
        <v>74</v>
      </c>
      <c r="FK32" s="28" t="s">
        <v>74</v>
      </c>
      <c r="FL32" s="28" t="s">
        <v>74</v>
      </c>
      <c r="FM32" s="28" t="s">
        <v>74</v>
      </c>
      <c r="FN32" s="28" t="s">
        <v>74</v>
      </c>
      <c r="FO32" s="28" t="s">
        <v>74</v>
      </c>
      <c r="FP32" s="28" t="s">
        <v>74</v>
      </c>
      <c r="FQ32" s="28" t="s">
        <v>74</v>
      </c>
      <c r="FR32" s="28" t="s">
        <v>74</v>
      </c>
      <c r="FS32" s="28" t="s">
        <v>74</v>
      </c>
      <c r="FT32" s="28" t="s">
        <v>74</v>
      </c>
      <c r="FU32" s="28" t="s">
        <v>74</v>
      </c>
      <c r="FV32" s="28" t="s">
        <v>74</v>
      </c>
      <c r="FW32" s="28" t="s">
        <v>74</v>
      </c>
      <c r="FX32" s="28" t="s">
        <v>74</v>
      </c>
      <c r="FY32" s="28" t="s">
        <v>74</v>
      </c>
      <c r="FZ32" s="28" t="s">
        <v>74</v>
      </c>
      <c r="GA32" s="28" t="s">
        <v>74</v>
      </c>
      <c r="GB32" s="28" t="s">
        <v>74</v>
      </c>
      <c r="GC32" s="28" t="s">
        <v>74</v>
      </c>
      <c r="GD32" s="28" t="s">
        <v>74</v>
      </c>
      <c r="GE32" s="28" t="s">
        <v>74</v>
      </c>
      <c r="GF32" s="28" t="s">
        <v>74</v>
      </c>
      <c r="GG32" s="28" t="s">
        <v>74</v>
      </c>
      <c r="GH32" s="28" t="s">
        <v>74</v>
      </c>
      <c r="GI32" s="28" t="s">
        <v>74</v>
      </c>
      <c r="GJ32" s="28" t="s">
        <v>74</v>
      </c>
      <c r="GK32" s="28" t="s">
        <v>74</v>
      </c>
      <c r="GL32" s="28" t="s">
        <v>74</v>
      </c>
      <c r="GM32" s="28" t="s">
        <v>74</v>
      </c>
      <c r="GN32" s="28" t="s">
        <v>74</v>
      </c>
      <c r="GO32" s="28" t="s">
        <v>74</v>
      </c>
      <c r="GP32" s="28" t="s">
        <v>74</v>
      </c>
      <c r="GQ32" s="28" t="s">
        <v>74</v>
      </c>
      <c r="GR32" s="28" t="s">
        <v>74</v>
      </c>
      <c r="GS32" s="28" t="s">
        <v>74</v>
      </c>
    </row>
    <row r="33" spans="1:55" s="28" customFormat="1">
      <c r="A33" s="28" t="s">
        <v>124</v>
      </c>
      <c r="B33" s="27">
        <v>1906.2780344729395</v>
      </c>
      <c r="C33" s="36">
        <v>40414865.170403562</v>
      </c>
      <c r="D33" s="81">
        <f t="shared" si="1"/>
        <v>37115308.447805271</v>
      </c>
      <c r="E33" s="82">
        <f t="shared" si="2"/>
        <v>0.91835784410794941</v>
      </c>
      <c r="F33" s="88"/>
      <c r="G33" s="107">
        <v>258479.60987701145</v>
      </c>
      <c r="H33" s="161">
        <f t="shared" si="3"/>
        <v>0.6964231760070313</v>
      </c>
      <c r="I33" s="81">
        <f t="shared" ref="I33:V33" si="31">I25+I27+I28</f>
        <v>901.43999999999994</v>
      </c>
      <c r="J33" s="81">
        <f t="shared" si="31"/>
        <v>218.91826463200002</v>
      </c>
      <c r="K33" s="81">
        <f t="shared" si="31"/>
        <v>358.49735999999996</v>
      </c>
      <c r="L33" s="81">
        <f t="shared" si="31"/>
        <v>475.03344000000004</v>
      </c>
      <c r="M33" s="81">
        <f t="shared" si="31"/>
        <v>10627.123088400002</v>
      </c>
      <c r="N33" s="81">
        <f t="shared" si="31"/>
        <v>31092.682858986758</v>
      </c>
      <c r="O33" s="81">
        <f t="shared" si="31"/>
        <v>3323.3995668470379</v>
      </c>
      <c r="P33" s="81">
        <f t="shared" si="31"/>
        <v>870.25752</v>
      </c>
      <c r="Q33" s="81">
        <f t="shared" si="31"/>
        <v>7497.4742294548041</v>
      </c>
      <c r="R33" s="81">
        <f t="shared" si="31"/>
        <v>35917.087065999993</v>
      </c>
      <c r="S33" s="81">
        <f t="shared" si="31"/>
        <v>20239.767344209489</v>
      </c>
      <c r="T33" s="81">
        <f t="shared" si="31"/>
        <v>2268.4425432030744</v>
      </c>
      <c r="U33" s="81">
        <f t="shared" si="31"/>
        <v>25454.036802011062</v>
      </c>
      <c r="V33" s="81">
        <f t="shared" si="31"/>
        <v>6424.8817432800006</v>
      </c>
      <c r="W33" s="27"/>
      <c r="X33" s="5">
        <f t="shared" si="4"/>
        <v>0.89456869009584661</v>
      </c>
      <c r="Y33" s="89">
        <v>1</v>
      </c>
      <c r="Z33" s="5">
        <f t="shared" si="4"/>
        <v>0.89456869009584661</v>
      </c>
      <c r="AA33" s="5">
        <f t="shared" si="4"/>
        <v>0.89456869009584661</v>
      </c>
      <c r="AB33" s="5">
        <f t="shared" si="5"/>
        <v>0.70926517571884984</v>
      </c>
      <c r="AC33" s="89">
        <v>1</v>
      </c>
      <c r="AD33" s="89">
        <v>1</v>
      </c>
      <c r="AE33" s="5">
        <f t="shared" si="6"/>
        <v>0.89456869009584661</v>
      </c>
      <c r="AF33" s="5">
        <f t="shared" si="6"/>
        <v>0.89456869009584661</v>
      </c>
      <c r="AG33" s="5">
        <f t="shared" si="7"/>
        <v>0.70926517571884984</v>
      </c>
      <c r="AH33" s="89">
        <v>1</v>
      </c>
      <c r="AI33" s="89">
        <v>1</v>
      </c>
      <c r="AJ33" s="5">
        <f t="shared" si="8"/>
        <v>0.89456869009584661</v>
      </c>
      <c r="AK33" s="5">
        <f t="shared" si="8"/>
        <v>0.89456869009584661</v>
      </c>
      <c r="AL33" s="89">
        <v>1</v>
      </c>
      <c r="AM33" s="96"/>
      <c r="AN33" s="97">
        <f t="shared" si="9"/>
        <v>231227.76602416357</v>
      </c>
      <c r="AO33" s="97">
        <f t="shared" si="10"/>
        <v>901.43999999999994</v>
      </c>
      <c r="AP33" s="97">
        <f t="shared" si="11"/>
        <v>195.83742522990417</v>
      </c>
      <c r="AQ33" s="97">
        <f t="shared" si="12"/>
        <v>320.70051373801914</v>
      </c>
      <c r="AR33" s="97">
        <f t="shared" si="13"/>
        <v>336.92467629392974</v>
      </c>
      <c r="AS33" s="97">
        <f t="shared" si="14"/>
        <v>10627.123088400002</v>
      </c>
      <c r="AT33" s="97">
        <f t="shared" si="15"/>
        <v>31092.682858986758</v>
      </c>
      <c r="AU33" s="97">
        <f t="shared" si="16"/>
        <v>2973.0091971794586</v>
      </c>
      <c r="AV33" s="97">
        <f t="shared" si="17"/>
        <v>778.50512971246008</v>
      </c>
      <c r="AW33" s="97">
        <f t="shared" si="18"/>
        <v>5317.6973768018097</v>
      </c>
      <c r="AX33" s="97">
        <f t="shared" si="19"/>
        <v>35917.087065999993</v>
      </c>
      <c r="AY33" s="97">
        <f t="shared" si="20"/>
        <v>20239.767344209489</v>
      </c>
      <c r="AZ33" s="97">
        <f t="shared" si="21"/>
        <v>2029.2776744308651</v>
      </c>
      <c r="BA33" s="97">
        <f t="shared" si="22"/>
        <v>22770.384359626507</v>
      </c>
      <c r="BB33" s="97">
        <f t="shared" si="23"/>
        <v>6424.8817432800006</v>
      </c>
    </row>
    <row r="34" spans="1:55">
      <c r="B34" s="29"/>
      <c r="D34" s="81"/>
      <c r="E34" s="108"/>
      <c r="F34" s="38"/>
      <c r="G34" s="107"/>
      <c r="H34" s="161"/>
    </row>
    <row r="35" spans="1:55" s="28" customFormat="1" ht="14">
      <c r="A35" s="129" t="s">
        <v>189</v>
      </c>
      <c r="B35" s="27">
        <v>11135.506726041775</v>
      </c>
      <c r="C35" s="98">
        <f>C14+C19+C30</f>
        <v>245833552.47931713</v>
      </c>
      <c r="D35" s="98">
        <f>D14+D19+D30</f>
        <v>224357450.4641577</v>
      </c>
      <c r="E35" s="82">
        <f t="shared" si="2"/>
        <v>0.91263966289969189</v>
      </c>
      <c r="F35" s="99"/>
      <c r="G35" s="107">
        <v>1518462.6157344293</v>
      </c>
      <c r="H35" s="161">
        <f t="shared" si="3"/>
        <v>0.67680507716279825</v>
      </c>
      <c r="I35" s="98">
        <v>56974.21312</v>
      </c>
      <c r="J35" s="36">
        <v>26721.929986271498</v>
      </c>
      <c r="K35" s="36">
        <v>1704.6753739999999</v>
      </c>
      <c r="L35" s="36">
        <v>27687.617786999999</v>
      </c>
      <c r="M35" s="98">
        <v>167417.57410466601</v>
      </c>
      <c r="N35" s="36">
        <v>114893.59973118166</v>
      </c>
      <c r="O35" s="36">
        <v>16782.119822738277</v>
      </c>
      <c r="P35" s="36">
        <v>3186.3073859999995</v>
      </c>
      <c r="Q35" s="38">
        <v>63752.340546253123</v>
      </c>
      <c r="R35" s="35">
        <v>124208.2828014</v>
      </c>
      <c r="S35" s="98">
        <v>105899.88120651931</v>
      </c>
      <c r="T35" s="98">
        <v>17403.643105118535</v>
      </c>
      <c r="U35" s="98">
        <v>180394.3617145257</v>
      </c>
      <c r="V35" s="98">
        <v>30715.998679080007</v>
      </c>
      <c r="X35" s="5">
        <f t="shared" si="4"/>
        <v>0.89456869009584661</v>
      </c>
      <c r="Y35" s="89">
        <v>1</v>
      </c>
      <c r="Z35" s="5">
        <f t="shared" si="4"/>
        <v>0.89456869009584661</v>
      </c>
      <c r="AA35" s="5">
        <f t="shared" si="4"/>
        <v>0.89456869009584661</v>
      </c>
      <c r="AB35" s="5">
        <f t="shared" si="5"/>
        <v>0.70926517571884984</v>
      </c>
      <c r="AC35" s="89">
        <v>1</v>
      </c>
      <c r="AD35" s="89">
        <v>1</v>
      </c>
      <c r="AE35" s="5">
        <f t="shared" si="6"/>
        <v>0.89456869009584661</v>
      </c>
      <c r="AF35" s="5">
        <f t="shared" si="6"/>
        <v>0.89456869009584661</v>
      </c>
      <c r="AG35" s="5">
        <f t="shared" si="7"/>
        <v>0.70926517571884984</v>
      </c>
      <c r="AH35" s="89">
        <v>1</v>
      </c>
      <c r="AI35" s="89">
        <v>1</v>
      </c>
      <c r="AJ35" s="5">
        <f t="shared" si="8"/>
        <v>0.89456869009584661</v>
      </c>
      <c r="AK35" s="5">
        <f t="shared" si="8"/>
        <v>0.89456869009584661</v>
      </c>
      <c r="AL35" s="89">
        <v>1</v>
      </c>
      <c r="AM35" s="96"/>
      <c r="AN35" s="97">
        <f t="shared" si="9"/>
        <v>1358369.1131170613</v>
      </c>
      <c r="AO35" s="97">
        <f t="shared" si="10"/>
        <v>56974.21312</v>
      </c>
      <c r="AP35" s="97">
        <f t="shared" si="11"/>
        <v>23904.601904651819</v>
      </c>
      <c r="AQ35" s="97">
        <f t="shared" si="12"/>
        <v>1524.9492163578273</v>
      </c>
      <c r="AR35" s="97">
        <f t="shared" si="13"/>
        <v>19637.863094932905</v>
      </c>
      <c r="AS35" s="97">
        <f t="shared" si="14"/>
        <v>167417.57410466601</v>
      </c>
      <c r="AT35" s="97">
        <f t="shared" si="15"/>
        <v>114893.59973118166</v>
      </c>
      <c r="AU35" s="97">
        <f t="shared" si="16"/>
        <v>15012.758946858523</v>
      </c>
      <c r="AV35" s="97">
        <f t="shared" si="17"/>
        <v>2850.3708245367407</v>
      </c>
      <c r="AW35" s="97">
        <f t="shared" si="18"/>
        <v>45217.315020026173</v>
      </c>
      <c r="AX35" s="97">
        <f t="shared" si="19"/>
        <v>124208.2828014</v>
      </c>
      <c r="AY35" s="97">
        <f t="shared" si="20"/>
        <v>105899.88120651931</v>
      </c>
      <c r="AZ35" s="97">
        <f t="shared" si="21"/>
        <v>15568.7542154415</v>
      </c>
      <c r="BA35" s="97">
        <f t="shared" si="22"/>
        <v>161375.1478596396</v>
      </c>
      <c r="BB35" s="97">
        <f t="shared" si="23"/>
        <v>30715.998679080007</v>
      </c>
    </row>
    <row r="36" spans="1:55" s="96" customFormat="1" ht="14">
      <c r="A36" s="129" t="s">
        <v>207</v>
      </c>
      <c r="B36" s="27">
        <v>11826.918726041775</v>
      </c>
      <c r="C36" s="36">
        <f>C35+C41</f>
        <v>259701860.74113041</v>
      </c>
      <c r="D36" s="36">
        <f>D35+D41</f>
        <v>236917772.20678368</v>
      </c>
      <c r="E36" s="82">
        <f t="shared" si="2"/>
        <v>0.91226828922470526</v>
      </c>
      <c r="F36" s="88"/>
      <c r="G36" s="107">
        <v>1623350.7283780293</v>
      </c>
      <c r="H36" s="161">
        <f t="shared" si="3"/>
        <v>0.68519584379729692</v>
      </c>
      <c r="I36" s="36">
        <v>56974.21312</v>
      </c>
      <c r="J36" s="36">
        <v>26721.929986271498</v>
      </c>
      <c r="K36" s="36">
        <v>1704.6753739999999</v>
      </c>
      <c r="L36" s="36">
        <v>27687.617786999999</v>
      </c>
      <c r="M36" s="36">
        <v>167417.57410466601</v>
      </c>
      <c r="N36" s="36">
        <v>122308.14175321494</v>
      </c>
      <c r="O36" s="36">
        <v>17817.992997398222</v>
      </c>
      <c r="P36" s="36">
        <v>3382.6837859999996</v>
      </c>
      <c r="Q36" s="38">
        <v>67489.008264017772</v>
      </c>
      <c r="R36" s="35">
        <v>132313.08867140001</v>
      </c>
      <c r="S36" s="35">
        <v>110272.91676615801</v>
      </c>
      <c r="T36" s="35">
        <v>18066.504763729023</v>
      </c>
      <c r="U36" s="35">
        <v>187367.53307219161</v>
      </c>
      <c r="V36" s="35">
        <v>32013.634893240007</v>
      </c>
      <c r="X36" s="100">
        <f t="shared" si="4"/>
        <v>0.89456869009584661</v>
      </c>
      <c r="Y36" s="101">
        <v>1</v>
      </c>
      <c r="Z36" s="100">
        <f t="shared" si="4"/>
        <v>0.89456869009584661</v>
      </c>
      <c r="AA36" s="100">
        <f t="shared" si="4"/>
        <v>0.89456869009584661</v>
      </c>
      <c r="AB36" s="100">
        <f t="shared" si="5"/>
        <v>0.70926517571884984</v>
      </c>
      <c r="AC36" s="101">
        <v>1</v>
      </c>
      <c r="AD36" s="101">
        <v>1</v>
      </c>
      <c r="AE36" s="100">
        <f t="shared" si="6"/>
        <v>0.89456869009584661</v>
      </c>
      <c r="AF36" s="100">
        <f t="shared" si="6"/>
        <v>0.89456869009584661</v>
      </c>
      <c r="AG36" s="100">
        <f t="shared" si="7"/>
        <v>0.70926517571884984</v>
      </c>
      <c r="AH36" s="101">
        <v>1</v>
      </c>
      <c r="AI36" s="101">
        <v>1</v>
      </c>
      <c r="AJ36" s="100">
        <f t="shared" si="8"/>
        <v>0.89456869009584661</v>
      </c>
      <c r="AK36" s="100">
        <f t="shared" si="8"/>
        <v>0.89456869009584661</v>
      </c>
      <c r="AL36" s="101">
        <v>1</v>
      </c>
      <c r="AM36" s="28"/>
      <c r="AN36" s="90">
        <f t="shared" si="9"/>
        <v>1452198.7346512722</v>
      </c>
      <c r="AO36" s="90">
        <f t="shared" si="10"/>
        <v>56974.21312</v>
      </c>
      <c r="AP36" s="90">
        <f t="shared" si="11"/>
        <v>23904.601904651819</v>
      </c>
      <c r="AQ36" s="90">
        <f t="shared" si="12"/>
        <v>1524.9492163578273</v>
      </c>
      <c r="AR36" s="90">
        <f t="shared" si="13"/>
        <v>19637.863094932905</v>
      </c>
      <c r="AS36" s="90">
        <f t="shared" si="14"/>
        <v>167417.57410466601</v>
      </c>
      <c r="AT36" s="90">
        <f t="shared" si="15"/>
        <v>122308.14175321494</v>
      </c>
      <c r="AU36" s="90">
        <f t="shared" si="16"/>
        <v>15939.418655819494</v>
      </c>
      <c r="AV36" s="90">
        <f t="shared" si="17"/>
        <v>3026.0430034504789</v>
      </c>
      <c r="AW36" s="90">
        <f t="shared" si="18"/>
        <v>47867.603305469471</v>
      </c>
      <c r="AX36" s="90">
        <f t="shared" si="19"/>
        <v>132313.08867140001</v>
      </c>
      <c r="AY36" s="90">
        <f t="shared" si="20"/>
        <v>110272.91676615801</v>
      </c>
      <c r="AZ36" s="90">
        <f t="shared" si="21"/>
        <v>16161.729501099444</v>
      </c>
      <c r="BA36" s="90">
        <f t="shared" si="22"/>
        <v>167613.12862688067</v>
      </c>
      <c r="BB36" s="90">
        <f t="shared" si="23"/>
        <v>32013.634893240007</v>
      </c>
    </row>
    <row r="37" spans="1:55" s="41" customFormat="1">
      <c r="A37" s="87"/>
      <c r="B37" s="31"/>
      <c r="C37" s="98"/>
      <c r="D37" s="81"/>
      <c r="E37" s="108"/>
      <c r="F37" s="98"/>
      <c r="G37" s="107"/>
      <c r="H37" s="161"/>
      <c r="I37" s="98"/>
      <c r="J37" s="98"/>
      <c r="K37" s="98"/>
      <c r="L37" s="98"/>
      <c r="M37" s="98"/>
      <c r="N37" s="98"/>
      <c r="O37" s="98"/>
      <c r="P37" s="98"/>
      <c r="Q37" s="98"/>
      <c r="R37" s="98"/>
      <c r="S37" s="98"/>
      <c r="T37" s="98"/>
      <c r="U37" s="98"/>
      <c r="V37" s="98"/>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row>
    <row r="38" spans="1:55" s="43" customFormat="1">
      <c r="A38" s="41" t="s">
        <v>89</v>
      </c>
      <c r="B38" s="31">
        <v>455.60400000000004</v>
      </c>
      <c r="C38" s="40">
        <v>9171594.9599955976</v>
      </c>
      <c r="D38" s="81">
        <f t="shared" si="1"/>
        <v>8311502.1040837094</v>
      </c>
      <c r="E38" s="82">
        <f t="shared" si="2"/>
        <v>0.90622210644239998</v>
      </c>
      <c r="F38" s="99"/>
      <c r="G38" s="107">
        <v>68207.1602212</v>
      </c>
      <c r="H38" s="161">
        <f t="shared" si="3"/>
        <v>0.82063578119877534</v>
      </c>
      <c r="I38" s="81">
        <v>0</v>
      </c>
      <c r="J38" s="81">
        <v>0</v>
      </c>
      <c r="K38" s="81">
        <v>0</v>
      </c>
      <c r="L38" s="81">
        <v>0</v>
      </c>
      <c r="M38" s="81">
        <v>0</v>
      </c>
      <c r="N38" s="81">
        <v>5154.1607432007813</v>
      </c>
      <c r="O38" s="81">
        <v>721.816273985561</v>
      </c>
      <c r="P38" s="81">
        <v>136.42992000000001</v>
      </c>
      <c r="Q38" s="81">
        <v>2611.4263063288504</v>
      </c>
      <c r="R38" s="81">
        <v>5630.7072359999993</v>
      </c>
      <c r="S38" s="81">
        <v>3040.3415600452686</v>
      </c>
      <c r="T38" s="81">
        <v>461.16341149814633</v>
      </c>
      <c r="U38" s="81">
        <v>4850.7285105373812</v>
      </c>
      <c r="V38" s="81">
        <v>902.0154171600002</v>
      </c>
      <c r="X38" s="84">
        <f t="shared" si="4"/>
        <v>0.89456869009584661</v>
      </c>
      <c r="Y38" s="85">
        <v>1</v>
      </c>
      <c r="Z38" s="84">
        <f t="shared" si="4"/>
        <v>0.89456869009584661</v>
      </c>
      <c r="AA38" s="84">
        <f t="shared" si="4"/>
        <v>0.89456869009584661</v>
      </c>
      <c r="AB38" s="84">
        <f t="shared" si="5"/>
        <v>0.70926517571884984</v>
      </c>
      <c r="AC38" s="85">
        <v>1</v>
      </c>
      <c r="AD38" s="85">
        <v>1</v>
      </c>
      <c r="AE38" s="84">
        <f t="shared" si="6"/>
        <v>0.89456869009584661</v>
      </c>
      <c r="AF38" s="84">
        <f t="shared" si="6"/>
        <v>0.89456869009584661</v>
      </c>
      <c r="AG38" s="84">
        <f t="shared" si="7"/>
        <v>0.70926517571884984</v>
      </c>
      <c r="AH38" s="85">
        <v>1</v>
      </c>
      <c r="AI38" s="85">
        <v>1</v>
      </c>
      <c r="AJ38" s="84">
        <f t="shared" si="8"/>
        <v>0.89456869009584661</v>
      </c>
      <c r="AK38" s="84">
        <f t="shared" si="8"/>
        <v>0.89456869009584661</v>
      </c>
      <c r="AL38" s="85">
        <v>1</v>
      </c>
      <c r="AN38" s="86">
        <f t="shared" si="9"/>
        <v>61015.989974236421</v>
      </c>
      <c r="AO38" s="86">
        <f t="shared" si="10"/>
        <v>0</v>
      </c>
      <c r="AP38" s="86">
        <f t="shared" si="11"/>
        <v>0</v>
      </c>
      <c r="AQ38" s="86">
        <f t="shared" si="12"/>
        <v>0</v>
      </c>
      <c r="AR38" s="86">
        <f t="shared" si="13"/>
        <v>0</v>
      </c>
      <c r="AS38" s="86">
        <f t="shared" si="14"/>
        <v>0</v>
      </c>
      <c r="AT38" s="86">
        <f t="shared" si="15"/>
        <v>5154.1607432007813</v>
      </c>
      <c r="AU38" s="86">
        <f t="shared" si="16"/>
        <v>645.71423870912804</v>
      </c>
      <c r="AV38" s="86">
        <f t="shared" si="17"/>
        <v>122.04593482428115</v>
      </c>
      <c r="AW38" s="86">
        <f t="shared" si="18"/>
        <v>1852.193738035159</v>
      </c>
      <c r="AX38" s="86">
        <f t="shared" si="19"/>
        <v>5630.7072359999993</v>
      </c>
      <c r="AY38" s="86">
        <f t="shared" si="20"/>
        <v>3040.3415600452686</v>
      </c>
      <c r="AZ38" s="86">
        <f t="shared" si="21"/>
        <v>412.54234894402867</v>
      </c>
      <c r="BA38" s="86">
        <f t="shared" si="22"/>
        <v>4339.3098496820021</v>
      </c>
      <c r="BB38" s="86">
        <f t="shared" si="23"/>
        <v>902.0154171600002</v>
      </c>
    </row>
    <row r="39" spans="1:55" s="43" customFormat="1">
      <c r="A39" s="43" t="s">
        <v>90</v>
      </c>
      <c r="B39" s="80">
        <v>17.309000000000001</v>
      </c>
      <c r="C39" s="81">
        <v>359684.93527623767</v>
      </c>
      <c r="D39" s="81">
        <f t="shared" si="1"/>
        <v>329594.16639575723</v>
      </c>
      <c r="E39" s="82">
        <f t="shared" si="2"/>
        <v>0.91634131449689227</v>
      </c>
      <c r="F39" s="82"/>
      <c r="G39" s="107">
        <v>2495.3648576999999</v>
      </c>
      <c r="H39" s="161">
        <f t="shared" si="3"/>
        <v>0.75710225244208751</v>
      </c>
      <c r="I39" s="81">
        <v>0</v>
      </c>
      <c r="J39" s="81">
        <v>0</v>
      </c>
      <c r="K39" s="81">
        <v>0</v>
      </c>
      <c r="L39" s="81">
        <v>0</v>
      </c>
      <c r="M39" s="81">
        <v>0</v>
      </c>
      <c r="N39" s="81">
        <v>290.88193610057141</v>
      </c>
      <c r="O39" s="81">
        <v>28.320888768000003</v>
      </c>
      <c r="P39" s="81">
        <v>8.2684800000000003</v>
      </c>
      <c r="Q39" s="81">
        <v>47.954730932480103</v>
      </c>
      <c r="R39" s="81">
        <v>341.25498399999998</v>
      </c>
      <c r="S39" s="81">
        <v>147.45817333028577</v>
      </c>
      <c r="T39" s="81">
        <v>15.256939464000013</v>
      </c>
      <c r="U39" s="81">
        <v>174.61386682704008</v>
      </c>
      <c r="V39" s="81">
        <v>47.474495640000008</v>
      </c>
      <c r="X39" s="84">
        <f t="shared" si="4"/>
        <v>0.89456869009584661</v>
      </c>
      <c r="Y39" s="85">
        <v>1</v>
      </c>
      <c r="Z39" s="84">
        <f t="shared" si="4"/>
        <v>0.89456869009584661</v>
      </c>
      <c r="AA39" s="84">
        <f t="shared" si="4"/>
        <v>0.89456869009584661</v>
      </c>
      <c r="AB39" s="84">
        <f t="shared" si="5"/>
        <v>0.70926517571884984</v>
      </c>
      <c r="AC39" s="85">
        <v>1</v>
      </c>
      <c r="AD39" s="85">
        <v>1</v>
      </c>
      <c r="AE39" s="84">
        <f t="shared" si="6"/>
        <v>0.89456869009584661</v>
      </c>
      <c r="AF39" s="84">
        <f t="shared" si="6"/>
        <v>0.89456869009584661</v>
      </c>
      <c r="AG39" s="84">
        <f t="shared" si="7"/>
        <v>0.70926517571884984</v>
      </c>
      <c r="AH39" s="85">
        <v>1</v>
      </c>
      <c r="AI39" s="85">
        <v>1</v>
      </c>
      <c r="AJ39" s="84">
        <f t="shared" si="8"/>
        <v>0.89456869009584661</v>
      </c>
      <c r="AK39" s="84">
        <f t="shared" si="8"/>
        <v>0.89456869009584661</v>
      </c>
      <c r="AL39" s="85">
        <v>1</v>
      </c>
      <c r="AN39" s="86">
        <f t="shared" si="9"/>
        <v>2232.2752720638978</v>
      </c>
      <c r="AO39" s="86">
        <f t="shared" si="10"/>
        <v>0</v>
      </c>
      <c r="AP39" s="86">
        <f t="shared" si="11"/>
        <v>0</v>
      </c>
      <c r="AQ39" s="86">
        <f t="shared" si="12"/>
        <v>0</v>
      </c>
      <c r="AR39" s="86">
        <f t="shared" si="13"/>
        <v>0</v>
      </c>
      <c r="AS39" s="86">
        <f t="shared" si="14"/>
        <v>0</v>
      </c>
      <c r="AT39" s="86">
        <f t="shared" si="15"/>
        <v>290.88193610057141</v>
      </c>
      <c r="AU39" s="86">
        <f t="shared" si="16"/>
        <v>25.334980367539938</v>
      </c>
      <c r="AV39" s="86">
        <f t="shared" si="17"/>
        <v>7.3967233226837061</v>
      </c>
      <c r="AW39" s="86">
        <f t="shared" si="18"/>
        <v>34.012620661375664</v>
      </c>
      <c r="AX39" s="86">
        <f t="shared" si="19"/>
        <v>341.25498399999998</v>
      </c>
      <c r="AY39" s="86">
        <f t="shared" si="20"/>
        <v>147.45817333028577</v>
      </c>
      <c r="AZ39" s="86">
        <f t="shared" si="21"/>
        <v>13.648380351182119</v>
      </c>
      <c r="BA39" s="86">
        <f t="shared" si="22"/>
        <v>156.20409812003584</v>
      </c>
      <c r="BB39" s="86">
        <f t="shared" si="23"/>
        <v>47.474495640000008</v>
      </c>
    </row>
    <row r="40" spans="1:55" s="43" customFormat="1">
      <c r="A40" s="43" t="s">
        <v>93</v>
      </c>
      <c r="B40" s="80">
        <v>218.499</v>
      </c>
      <c r="C40" s="81">
        <v>4337028.3665414592</v>
      </c>
      <c r="D40" s="81">
        <f t="shared" si="1"/>
        <v>3919225.4721465213</v>
      </c>
      <c r="E40" s="82">
        <f t="shared" si="2"/>
        <v>0.90366609136842868</v>
      </c>
      <c r="F40" s="82"/>
      <c r="G40" s="107">
        <v>34185.587564699999</v>
      </c>
      <c r="H40" s="161">
        <f t="shared" si="3"/>
        <v>0.87225365847545611</v>
      </c>
      <c r="I40" s="81">
        <v>0</v>
      </c>
      <c r="J40" s="81">
        <v>0</v>
      </c>
      <c r="K40" s="81">
        <v>0</v>
      </c>
      <c r="L40" s="81">
        <v>0</v>
      </c>
      <c r="M40" s="81">
        <v>0</v>
      </c>
      <c r="N40" s="81">
        <v>1969.499342731915</v>
      </c>
      <c r="O40" s="81">
        <v>285.736011906383</v>
      </c>
      <c r="P40" s="81">
        <v>51.677999999999997</v>
      </c>
      <c r="Q40" s="81">
        <v>1077.2866805033195</v>
      </c>
      <c r="R40" s="81">
        <v>2132.8436499999998</v>
      </c>
      <c r="S40" s="81">
        <v>1185.235826263149</v>
      </c>
      <c r="T40" s="81">
        <v>186.4413076483404</v>
      </c>
      <c r="U40" s="81">
        <v>1947.8289803014875</v>
      </c>
      <c r="V40" s="81">
        <v>348.14630136000005</v>
      </c>
      <c r="X40" s="84">
        <f t="shared" si="4"/>
        <v>0.89456869009584661</v>
      </c>
      <c r="Y40" s="85">
        <v>1</v>
      </c>
      <c r="Z40" s="84">
        <f t="shared" si="4"/>
        <v>0.89456869009584661</v>
      </c>
      <c r="AA40" s="84">
        <f t="shared" si="4"/>
        <v>0.89456869009584661</v>
      </c>
      <c r="AB40" s="84">
        <f t="shared" si="5"/>
        <v>0.70926517571884984</v>
      </c>
      <c r="AC40" s="85">
        <v>1</v>
      </c>
      <c r="AD40" s="85">
        <v>1</v>
      </c>
      <c r="AE40" s="84">
        <f t="shared" si="6"/>
        <v>0.89456869009584661</v>
      </c>
      <c r="AF40" s="84">
        <f t="shared" si="6"/>
        <v>0.89456869009584661</v>
      </c>
      <c r="AG40" s="84">
        <f t="shared" si="7"/>
        <v>0.70926517571884984</v>
      </c>
      <c r="AH40" s="85">
        <v>1</v>
      </c>
      <c r="AI40" s="85">
        <v>1</v>
      </c>
      <c r="AJ40" s="84">
        <f t="shared" si="8"/>
        <v>0.89456869009584661</v>
      </c>
      <c r="AK40" s="84">
        <f t="shared" si="8"/>
        <v>0.89456869009584661</v>
      </c>
      <c r="AL40" s="85">
        <v>1</v>
      </c>
      <c r="AN40" s="86">
        <f t="shared" si="9"/>
        <v>30581.356287910541</v>
      </c>
      <c r="AO40" s="86">
        <f t="shared" si="10"/>
        <v>0</v>
      </c>
      <c r="AP40" s="86">
        <f t="shared" si="11"/>
        <v>0</v>
      </c>
      <c r="AQ40" s="86">
        <f t="shared" si="12"/>
        <v>0</v>
      </c>
      <c r="AR40" s="86">
        <f t="shared" si="13"/>
        <v>0</v>
      </c>
      <c r="AS40" s="86">
        <f t="shared" si="14"/>
        <v>0</v>
      </c>
      <c r="AT40" s="86">
        <f t="shared" si="15"/>
        <v>1969.499342731915</v>
      </c>
      <c r="AU40" s="86">
        <f t="shared" si="16"/>
        <v>255.61048988430426</v>
      </c>
      <c r="AV40" s="86">
        <f t="shared" si="17"/>
        <v>46.229520766773156</v>
      </c>
      <c r="AW40" s="86">
        <f t="shared" si="18"/>
        <v>764.08192674676332</v>
      </c>
      <c r="AX40" s="86">
        <f t="shared" si="19"/>
        <v>2132.8436499999998</v>
      </c>
      <c r="AY40" s="86">
        <f t="shared" si="20"/>
        <v>1185.235826263149</v>
      </c>
      <c r="AZ40" s="86">
        <f t="shared" si="21"/>
        <v>166.78455636273262</v>
      </c>
      <c r="BA40" s="86">
        <f t="shared" si="22"/>
        <v>1742.4668194390304</v>
      </c>
      <c r="BB40" s="86">
        <f t="shared" si="23"/>
        <v>348.14630136000005</v>
      </c>
    </row>
    <row r="41" spans="1:55" s="43" customFormat="1">
      <c r="A41" s="28" t="s">
        <v>123</v>
      </c>
      <c r="B41" s="29">
        <v>691.41200000000003</v>
      </c>
      <c r="C41" s="38">
        <v>13868308.261813294</v>
      </c>
      <c r="D41" s="81">
        <f t="shared" si="1"/>
        <v>12560321.742625983</v>
      </c>
      <c r="E41" s="82">
        <f t="shared" si="2"/>
        <v>0.9056852144836669</v>
      </c>
      <c r="F41" s="88"/>
      <c r="G41" s="107">
        <v>104888.11264359999</v>
      </c>
      <c r="H41" s="161">
        <f t="shared" si="3"/>
        <v>0.83507504658611609</v>
      </c>
      <c r="I41" s="81">
        <v>0</v>
      </c>
      <c r="J41" s="81">
        <v>0</v>
      </c>
      <c r="K41" s="81">
        <v>0</v>
      </c>
      <c r="L41" s="81">
        <v>0</v>
      </c>
      <c r="M41" s="81">
        <v>0</v>
      </c>
      <c r="N41" s="81">
        <v>7414.542022033268</v>
      </c>
      <c r="O41" s="81">
        <v>1035.873174659944</v>
      </c>
      <c r="P41" s="81">
        <v>196.37640000000002</v>
      </c>
      <c r="Q41" s="81">
        <v>3736.6677177646502</v>
      </c>
      <c r="R41" s="81">
        <v>8104.8058699999992</v>
      </c>
      <c r="S41" s="81">
        <v>4373.0355596387035</v>
      </c>
      <c r="T41" s="81">
        <v>662.86165861048676</v>
      </c>
      <c r="U41" s="81">
        <v>6973.1713576659095</v>
      </c>
      <c r="V41" s="81">
        <v>1297.6362141600002</v>
      </c>
      <c r="X41" s="84">
        <f t="shared" si="4"/>
        <v>0.89456869009584661</v>
      </c>
      <c r="Y41" s="85">
        <v>1</v>
      </c>
      <c r="Z41" s="84">
        <f t="shared" si="4"/>
        <v>0.89456869009584661</v>
      </c>
      <c r="AA41" s="84">
        <f t="shared" si="4"/>
        <v>0.89456869009584661</v>
      </c>
      <c r="AB41" s="84">
        <f t="shared" si="5"/>
        <v>0.70926517571884984</v>
      </c>
      <c r="AC41" s="85">
        <v>1</v>
      </c>
      <c r="AD41" s="85">
        <v>1</v>
      </c>
      <c r="AE41" s="84">
        <f t="shared" si="6"/>
        <v>0.89456869009584661</v>
      </c>
      <c r="AF41" s="84">
        <f t="shared" si="6"/>
        <v>0.89456869009584661</v>
      </c>
      <c r="AG41" s="84">
        <f t="shared" si="7"/>
        <v>0.70926517571884984</v>
      </c>
      <c r="AH41" s="85">
        <v>1</v>
      </c>
      <c r="AI41" s="85">
        <v>1</v>
      </c>
      <c r="AJ41" s="84">
        <f t="shared" si="8"/>
        <v>0.89456869009584661</v>
      </c>
      <c r="AK41" s="84">
        <f t="shared" si="8"/>
        <v>0.89456869009584661</v>
      </c>
      <c r="AL41" s="85">
        <v>1</v>
      </c>
      <c r="AN41" s="86">
        <f t="shared" si="9"/>
        <v>93829.621534210848</v>
      </c>
      <c r="AO41" s="86">
        <f t="shared" si="10"/>
        <v>0</v>
      </c>
      <c r="AP41" s="86">
        <f t="shared" si="11"/>
        <v>0</v>
      </c>
      <c r="AQ41" s="86">
        <f t="shared" si="12"/>
        <v>0</v>
      </c>
      <c r="AR41" s="86">
        <f t="shared" si="13"/>
        <v>0</v>
      </c>
      <c r="AS41" s="86">
        <f t="shared" si="14"/>
        <v>0</v>
      </c>
      <c r="AT41" s="86">
        <f t="shared" si="15"/>
        <v>7414.542022033268</v>
      </c>
      <c r="AU41" s="86">
        <f t="shared" si="16"/>
        <v>926.65970896097224</v>
      </c>
      <c r="AV41" s="86">
        <f t="shared" si="17"/>
        <v>175.67217891373804</v>
      </c>
      <c r="AW41" s="86">
        <f t="shared" si="18"/>
        <v>2650.2882854432983</v>
      </c>
      <c r="AX41" s="86">
        <f t="shared" si="19"/>
        <v>8104.8058699999992</v>
      </c>
      <c r="AY41" s="86">
        <f t="shared" si="20"/>
        <v>4373.0355596387035</v>
      </c>
      <c r="AZ41" s="86">
        <f t="shared" si="21"/>
        <v>592.97528565794335</v>
      </c>
      <c r="BA41" s="86">
        <f t="shared" si="22"/>
        <v>6237.9807672410689</v>
      </c>
      <c r="BB41" s="86">
        <f t="shared" si="23"/>
        <v>1297.6362141600002</v>
      </c>
    </row>
    <row r="42" spans="1:55" s="43" customFormat="1">
      <c r="A42" s="28"/>
      <c r="B42" s="29"/>
      <c r="C42" s="38"/>
      <c r="D42" s="81"/>
      <c r="E42" s="108"/>
      <c r="F42" s="88"/>
      <c r="G42" s="83"/>
      <c r="H42" s="161"/>
      <c r="I42" s="81"/>
      <c r="J42" s="81"/>
      <c r="K42" s="81"/>
      <c r="L42" s="81"/>
      <c r="M42" s="81"/>
      <c r="N42" s="81"/>
      <c r="O42" s="81"/>
      <c r="P42" s="81"/>
      <c r="Q42" s="81"/>
      <c r="R42" s="81"/>
      <c r="S42" s="81"/>
      <c r="T42" s="81"/>
      <c r="U42" s="81"/>
      <c r="V42" s="81"/>
      <c r="X42" s="84"/>
      <c r="Y42" s="85"/>
      <c r="Z42" s="84"/>
      <c r="AA42" s="84"/>
      <c r="AB42" s="84"/>
      <c r="AC42" s="85"/>
      <c r="AD42" s="85"/>
      <c r="AE42" s="84"/>
      <c r="AF42" s="84"/>
      <c r="AG42" s="84"/>
      <c r="AH42" s="85"/>
      <c r="AI42" s="85"/>
      <c r="AJ42" s="84"/>
      <c r="AK42" s="84"/>
      <c r="AL42" s="85"/>
      <c r="AN42" s="86"/>
      <c r="AO42" s="86"/>
      <c r="AP42" s="86"/>
      <c r="AQ42" s="86"/>
      <c r="AR42" s="86"/>
      <c r="AS42" s="86"/>
      <c r="AT42" s="86"/>
      <c r="AU42" s="86"/>
      <c r="AV42" s="86"/>
      <c r="AW42" s="86"/>
      <c r="AX42" s="86"/>
      <c r="AY42" s="86"/>
      <c r="AZ42" s="86"/>
      <c r="BA42" s="86"/>
      <c r="BB42" s="86"/>
    </row>
    <row r="43" spans="1:55" s="43" customFormat="1">
      <c r="A43" s="28" t="s">
        <v>3</v>
      </c>
      <c r="B43" s="29">
        <f>B14+B19+B30</f>
        <v>11135.506726041775</v>
      </c>
      <c r="C43" s="38">
        <f t="shared" ref="C43" si="32">C14+C19+C30</f>
        <v>245833552.47931713</v>
      </c>
      <c r="D43" s="81">
        <f>D14+D19+D30</f>
        <v>224357450.4641577</v>
      </c>
      <c r="E43" s="82">
        <f t="shared" si="2"/>
        <v>0.91263966289969189</v>
      </c>
      <c r="F43" s="110"/>
      <c r="G43" s="107">
        <f>G14+G19+G30</f>
        <v>1518467.177484991</v>
      </c>
      <c r="H43" s="161">
        <f t="shared" si="3"/>
        <v>0.67680711041400166</v>
      </c>
      <c r="I43" s="107">
        <f t="shared" ref="I43:V43" si="33">I14+I19+I30</f>
        <v>56974.21312</v>
      </c>
      <c r="J43" s="107">
        <f t="shared" si="33"/>
        <v>26721.929986271498</v>
      </c>
      <c r="K43" s="107">
        <f t="shared" si="33"/>
        <v>1704.6753739999999</v>
      </c>
      <c r="L43" s="107">
        <f t="shared" si="33"/>
        <v>27687.617786999999</v>
      </c>
      <c r="M43" s="107">
        <f t="shared" si="33"/>
        <v>167417.57410466601</v>
      </c>
      <c r="N43" s="107">
        <f t="shared" si="33"/>
        <v>114893.59973118166</v>
      </c>
      <c r="O43" s="107">
        <f t="shared" si="33"/>
        <v>16782.119822738277</v>
      </c>
      <c r="P43" s="107">
        <f t="shared" si="33"/>
        <v>3186.3073859999995</v>
      </c>
      <c r="Q43" s="107">
        <f t="shared" si="33"/>
        <v>63752.340546253123</v>
      </c>
      <c r="R43" s="107">
        <f t="shared" si="33"/>
        <v>124208.2828014</v>
      </c>
      <c r="S43" s="107">
        <f t="shared" si="33"/>
        <v>105899.88120651931</v>
      </c>
      <c r="T43" s="107">
        <f t="shared" si="33"/>
        <v>17403.643105118535</v>
      </c>
      <c r="U43" s="107">
        <f t="shared" si="33"/>
        <v>180394.3617145257</v>
      </c>
      <c r="V43" s="107">
        <f t="shared" si="33"/>
        <v>30715.998679080007</v>
      </c>
      <c r="X43" s="84"/>
      <c r="Y43" s="85"/>
      <c r="Z43" s="84"/>
      <c r="AA43" s="84"/>
      <c r="AB43" s="84"/>
      <c r="AC43" s="85"/>
      <c r="AD43" s="85"/>
      <c r="AE43" s="84"/>
      <c r="AF43" s="84"/>
      <c r="AG43" s="84"/>
      <c r="AH43" s="85"/>
      <c r="AI43" s="85"/>
      <c r="AJ43" s="84"/>
      <c r="AK43" s="84"/>
      <c r="AL43" s="85"/>
      <c r="AN43" s="86"/>
      <c r="AO43" s="86"/>
      <c r="AP43" s="86"/>
      <c r="AQ43" s="86"/>
      <c r="AR43" s="86"/>
      <c r="AS43" s="86"/>
      <c r="AT43" s="86"/>
      <c r="AU43" s="86"/>
      <c r="AV43" s="86"/>
      <c r="AW43" s="86"/>
      <c r="AX43" s="86"/>
      <c r="AY43" s="86"/>
      <c r="AZ43" s="86"/>
      <c r="BA43" s="86"/>
      <c r="BB43" s="86"/>
    </row>
    <row r="44" spans="1:55" s="43" customFormat="1">
      <c r="A44" s="28" t="s">
        <v>208</v>
      </c>
      <c r="B44" s="29">
        <f>B43+B41</f>
        <v>11826.918726041775</v>
      </c>
      <c r="C44" s="38">
        <f t="shared" ref="C44" si="34">C43+C41</f>
        <v>259701860.74113041</v>
      </c>
      <c r="D44" s="81">
        <f>D43+D41</f>
        <v>236917772.20678368</v>
      </c>
      <c r="E44" s="82">
        <f t="shared" si="2"/>
        <v>0.91226828922470526</v>
      </c>
      <c r="F44" s="88"/>
      <c r="G44" s="108">
        <f>G43+G41</f>
        <v>1623355.290128591</v>
      </c>
      <c r="H44" s="161">
        <f t="shared" si="3"/>
        <v>0.68519776925460618</v>
      </c>
      <c r="I44" s="108">
        <f t="shared" ref="I44:V44" si="35">I43+I41</f>
        <v>56974.21312</v>
      </c>
      <c r="J44" s="108">
        <f t="shared" si="35"/>
        <v>26721.929986271498</v>
      </c>
      <c r="K44" s="108">
        <f t="shared" si="35"/>
        <v>1704.6753739999999</v>
      </c>
      <c r="L44" s="108">
        <f t="shared" si="35"/>
        <v>27687.617786999999</v>
      </c>
      <c r="M44" s="108">
        <f t="shared" si="35"/>
        <v>167417.57410466601</v>
      </c>
      <c r="N44" s="108">
        <f t="shared" si="35"/>
        <v>122308.14175321494</v>
      </c>
      <c r="O44" s="108">
        <f t="shared" si="35"/>
        <v>17817.992997398222</v>
      </c>
      <c r="P44" s="108">
        <f t="shared" si="35"/>
        <v>3382.6837859999996</v>
      </c>
      <c r="Q44" s="108">
        <f t="shared" si="35"/>
        <v>67489.008264017772</v>
      </c>
      <c r="R44" s="108">
        <f t="shared" si="35"/>
        <v>132313.08867140001</v>
      </c>
      <c r="S44" s="108">
        <f t="shared" si="35"/>
        <v>110272.91676615801</v>
      </c>
      <c r="T44" s="108">
        <f t="shared" si="35"/>
        <v>18066.504763729023</v>
      </c>
      <c r="U44" s="108">
        <f t="shared" si="35"/>
        <v>187367.53307219161</v>
      </c>
      <c r="V44" s="108">
        <f t="shared" si="35"/>
        <v>32013.634893240007</v>
      </c>
      <c r="X44" s="84"/>
      <c r="Y44" s="85"/>
      <c r="Z44" s="84"/>
      <c r="AA44" s="84"/>
      <c r="AB44" s="84"/>
      <c r="AC44" s="85"/>
      <c r="AD44" s="85"/>
      <c r="AE44" s="84"/>
      <c r="AF44" s="84"/>
      <c r="AG44" s="84"/>
      <c r="AH44" s="85"/>
      <c r="AI44" s="85"/>
      <c r="AJ44" s="84"/>
      <c r="AK44" s="84"/>
      <c r="AL44" s="85"/>
      <c r="AN44" s="86"/>
      <c r="AO44" s="86"/>
      <c r="AP44" s="86"/>
      <c r="AQ44" s="86"/>
      <c r="AR44" s="86"/>
      <c r="AS44" s="86"/>
      <c r="AT44" s="86"/>
      <c r="AU44" s="86"/>
      <c r="AV44" s="86"/>
      <c r="AW44" s="86"/>
      <c r="AX44" s="86"/>
      <c r="AY44" s="86"/>
      <c r="AZ44" s="86"/>
      <c r="BA44" s="86"/>
      <c r="BB44" s="86"/>
    </row>
    <row r="45" spans="1:55" s="43" customFormat="1">
      <c r="B45" s="80"/>
      <c r="C45" s="81"/>
      <c r="D45" s="81"/>
      <c r="E45" s="80"/>
      <c r="F45" s="80"/>
      <c r="G45" s="80"/>
      <c r="H45" s="80"/>
      <c r="I45" s="81"/>
      <c r="J45" s="81"/>
      <c r="K45" s="81"/>
      <c r="L45" s="81"/>
      <c r="M45" s="81"/>
      <c r="N45" s="81"/>
      <c r="O45" s="81"/>
      <c r="P45" s="81"/>
      <c r="Q45" s="81"/>
      <c r="R45" s="81"/>
      <c r="S45" s="81"/>
      <c r="T45" s="81"/>
      <c r="U45" s="81"/>
      <c r="V45" s="81"/>
    </row>
    <row r="46" spans="1:55">
      <c r="A46" s="28" t="s">
        <v>105</v>
      </c>
    </row>
    <row r="47" spans="1:55" s="41" customFormat="1">
      <c r="A47" s="96" t="s">
        <v>107</v>
      </c>
      <c r="C47" s="40"/>
      <c r="D47" s="40"/>
      <c r="G47" s="111"/>
      <c r="H47" s="117"/>
      <c r="I47" s="40"/>
      <c r="J47" s="40"/>
      <c r="K47" s="40"/>
      <c r="L47" s="40"/>
      <c r="M47" s="40"/>
      <c r="N47" s="40"/>
      <c r="O47" s="40"/>
      <c r="P47" s="40"/>
      <c r="Q47" s="40"/>
      <c r="R47" s="40"/>
      <c r="S47" s="40"/>
      <c r="T47" s="40"/>
      <c r="U47" s="40"/>
      <c r="V47" s="40"/>
    </row>
    <row r="48" spans="1:55" s="41" customFormat="1">
      <c r="A48" s="41" t="s">
        <v>174</v>
      </c>
      <c r="C48" s="40"/>
      <c r="D48" s="40"/>
      <c r="G48" s="111"/>
      <c r="H48" s="117"/>
      <c r="I48" s="40"/>
      <c r="J48" s="40"/>
      <c r="K48" s="40"/>
      <c r="L48" s="40"/>
      <c r="M48" s="40"/>
      <c r="N48" s="40"/>
      <c r="O48" s="40"/>
      <c r="P48" s="40"/>
      <c r="Q48" s="40"/>
      <c r="R48" s="40"/>
      <c r="S48" s="40"/>
      <c r="T48" s="40"/>
      <c r="U48" s="40"/>
      <c r="V48" s="40"/>
    </row>
    <row r="49" spans="1:22" s="41" customFormat="1">
      <c r="A49" s="41" t="s">
        <v>104</v>
      </c>
      <c r="C49" s="40"/>
      <c r="D49" s="40"/>
      <c r="G49" s="111"/>
      <c r="H49" s="117"/>
      <c r="I49" s="40"/>
      <c r="J49" s="40"/>
      <c r="K49" s="40"/>
      <c r="L49" s="40"/>
      <c r="M49" s="40"/>
      <c r="N49" s="40"/>
      <c r="O49" s="40"/>
      <c r="P49" s="40"/>
      <c r="Q49" s="40"/>
      <c r="R49" s="40"/>
      <c r="S49" s="40"/>
      <c r="T49" s="40"/>
      <c r="U49" s="40"/>
      <c r="V49" s="40"/>
    </row>
    <row r="50" spans="1:22" s="41" customFormat="1">
      <c r="A50" s="103" t="s">
        <v>125</v>
      </c>
      <c r="C50" s="40"/>
      <c r="D50" s="40"/>
      <c r="G50" s="111"/>
      <c r="H50" s="117"/>
      <c r="I50" s="40"/>
      <c r="J50" s="40"/>
      <c r="K50" s="40"/>
      <c r="L50" s="40"/>
      <c r="M50" s="40"/>
      <c r="N50" s="40"/>
      <c r="O50" s="40"/>
      <c r="P50" s="40"/>
      <c r="Q50" s="40"/>
      <c r="R50" s="40"/>
      <c r="S50" s="40"/>
      <c r="T50" s="40"/>
      <c r="U50" s="40"/>
      <c r="V50" s="40"/>
    </row>
    <row r="51" spans="1:22" s="41" customFormat="1">
      <c r="A51" s="41" t="s">
        <v>69</v>
      </c>
      <c r="C51" s="40"/>
      <c r="D51" s="40"/>
      <c r="G51" s="111"/>
      <c r="H51" s="117"/>
      <c r="I51" s="40"/>
      <c r="J51" s="40"/>
      <c r="K51" s="40"/>
      <c r="L51" s="40"/>
      <c r="M51" s="40"/>
      <c r="N51" s="40"/>
      <c r="O51" s="40"/>
      <c r="P51" s="40"/>
      <c r="Q51" s="40"/>
      <c r="R51" s="40"/>
      <c r="S51" s="40"/>
      <c r="T51" s="40"/>
      <c r="U51" s="40"/>
      <c r="V51" s="40"/>
    </row>
    <row r="52" spans="1:22" s="41" customFormat="1">
      <c r="A52" s="41" t="s">
        <v>70</v>
      </c>
      <c r="C52" s="40"/>
      <c r="D52" s="40"/>
      <c r="G52" s="111"/>
      <c r="H52" s="117"/>
      <c r="I52" s="40"/>
      <c r="J52" s="40"/>
      <c r="K52" s="40"/>
      <c r="L52" s="40"/>
      <c r="M52" s="40"/>
      <c r="N52" s="40"/>
      <c r="O52" s="40"/>
      <c r="P52" s="40"/>
      <c r="Q52" s="40"/>
      <c r="R52" s="40"/>
      <c r="S52" s="40"/>
      <c r="T52" s="40"/>
      <c r="U52" s="40"/>
      <c r="V52" s="40"/>
    </row>
    <row r="53" spans="1:22" s="41" customFormat="1">
      <c r="A53" s="41" t="s">
        <v>110</v>
      </c>
      <c r="C53" s="40"/>
      <c r="D53" s="40"/>
      <c r="G53" s="111"/>
      <c r="H53" s="117"/>
      <c r="I53" s="40"/>
      <c r="J53" s="40"/>
      <c r="K53" s="40"/>
      <c r="L53" s="40"/>
      <c r="M53" s="40"/>
      <c r="N53" s="40"/>
      <c r="O53" s="40"/>
      <c r="P53" s="40"/>
      <c r="Q53" s="40"/>
      <c r="R53" s="40"/>
      <c r="S53" s="40"/>
      <c r="T53" s="40"/>
      <c r="U53" s="40"/>
      <c r="V53" s="40"/>
    </row>
    <row r="54" spans="1:22" s="41" customFormat="1">
      <c r="A54" s="41" t="s">
        <v>148</v>
      </c>
      <c r="C54" s="40"/>
      <c r="D54" s="40"/>
      <c r="G54" s="111"/>
      <c r="H54" s="117"/>
      <c r="I54" s="40"/>
      <c r="J54" s="40"/>
      <c r="K54" s="40"/>
      <c r="L54" s="40"/>
      <c r="M54" s="40"/>
      <c r="N54" s="40"/>
      <c r="O54" s="40"/>
      <c r="P54" s="40"/>
      <c r="Q54" s="40"/>
      <c r="R54" s="40"/>
      <c r="S54" s="40"/>
      <c r="T54" s="40"/>
      <c r="U54" s="40"/>
      <c r="V54" s="40"/>
    </row>
    <row r="55" spans="1:22">
      <c r="A55" s="28" t="s">
        <v>106</v>
      </c>
      <c r="G55" s="111"/>
    </row>
    <row r="56" spans="1:22" ht="48">
      <c r="A56" s="34" t="s">
        <v>97</v>
      </c>
      <c r="B56" s="34"/>
      <c r="C56" s="37"/>
      <c r="D56" s="37"/>
      <c r="E56" s="34"/>
      <c r="F56" s="34"/>
      <c r="G56" s="111"/>
    </row>
    <row r="57" spans="1:22" ht="48">
      <c r="A57" s="104" t="s">
        <v>127</v>
      </c>
      <c r="G57" s="30" t="s">
        <v>4</v>
      </c>
      <c r="H57" s="30"/>
    </row>
    <row r="58" spans="1:22" ht="48">
      <c r="A58" s="104" t="s">
        <v>116</v>
      </c>
    </row>
    <row r="59" spans="1:22" ht="24">
      <c r="A59" s="104" t="s">
        <v>108</v>
      </c>
      <c r="G59" s="30"/>
      <c r="H59" s="30"/>
    </row>
    <row r="60" spans="1:22" ht="48">
      <c r="A60" s="104" t="s">
        <v>41</v>
      </c>
    </row>
    <row r="61" spans="1:22" ht="36">
      <c r="A61" s="104" t="s">
        <v>5</v>
      </c>
    </row>
    <row r="62" spans="1:22" ht="36">
      <c r="A62" s="104" t="s">
        <v>126</v>
      </c>
    </row>
    <row r="63" spans="1:22" ht="24">
      <c r="A63" s="104" t="s">
        <v>59</v>
      </c>
    </row>
    <row r="64" spans="1:22" ht="36">
      <c r="A64" s="104" t="s">
        <v>111</v>
      </c>
    </row>
    <row r="65" spans="1:22" s="41" customFormat="1">
      <c r="A65" s="105" t="s">
        <v>147</v>
      </c>
      <c r="C65" s="40"/>
      <c r="D65" s="40"/>
      <c r="I65" s="40"/>
      <c r="J65" s="40"/>
      <c r="K65" s="40"/>
      <c r="L65" s="40"/>
      <c r="M65" s="40"/>
      <c r="N65" s="40"/>
      <c r="O65" s="40"/>
      <c r="P65" s="40"/>
      <c r="Q65" s="40"/>
      <c r="R65" s="40"/>
      <c r="S65" s="40"/>
      <c r="T65" s="40"/>
      <c r="U65" s="40"/>
      <c r="V65" s="40"/>
    </row>
    <row r="66" spans="1:22" ht="48">
      <c r="A66" s="104" t="s">
        <v>61</v>
      </c>
    </row>
    <row r="67" spans="1:22" ht="36">
      <c r="A67" s="104" t="s">
        <v>42</v>
      </c>
    </row>
    <row r="68" spans="1:22" ht="24">
      <c r="A68" s="104" t="s">
        <v>150</v>
      </c>
    </row>
    <row r="69" spans="1:22" ht="48">
      <c r="A69" s="104" t="s">
        <v>43</v>
      </c>
    </row>
    <row r="70" spans="1:22" ht="96">
      <c r="A70" s="104" t="s">
        <v>8</v>
      </c>
    </row>
    <row r="71" spans="1:22" ht="60">
      <c r="A71" s="104" t="s">
        <v>168</v>
      </c>
    </row>
    <row r="72" spans="1:22" ht="24">
      <c r="A72" s="106" t="s">
        <v>169</v>
      </c>
    </row>
    <row r="73" spans="1:22" s="41" customFormat="1">
      <c r="A73" s="105" t="s">
        <v>149</v>
      </c>
      <c r="C73" s="40"/>
      <c r="D73" s="40"/>
      <c r="I73" s="40"/>
      <c r="J73" s="40"/>
      <c r="K73" s="40"/>
      <c r="L73" s="40"/>
      <c r="M73" s="40"/>
      <c r="N73" s="40"/>
      <c r="O73" s="40"/>
      <c r="P73" s="40"/>
      <c r="Q73" s="40"/>
      <c r="R73" s="40"/>
      <c r="S73" s="40"/>
      <c r="T73" s="40"/>
      <c r="U73" s="40"/>
      <c r="V73" s="40"/>
    </row>
    <row r="74" spans="1:22" ht="48">
      <c r="A74" s="104" t="s">
        <v>9</v>
      </c>
    </row>
    <row r="75" spans="1:22">
      <c r="A75" s="104" t="s">
        <v>10</v>
      </c>
    </row>
    <row r="76" spans="1:22" ht="36">
      <c r="A76" s="104" t="s">
        <v>11</v>
      </c>
    </row>
    <row r="77" spans="1:22" ht="48">
      <c r="A77" s="104" t="s">
        <v>170</v>
      </c>
    </row>
    <row r="78" spans="1:22" ht="36">
      <c r="A78" s="104" t="s">
        <v>44</v>
      </c>
    </row>
    <row r="79" spans="1:22" ht="48">
      <c r="A79" s="104" t="s">
        <v>151</v>
      </c>
    </row>
    <row r="80" spans="1:22" ht="36">
      <c r="A80" s="104" t="s">
        <v>45</v>
      </c>
    </row>
  </sheetData>
  <phoneticPr fontId="28"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06"/>
  <sheetViews>
    <sheetView topLeftCell="A31" zoomScale="125" workbookViewId="0">
      <pane xSplit="16780" topLeftCell="I1"/>
      <selection activeCell="A7" sqref="A7:A41"/>
      <selection pane="topRight" activeCell="J10" sqref="J10"/>
    </sheetView>
  </sheetViews>
  <sheetFormatPr baseColWidth="10" defaultColWidth="8.83203125" defaultRowHeight="12" x14ac:dyDescent="0"/>
  <cols>
    <col min="1" max="1" width="33.5" style="115" customWidth="1"/>
    <col min="2" max="2" width="14.33203125" style="115" customWidth="1"/>
    <col min="3" max="3" width="12.5" style="115" customWidth="1"/>
    <col min="4" max="5" width="10.33203125" style="115" customWidth="1"/>
    <col min="6" max="6" width="12.83203125" style="115" customWidth="1"/>
    <col min="7" max="7" width="13.5" style="115" customWidth="1"/>
    <col min="8" max="8" width="11" style="115" customWidth="1"/>
    <col min="9" max="9" width="7.6640625" style="115" customWidth="1"/>
    <col min="10" max="13" width="12.33203125" style="115" customWidth="1"/>
    <col min="14" max="14" width="13" style="115" customWidth="1"/>
    <col min="15" max="25" width="12.33203125" style="115" customWidth="1"/>
    <col min="26" max="26" width="13.1640625" style="115" customWidth="1"/>
    <col min="27" max="27" width="12.5" style="115" customWidth="1"/>
    <col min="28" max="28" width="13.1640625" style="115" customWidth="1"/>
    <col min="29" max="29" width="11.5" style="115" customWidth="1"/>
    <col min="30" max="30" width="13.83203125" style="115" customWidth="1"/>
    <col min="31" max="31" width="14" style="115" customWidth="1"/>
    <col min="32" max="32" width="14.33203125" style="115" customWidth="1"/>
    <col min="33" max="33" width="12.5" style="115" customWidth="1"/>
    <col min="34" max="34" width="11.5" style="115" customWidth="1"/>
    <col min="35" max="35" width="13.5" style="115" customWidth="1"/>
    <col min="36" max="36" width="11.6640625" style="115" customWidth="1"/>
    <col min="37" max="37" width="11.5" style="115" customWidth="1"/>
    <col min="38" max="39" width="8.83203125" style="115"/>
    <col min="40" max="40" width="10.6640625" style="115" bestFit="1" customWidth="1"/>
    <col min="41" max="41" width="11.33203125" style="115" customWidth="1"/>
    <col min="42" max="42" width="8.83203125" style="115"/>
    <col min="43" max="43" width="10.6640625" style="115" bestFit="1" customWidth="1"/>
    <col min="44" max="48" width="8.83203125" style="115"/>
    <col min="49" max="49" width="10.6640625" style="115" bestFit="1" customWidth="1"/>
    <col min="50" max="16384" width="8.83203125" style="115"/>
  </cols>
  <sheetData>
    <row r="1" spans="1:94" ht="17">
      <c r="A1" s="124" t="s">
        <v>136</v>
      </c>
    </row>
    <row r="2" spans="1:94" ht="18">
      <c r="A2" s="149" t="s">
        <v>68</v>
      </c>
    </row>
    <row r="3" spans="1:94" ht="14">
      <c r="A3" s="26"/>
      <c r="E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23"/>
      <c r="AK3" s="119"/>
      <c r="AL3" s="119"/>
      <c r="AM3" s="119"/>
      <c r="AN3" s="119"/>
      <c r="AO3" s="116"/>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1:94" ht="42">
      <c r="A4" s="1"/>
      <c r="B4" s="116" t="s">
        <v>118</v>
      </c>
      <c r="C4" s="116"/>
      <c r="D4" s="116"/>
      <c r="E4" s="116"/>
      <c r="F4" s="116" t="s">
        <v>119</v>
      </c>
      <c r="G4" s="116"/>
      <c r="H4" s="116"/>
      <c r="J4" s="116" t="s">
        <v>120</v>
      </c>
      <c r="N4" s="116" t="s">
        <v>160</v>
      </c>
      <c r="O4" s="116"/>
      <c r="P4" s="116"/>
      <c r="Q4" s="123"/>
      <c r="R4" s="123"/>
      <c r="S4" s="123"/>
      <c r="T4" s="123"/>
      <c r="U4" s="123"/>
      <c r="V4" s="123"/>
      <c r="W4" s="123"/>
      <c r="X4" s="123"/>
      <c r="Y4" s="123"/>
      <c r="Z4" s="116" t="s">
        <v>159</v>
      </c>
      <c r="AA4" s="123"/>
      <c r="AB4" s="123"/>
      <c r="AC4" s="123"/>
      <c r="AD4" s="123"/>
      <c r="AE4" s="123"/>
      <c r="AF4" s="123"/>
      <c r="AG4" s="123"/>
      <c r="AH4" s="123"/>
      <c r="AI4" s="123"/>
      <c r="AL4" s="116" t="s">
        <v>158</v>
      </c>
      <c r="AM4" s="116"/>
      <c r="AN4" s="116"/>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1:94" ht="15" customHeight="1">
      <c r="A5" s="1"/>
      <c r="B5" s="116"/>
      <c r="C5" s="116"/>
      <c r="D5" s="116"/>
      <c r="E5" s="116"/>
      <c r="N5" s="116" t="s">
        <v>98</v>
      </c>
      <c r="O5" s="116"/>
      <c r="P5" s="116"/>
      <c r="Q5" s="116" t="s">
        <v>99</v>
      </c>
      <c r="R5" s="116"/>
      <c r="S5" s="116"/>
      <c r="T5" s="116" t="s">
        <v>100</v>
      </c>
      <c r="U5" s="116"/>
      <c r="V5" s="116"/>
      <c r="W5" s="116" t="s">
        <v>102</v>
      </c>
      <c r="X5" s="116"/>
      <c r="Y5" s="116"/>
      <c r="Z5" s="116" t="s">
        <v>98</v>
      </c>
      <c r="AA5" s="116"/>
      <c r="AB5" s="116"/>
      <c r="AC5" s="116" t="s">
        <v>99</v>
      </c>
      <c r="AD5" s="116"/>
      <c r="AE5" s="116"/>
      <c r="AF5" s="116" t="s">
        <v>100</v>
      </c>
      <c r="AG5" s="116"/>
      <c r="AH5" s="116"/>
      <c r="AI5" s="116" t="s">
        <v>102</v>
      </c>
      <c r="AJ5" s="116"/>
      <c r="AK5" s="116"/>
      <c r="AL5" s="116" t="s">
        <v>98</v>
      </c>
      <c r="AM5" s="116"/>
      <c r="AN5" s="116"/>
      <c r="AO5" s="116" t="s">
        <v>99</v>
      </c>
      <c r="AP5" s="116"/>
      <c r="AQ5" s="116"/>
      <c r="AR5" s="116" t="s">
        <v>100</v>
      </c>
      <c r="AS5" s="116"/>
      <c r="AT5" s="116"/>
      <c r="AU5" s="116" t="s">
        <v>102</v>
      </c>
      <c r="AV5" s="116"/>
      <c r="AW5" s="116"/>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1:94" ht="15" customHeight="1">
      <c r="A6" s="1"/>
      <c r="B6" s="116" t="s">
        <v>96</v>
      </c>
      <c r="C6" s="116" t="s">
        <v>137</v>
      </c>
      <c r="D6" s="116"/>
      <c r="E6" s="116"/>
      <c r="F6" s="116" t="s">
        <v>157</v>
      </c>
      <c r="G6" s="116" t="s">
        <v>137</v>
      </c>
      <c r="H6" s="116"/>
      <c r="K6" s="116" t="s">
        <v>137</v>
      </c>
      <c r="L6" s="116"/>
      <c r="M6" s="116"/>
      <c r="N6" s="116" t="s">
        <v>96</v>
      </c>
      <c r="O6" s="116" t="s">
        <v>137</v>
      </c>
      <c r="P6" s="116"/>
      <c r="Q6" s="116" t="s">
        <v>96</v>
      </c>
      <c r="R6" s="116" t="s">
        <v>137</v>
      </c>
      <c r="S6" s="116"/>
      <c r="T6" s="116" t="s">
        <v>96</v>
      </c>
      <c r="U6" s="116" t="s">
        <v>137</v>
      </c>
      <c r="V6" s="116"/>
      <c r="W6" s="116" t="s">
        <v>96</v>
      </c>
      <c r="X6" s="116" t="s">
        <v>137</v>
      </c>
      <c r="Y6" s="116"/>
      <c r="Z6" s="116" t="s">
        <v>96</v>
      </c>
      <c r="AA6" s="116" t="s">
        <v>137</v>
      </c>
      <c r="AB6" s="116"/>
      <c r="AC6" s="116" t="s">
        <v>96</v>
      </c>
      <c r="AD6" s="116" t="s">
        <v>137</v>
      </c>
      <c r="AE6" s="116"/>
      <c r="AF6" s="116" t="s">
        <v>96</v>
      </c>
      <c r="AG6" s="116" t="s">
        <v>137</v>
      </c>
      <c r="AH6" s="116"/>
      <c r="AI6" s="116" t="s">
        <v>96</v>
      </c>
      <c r="AJ6" s="116" t="s">
        <v>137</v>
      </c>
      <c r="AK6" s="116"/>
      <c r="AL6" s="116" t="s">
        <v>96</v>
      </c>
      <c r="AM6" s="116" t="s">
        <v>137</v>
      </c>
      <c r="AN6" s="116"/>
      <c r="AO6" s="116" t="s">
        <v>96</v>
      </c>
      <c r="AP6" s="116" t="s">
        <v>137</v>
      </c>
      <c r="AQ6" s="116"/>
      <c r="AR6" s="116" t="s">
        <v>96</v>
      </c>
      <c r="AS6" s="116" t="s">
        <v>137</v>
      </c>
      <c r="AT6" s="116"/>
      <c r="AU6" s="116" t="s">
        <v>96</v>
      </c>
      <c r="AV6" s="116" t="s">
        <v>137</v>
      </c>
      <c r="AW6" s="116"/>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ht="28">
      <c r="A7" s="1" t="s">
        <v>130</v>
      </c>
      <c r="B7" s="119"/>
      <c r="C7" s="116" t="s">
        <v>138</v>
      </c>
      <c r="D7" s="116" t="s">
        <v>95</v>
      </c>
      <c r="E7" s="116"/>
      <c r="F7" s="119"/>
      <c r="G7" s="116" t="s">
        <v>138</v>
      </c>
      <c r="H7" s="116" t="s">
        <v>95</v>
      </c>
      <c r="J7" s="116" t="s">
        <v>96</v>
      </c>
      <c r="K7" s="116" t="s">
        <v>138</v>
      </c>
      <c r="L7" s="116" t="s">
        <v>95</v>
      </c>
      <c r="M7" s="116"/>
      <c r="N7" s="119"/>
      <c r="O7" s="116" t="s">
        <v>138</v>
      </c>
      <c r="P7" s="116" t="s">
        <v>95</v>
      </c>
      <c r="Q7" s="119"/>
      <c r="R7" s="116" t="s">
        <v>138</v>
      </c>
      <c r="S7" s="116" t="s">
        <v>95</v>
      </c>
      <c r="T7" s="119"/>
      <c r="U7" s="116" t="s">
        <v>138</v>
      </c>
      <c r="V7" s="116" t="s">
        <v>95</v>
      </c>
      <c r="W7" s="119"/>
      <c r="X7" s="116" t="s">
        <v>138</v>
      </c>
      <c r="Y7" s="116" t="s">
        <v>95</v>
      </c>
      <c r="Z7" s="119"/>
      <c r="AA7" s="116" t="s">
        <v>138</v>
      </c>
      <c r="AB7" s="116" t="s">
        <v>95</v>
      </c>
      <c r="AC7" s="119"/>
      <c r="AD7" s="116" t="s">
        <v>138</v>
      </c>
      <c r="AE7" s="116" t="s">
        <v>95</v>
      </c>
      <c r="AF7" s="119"/>
      <c r="AG7" s="116" t="s">
        <v>138</v>
      </c>
      <c r="AH7" s="116" t="s">
        <v>95</v>
      </c>
      <c r="AI7" s="119"/>
      <c r="AJ7" s="116" t="s">
        <v>138</v>
      </c>
      <c r="AK7" s="116" t="s">
        <v>95</v>
      </c>
      <c r="AL7" s="119"/>
      <c r="AM7" s="116" t="s">
        <v>138</v>
      </c>
      <c r="AN7" s="116" t="s">
        <v>95</v>
      </c>
      <c r="AO7" s="119"/>
      <c r="AP7" s="116" t="s">
        <v>138</v>
      </c>
      <c r="AQ7" s="116" t="s">
        <v>95</v>
      </c>
      <c r="AR7" s="119"/>
      <c r="AS7" s="116" t="s">
        <v>138</v>
      </c>
      <c r="AT7" s="116" t="s">
        <v>95</v>
      </c>
      <c r="AU7" s="119"/>
      <c r="AV7" s="116" t="s">
        <v>138</v>
      </c>
      <c r="AW7" s="116" t="s">
        <v>95</v>
      </c>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row>
    <row r="8" spans="1:94" ht="14">
      <c r="A8" s="115" t="s">
        <v>131</v>
      </c>
      <c r="B8" s="147">
        <v>578.70000000000005</v>
      </c>
      <c r="C8" s="126">
        <f>D8/B8</f>
        <v>85.720579650674523</v>
      </c>
      <c r="D8" s="147">
        <f t="shared" ref="D8:D14" si="0">H8+P8+AB8+AN8</f>
        <v>49606.49944384535</v>
      </c>
      <c r="E8" s="125"/>
      <c r="F8" s="125">
        <v>410.64600000000002</v>
      </c>
      <c r="G8" s="127">
        <v>82.646100000000004</v>
      </c>
      <c r="H8" s="125">
        <v>33938.290380600003</v>
      </c>
      <c r="J8" s="125">
        <v>168.05400000000003</v>
      </c>
      <c r="K8" s="127">
        <v>93.233181377684218</v>
      </c>
      <c r="L8" s="125">
        <v>15668.209063245347</v>
      </c>
      <c r="M8" s="125"/>
      <c r="N8" s="125">
        <v>0</v>
      </c>
      <c r="O8" s="127">
        <v>0</v>
      </c>
      <c r="P8" s="125">
        <v>0</v>
      </c>
      <c r="Q8" s="115">
        <v>0</v>
      </c>
      <c r="R8" s="127">
        <v>0</v>
      </c>
      <c r="S8" s="115">
        <v>0</v>
      </c>
      <c r="T8" s="115">
        <v>0</v>
      </c>
      <c r="U8" s="127">
        <v>0</v>
      </c>
      <c r="V8" s="115">
        <v>0</v>
      </c>
      <c r="W8" s="125">
        <v>0</v>
      </c>
      <c r="X8" s="127">
        <v>0</v>
      </c>
      <c r="Y8" s="115">
        <v>0</v>
      </c>
      <c r="Z8" s="125">
        <v>90.21846315789476</v>
      </c>
      <c r="AA8" s="128">
        <v>99.541170143999977</v>
      </c>
      <c r="AB8" s="125">
        <v>8980.4513913301962</v>
      </c>
      <c r="AC8" s="125">
        <v>7.2174770526315806</v>
      </c>
      <c r="AD8" s="127">
        <v>181.62701999999999</v>
      </c>
      <c r="AE8" s="125">
        <v>1310.888848987857</v>
      </c>
      <c r="AF8" s="125">
        <v>7.2174770526315806</v>
      </c>
      <c r="AG8" s="127">
        <v>130.36337999999998</v>
      </c>
      <c r="AH8" s="125">
        <v>940.89470365349052</v>
      </c>
      <c r="AI8" s="125">
        <v>75.783509052631601</v>
      </c>
      <c r="AJ8" s="127">
        <v>88.788021599999993</v>
      </c>
      <c r="AK8" s="125">
        <v>6728.6678386888498</v>
      </c>
      <c r="AL8" s="125">
        <v>77.83553684210527</v>
      </c>
      <c r="AM8" s="127">
        <v>85.921648943999998</v>
      </c>
      <c r="AN8" s="125">
        <v>6687.7576719151475</v>
      </c>
      <c r="AO8" s="125">
        <v>6.2268429473684215</v>
      </c>
      <c r="AP8" s="127">
        <v>131.91072</v>
      </c>
      <c r="AQ8" s="125">
        <v>821.38733651429061</v>
      </c>
      <c r="AR8" s="125">
        <v>6.2268429473684215</v>
      </c>
      <c r="AS8" s="127">
        <v>94.679130000000001</v>
      </c>
      <c r="AT8" s="125">
        <v>589.55207290347789</v>
      </c>
      <c r="AU8" s="125">
        <v>65.38185094736842</v>
      </c>
      <c r="AV8" s="127">
        <v>80.707691600000004</v>
      </c>
      <c r="AW8" s="125">
        <v>5276.8182624973788</v>
      </c>
    </row>
    <row r="9" spans="1:94" ht="14">
      <c r="A9" s="115" t="s">
        <v>132</v>
      </c>
      <c r="B9" s="147">
        <v>0</v>
      </c>
      <c r="C9" s="126">
        <v>0</v>
      </c>
      <c r="D9" s="147">
        <f t="shared" si="0"/>
        <v>0</v>
      </c>
      <c r="E9" s="125"/>
      <c r="F9" s="125">
        <v>0</v>
      </c>
      <c r="G9" s="127">
        <v>81.130319999999998</v>
      </c>
      <c r="H9" s="125">
        <v>0</v>
      </c>
      <c r="J9" s="125">
        <v>0</v>
      </c>
      <c r="K9" s="127">
        <v>0</v>
      </c>
      <c r="L9" s="125">
        <v>0</v>
      </c>
      <c r="M9" s="125"/>
      <c r="N9" s="125">
        <v>0</v>
      </c>
      <c r="O9" s="127">
        <v>0</v>
      </c>
      <c r="P9" s="125">
        <v>0</v>
      </c>
      <c r="Q9" s="115">
        <v>0</v>
      </c>
      <c r="R9" s="127">
        <v>0</v>
      </c>
      <c r="S9" s="125">
        <v>0</v>
      </c>
      <c r="T9" s="115">
        <v>0</v>
      </c>
      <c r="U9" s="127">
        <v>0</v>
      </c>
      <c r="V9" s="125">
        <v>0</v>
      </c>
      <c r="W9" s="125">
        <v>0</v>
      </c>
      <c r="X9" s="127">
        <v>0</v>
      </c>
      <c r="Y9" s="125">
        <v>0</v>
      </c>
      <c r="Z9" s="125">
        <v>0</v>
      </c>
      <c r="AA9" s="128">
        <v>0</v>
      </c>
      <c r="AB9" s="125">
        <v>0</v>
      </c>
      <c r="AC9" s="125">
        <v>0</v>
      </c>
      <c r="AD9" s="127">
        <v>181.62701999999999</v>
      </c>
      <c r="AE9" s="125">
        <v>0</v>
      </c>
      <c r="AF9" s="125">
        <v>0</v>
      </c>
      <c r="AG9" s="127">
        <v>130.36337999999998</v>
      </c>
      <c r="AH9" s="125">
        <v>0</v>
      </c>
      <c r="AI9" s="125">
        <v>0</v>
      </c>
      <c r="AJ9" s="127">
        <v>88.788021599999993</v>
      </c>
      <c r="AK9" s="125">
        <v>0</v>
      </c>
      <c r="AL9" s="125">
        <v>0</v>
      </c>
      <c r="AM9" s="127">
        <v>0</v>
      </c>
      <c r="AN9" s="125">
        <v>0</v>
      </c>
      <c r="AO9" s="125">
        <v>0</v>
      </c>
      <c r="AP9" s="127">
        <v>131.91072</v>
      </c>
      <c r="AQ9" s="125">
        <v>0</v>
      </c>
      <c r="AR9" s="125">
        <v>0</v>
      </c>
      <c r="AS9" s="127">
        <v>94.679130000000001</v>
      </c>
      <c r="AT9" s="125">
        <v>0</v>
      </c>
      <c r="AU9" s="125">
        <v>0</v>
      </c>
      <c r="AV9" s="127">
        <v>80.707691600000004</v>
      </c>
      <c r="AW9" s="125">
        <v>0</v>
      </c>
    </row>
    <row r="10" spans="1:94" ht="14">
      <c r="A10" s="115" t="s">
        <v>133</v>
      </c>
      <c r="B10" s="147">
        <v>0</v>
      </c>
      <c r="C10" s="126">
        <v>0</v>
      </c>
      <c r="D10" s="147">
        <f t="shared" si="0"/>
        <v>0</v>
      </c>
      <c r="E10" s="125"/>
      <c r="F10" s="125">
        <v>0</v>
      </c>
      <c r="G10" s="127">
        <v>82.646100000000004</v>
      </c>
      <c r="H10" s="125">
        <v>0</v>
      </c>
      <c r="J10" s="125">
        <v>0</v>
      </c>
      <c r="K10" s="127">
        <v>0</v>
      </c>
      <c r="L10" s="125">
        <v>0</v>
      </c>
      <c r="M10" s="125"/>
      <c r="N10" s="125">
        <v>0</v>
      </c>
      <c r="O10" s="127">
        <v>0</v>
      </c>
      <c r="P10" s="125">
        <v>0</v>
      </c>
      <c r="Q10" s="115">
        <v>0</v>
      </c>
      <c r="R10" s="127">
        <v>261.91840000000002</v>
      </c>
      <c r="S10" s="125">
        <v>0</v>
      </c>
      <c r="T10" s="115">
        <v>0</v>
      </c>
      <c r="U10" s="127">
        <v>206.09562890000001</v>
      </c>
      <c r="V10" s="125">
        <v>0</v>
      </c>
      <c r="W10" s="125">
        <v>0</v>
      </c>
      <c r="X10" s="127">
        <v>105.627695</v>
      </c>
      <c r="Y10" s="125">
        <v>0</v>
      </c>
      <c r="Z10" s="125">
        <v>0</v>
      </c>
      <c r="AA10" s="128">
        <v>0</v>
      </c>
      <c r="AB10" s="125">
        <v>0</v>
      </c>
      <c r="AC10" s="125">
        <v>0</v>
      </c>
      <c r="AD10" s="127">
        <v>181.62701999999999</v>
      </c>
      <c r="AE10" s="125">
        <v>0</v>
      </c>
      <c r="AF10" s="125">
        <v>0</v>
      </c>
      <c r="AG10" s="127">
        <v>130.36337999999998</v>
      </c>
      <c r="AH10" s="125">
        <v>0</v>
      </c>
      <c r="AI10" s="125">
        <v>0</v>
      </c>
      <c r="AJ10" s="127">
        <v>88.788021599999993</v>
      </c>
      <c r="AK10" s="125">
        <v>0</v>
      </c>
      <c r="AL10" s="125">
        <v>0</v>
      </c>
      <c r="AM10" s="127">
        <v>0</v>
      </c>
      <c r="AN10" s="125">
        <v>0</v>
      </c>
      <c r="AO10" s="125">
        <v>0</v>
      </c>
      <c r="AP10" s="127">
        <v>131.91072</v>
      </c>
      <c r="AQ10" s="125">
        <v>0</v>
      </c>
      <c r="AR10" s="125">
        <v>0</v>
      </c>
      <c r="AS10" s="127">
        <v>94.679130000000001</v>
      </c>
      <c r="AT10" s="125">
        <v>0</v>
      </c>
      <c r="AU10" s="125">
        <v>0</v>
      </c>
      <c r="AV10" s="127">
        <v>80.707691600000004</v>
      </c>
      <c r="AW10" s="125">
        <v>0</v>
      </c>
    </row>
    <row r="11" spans="1:94" ht="14">
      <c r="A11" s="115" t="s">
        <v>77</v>
      </c>
      <c r="B11" s="147">
        <v>5.4</v>
      </c>
      <c r="C11" s="126">
        <f>D11/B11</f>
        <v>69.321351199999981</v>
      </c>
      <c r="D11" s="147">
        <f t="shared" si="0"/>
        <v>374.33529647999995</v>
      </c>
      <c r="E11" s="125"/>
      <c r="F11" s="125">
        <v>4.6139999999999999</v>
      </c>
      <c r="G11" s="127">
        <v>81.130319999999998</v>
      </c>
      <c r="H11" s="125">
        <v>374.33529647999995</v>
      </c>
      <c r="J11" s="125">
        <v>0</v>
      </c>
      <c r="K11" s="127">
        <v>0</v>
      </c>
      <c r="L11" s="125">
        <v>0</v>
      </c>
      <c r="M11" s="125"/>
      <c r="N11" s="125">
        <v>0</v>
      </c>
      <c r="O11" s="127">
        <v>0</v>
      </c>
      <c r="P11" s="125">
        <v>0</v>
      </c>
      <c r="Q11" s="115">
        <v>0</v>
      </c>
      <c r="R11" s="127">
        <v>0</v>
      </c>
      <c r="S11" s="125">
        <v>0</v>
      </c>
      <c r="T11" s="115">
        <v>0</v>
      </c>
      <c r="U11" s="127">
        <v>0</v>
      </c>
      <c r="V11" s="125">
        <v>0</v>
      </c>
      <c r="W11" s="125">
        <v>0</v>
      </c>
      <c r="X11" s="127">
        <v>0</v>
      </c>
      <c r="Y11" s="125">
        <v>0</v>
      </c>
      <c r="Z11" s="125">
        <v>0</v>
      </c>
      <c r="AA11" s="128">
        <v>0</v>
      </c>
      <c r="AB11" s="125">
        <v>0</v>
      </c>
      <c r="AC11" s="125">
        <v>0</v>
      </c>
      <c r="AD11" s="127">
        <v>181.62701999999999</v>
      </c>
      <c r="AE11" s="125">
        <v>0</v>
      </c>
      <c r="AF11" s="125">
        <v>0</v>
      </c>
      <c r="AG11" s="127">
        <v>130.36337999999998</v>
      </c>
      <c r="AH11" s="125">
        <v>0</v>
      </c>
      <c r="AI11" s="125">
        <v>0</v>
      </c>
      <c r="AJ11" s="127">
        <v>88.788021599999993</v>
      </c>
      <c r="AK11" s="125">
        <v>0</v>
      </c>
      <c r="AL11" s="125">
        <v>0</v>
      </c>
      <c r="AM11" s="127">
        <v>0</v>
      </c>
      <c r="AN11" s="125">
        <v>0</v>
      </c>
      <c r="AO11" s="125">
        <v>0</v>
      </c>
      <c r="AP11" s="127">
        <v>131.91072</v>
      </c>
      <c r="AQ11" s="125">
        <v>0</v>
      </c>
      <c r="AR11" s="125">
        <v>0</v>
      </c>
      <c r="AS11" s="127">
        <v>94.679130000000001</v>
      </c>
      <c r="AT11" s="125">
        <v>0</v>
      </c>
      <c r="AU11" s="125">
        <v>0</v>
      </c>
      <c r="AV11" s="127">
        <v>80.707691600000004</v>
      </c>
      <c r="AW11" s="125">
        <v>0</v>
      </c>
    </row>
    <row r="12" spans="1:94" ht="14">
      <c r="A12" s="115" t="s">
        <v>78</v>
      </c>
      <c r="B12" s="147">
        <v>231.3</v>
      </c>
      <c r="C12" s="126">
        <f>D12/B12</f>
        <v>86.854138177002056</v>
      </c>
      <c r="D12" s="147">
        <f t="shared" si="0"/>
        <v>20089.362160340577</v>
      </c>
      <c r="E12" s="125"/>
      <c r="F12" s="125">
        <v>139.18899999999999</v>
      </c>
      <c r="G12" s="127">
        <v>82.646100000000004</v>
      </c>
      <c r="H12" s="125">
        <v>11503.4280129</v>
      </c>
      <c r="J12" s="125">
        <v>92.111000000000018</v>
      </c>
      <c r="K12" s="127">
        <v>93.212907768242403</v>
      </c>
      <c r="L12" s="125">
        <v>8585.9341474405774</v>
      </c>
      <c r="M12" s="125"/>
      <c r="N12" s="125">
        <v>0</v>
      </c>
      <c r="O12" s="127">
        <v>0</v>
      </c>
      <c r="P12" s="125">
        <v>0</v>
      </c>
      <c r="Q12" s="115">
        <v>0</v>
      </c>
      <c r="R12" s="127">
        <v>0</v>
      </c>
      <c r="S12" s="125">
        <v>0</v>
      </c>
      <c r="T12" s="115">
        <v>0</v>
      </c>
      <c r="U12" s="127">
        <v>0</v>
      </c>
      <c r="V12" s="125">
        <v>0</v>
      </c>
      <c r="W12" s="125">
        <v>0</v>
      </c>
      <c r="X12" s="127">
        <v>0</v>
      </c>
      <c r="Y12" s="125">
        <v>0</v>
      </c>
      <c r="Z12" s="125">
        <v>49.311949494949502</v>
      </c>
      <c r="AA12" s="128">
        <v>99.541170144000006</v>
      </c>
      <c r="AB12" s="125">
        <v>4908.5691548091036</v>
      </c>
      <c r="AC12" s="125">
        <v>3.9449559595959602</v>
      </c>
      <c r="AD12" s="127">
        <v>181.62701999999999</v>
      </c>
      <c r="AE12" s="125">
        <v>716.51059497265464</v>
      </c>
      <c r="AF12" s="125">
        <v>3.9449559595959602</v>
      </c>
      <c r="AG12" s="127">
        <v>130.36337999999998</v>
      </c>
      <c r="AH12" s="125">
        <v>514.27779284407268</v>
      </c>
      <c r="AI12" s="125">
        <v>41.422037575757585</v>
      </c>
      <c r="AJ12" s="127">
        <v>88.788021599999993</v>
      </c>
      <c r="AK12" s="125">
        <v>3677.7807669923759</v>
      </c>
      <c r="AL12" s="125">
        <v>42.799050505050516</v>
      </c>
      <c r="AM12" s="127">
        <v>85.921648943999998</v>
      </c>
      <c r="AN12" s="125">
        <v>3677.3649926314765</v>
      </c>
      <c r="AO12" s="125">
        <v>3.4239240404040414</v>
      </c>
      <c r="AP12" s="127">
        <v>131.91072</v>
      </c>
      <c r="AQ12" s="125">
        <v>451.65228539500617</v>
      </c>
      <c r="AR12" s="125">
        <v>3.4239240404040414</v>
      </c>
      <c r="AS12" s="127">
        <v>94.679130000000001</v>
      </c>
      <c r="AT12" s="125">
        <v>324.17414933153947</v>
      </c>
      <c r="AU12" s="125">
        <v>35.951202424242439</v>
      </c>
      <c r="AV12" s="127">
        <v>80.707691600000004</v>
      </c>
      <c r="AW12" s="125">
        <v>2901.5385579049312</v>
      </c>
    </row>
    <row r="13" spans="1:94" ht="14">
      <c r="A13" s="115" t="s">
        <v>79</v>
      </c>
      <c r="B13" s="147">
        <v>0</v>
      </c>
      <c r="C13" s="126">
        <v>0</v>
      </c>
      <c r="D13" s="147">
        <f t="shared" si="0"/>
        <v>0</v>
      </c>
      <c r="E13" s="125"/>
      <c r="F13" s="125">
        <v>0</v>
      </c>
      <c r="G13" s="127">
        <v>81.130319999999998</v>
      </c>
      <c r="H13" s="125">
        <v>0</v>
      </c>
      <c r="J13" s="125">
        <v>0</v>
      </c>
      <c r="K13" s="127">
        <v>0</v>
      </c>
      <c r="L13" s="125">
        <v>0</v>
      </c>
      <c r="M13" s="125"/>
      <c r="N13" s="125">
        <v>0</v>
      </c>
      <c r="O13" s="127">
        <v>0</v>
      </c>
      <c r="P13" s="125">
        <v>0</v>
      </c>
      <c r="Q13" s="115">
        <v>0</v>
      </c>
      <c r="R13" s="127">
        <v>0</v>
      </c>
      <c r="S13" s="125">
        <v>0</v>
      </c>
      <c r="T13" s="115">
        <v>0</v>
      </c>
      <c r="U13" s="127">
        <v>0</v>
      </c>
      <c r="V13" s="125">
        <v>0</v>
      </c>
      <c r="W13" s="125">
        <v>0</v>
      </c>
      <c r="X13" s="127">
        <v>0</v>
      </c>
      <c r="Y13" s="125">
        <v>0</v>
      </c>
      <c r="Z13" s="125">
        <v>0</v>
      </c>
      <c r="AA13" s="128">
        <v>0</v>
      </c>
      <c r="AB13" s="125">
        <v>0</v>
      </c>
      <c r="AC13" s="125">
        <v>0</v>
      </c>
      <c r="AD13" s="127">
        <v>181.62701999999999</v>
      </c>
      <c r="AE13" s="125">
        <v>0</v>
      </c>
      <c r="AF13" s="125">
        <v>0</v>
      </c>
      <c r="AG13" s="127">
        <v>130.36337999999998</v>
      </c>
      <c r="AH13" s="125">
        <v>0</v>
      </c>
      <c r="AI13" s="125">
        <v>0</v>
      </c>
      <c r="AJ13" s="127">
        <v>88.788021599999993</v>
      </c>
      <c r="AK13" s="125">
        <v>0</v>
      </c>
      <c r="AL13" s="125">
        <v>0</v>
      </c>
      <c r="AM13" s="127">
        <v>0</v>
      </c>
      <c r="AN13" s="125">
        <v>0</v>
      </c>
      <c r="AO13" s="125">
        <v>0</v>
      </c>
      <c r="AP13" s="127">
        <v>131.91072</v>
      </c>
      <c r="AQ13" s="125">
        <v>0</v>
      </c>
      <c r="AR13" s="125">
        <v>0</v>
      </c>
      <c r="AS13" s="127">
        <v>94.679130000000001</v>
      </c>
      <c r="AT13" s="125">
        <v>0</v>
      </c>
      <c r="AU13" s="125">
        <v>0</v>
      </c>
      <c r="AV13" s="127">
        <v>80.707691600000004</v>
      </c>
      <c r="AW13" s="125">
        <v>0</v>
      </c>
    </row>
    <row r="14" spans="1:94" ht="14">
      <c r="A14" s="129" t="s">
        <v>80</v>
      </c>
      <c r="B14" s="147">
        <v>815.40000000000009</v>
      </c>
      <c r="C14" s="130">
        <f>D14/B14</f>
        <v>85.933525755047739</v>
      </c>
      <c r="D14" s="147">
        <f t="shared" si="0"/>
        <v>70070.196900665935</v>
      </c>
      <c r="E14" s="131"/>
      <c r="F14" s="125">
        <v>554.44899999999996</v>
      </c>
      <c r="G14" s="127">
        <v>82.633486019417489</v>
      </c>
      <c r="H14" s="125">
        <v>45816.053689980006</v>
      </c>
      <c r="J14" s="125">
        <v>260.16500000000008</v>
      </c>
      <c r="K14" s="127">
        <v>93.226003538853888</v>
      </c>
      <c r="L14" s="125">
        <v>24254.143210685928</v>
      </c>
      <c r="M14" s="125"/>
      <c r="N14" s="27">
        <v>0</v>
      </c>
      <c r="O14" s="127">
        <v>0</v>
      </c>
      <c r="P14" s="125">
        <v>0</v>
      </c>
      <c r="Q14" s="115">
        <v>0</v>
      </c>
      <c r="R14" s="127">
        <v>0</v>
      </c>
      <c r="S14" s="29">
        <v>0</v>
      </c>
      <c r="T14" s="115">
        <v>0</v>
      </c>
      <c r="U14" s="127">
        <v>0</v>
      </c>
      <c r="V14" s="125">
        <v>0</v>
      </c>
      <c r="W14" s="125">
        <v>0</v>
      </c>
      <c r="X14" s="127">
        <v>0</v>
      </c>
      <c r="Y14" s="125">
        <v>0</v>
      </c>
      <c r="Z14" s="125">
        <v>139.53041265284429</v>
      </c>
      <c r="AA14" s="128">
        <v>99.541170143999977</v>
      </c>
      <c r="AB14" s="125">
        <v>13889.020546139302</v>
      </c>
      <c r="AC14" s="125">
        <v>11.162433012227543</v>
      </c>
      <c r="AD14" s="127">
        <v>181.62701999999999</v>
      </c>
      <c r="AE14" s="125">
        <v>2027.3994439605117</v>
      </c>
      <c r="AF14" s="125">
        <v>11.162433012227543</v>
      </c>
      <c r="AG14" s="127">
        <v>130.36337999999998</v>
      </c>
      <c r="AH14" s="125">
        <v>1455.1724964975633</v>
      </c>
      <c r="AI14" s="125">
        <v>117.2055466283892</v>
      </c>
      <c r="AJ14" s="127">
        <v>88.788021599999993</v>
      </c>
      <c r="AK14" s="27">
        <v>10406.448605681226</v>
      </c>
      <c r="AL14" s="125">
        <v>120.63458734715579</v>
      </c>
      <c r="AM14" s="127">
        <v>85.921648944000012</v>
      </c>
      <c r="AN14" s="125">
        <v>10365.122664546625</v>
      </c>
      <c r="AO14" s="125">
        <v>9.6507669877724638</v>
      </c>
      <c r="AP14" s="127">
        <v>131.91072</v>
      </c>
      <c r="AQ14" s="125">
        <v>1273.0396219092968</v>
      </c>
      <c r="AR14" s="125">
        <v>9.6507669877724638</v>
      </c>
      <c r="AS14" s="89">
        <v>94.679129999999986</v>
      </c>
      <c r="AT14" s="125">
        <v>913.7262222350173</v>
      </c>
      <c r="AU14" s="125">
        <v>101.33305337161084</v>
      </c>
      <c r="AV14" s="127">
        <v>80.707691600000004</v>
      </c>
      <c r="AW14" s="125">
        <v>8178.3568204023104</v>
      </c>
    </row>
    <row r="15" spans="1:94" ht="18">
      <c r="A15" s="132"/>
      <c r="B15" s="147"/>
      <c r="C15" s="132"/>
      <c r="D15" s="147"/>
      <c r="E15" s="125"/>
      <c r="G15" s="127"/>
      <c r="H15" s="125"/>
      <c r="K15" s="127"/>
      <c r="L15" s="125"/>
      <c r="N15" s="133"/>
      <c r="O15" s="127"/>
      <c r="P15" s="125"/>
      <c r="R15" s="127"/>
      <c r="S15" s="125"/>
      <c r="U15" s="127"/>
      <c r="V15" s="125"/>
      <c r="W15" s="125"/>
      <c r="X15" s="127"/>
      <c r="Y15" s="125"/>
      <c r="Z15" s="125"/>
      <c r="AA15" s="128"/>
      <c r="AB15" s="125"/>
      <c r="AC15" s="125"/>
      <c r="AD15" s="127"/>
      <c r="AE15" s="125"/>
      <c r="AF15" s="125"/>
      <c r="AG15" s="127"/>
      <c r="AH15" s="125"/>
      <c r="AI15" s="125"/>
      <c r="AJ15" s="127"/>
      <c r="AK15" s="125"/>
      <c r="AM15" s="127"/>
      <c r="AN15" s="125"/>
      <c r="AO15" s="125"/>
      <c r="AP15" s="127"/>
      <c r="AQ15" s="125"/>
      <c r="AR15" s="125"/>
      <c r="AT15" s="125"/>
      <c r="AU15" s="125"/>
      <c r="AV15" s="127"/>
      <c r="AW15" s="125"/>
    </row>
    <row r="16" spans="1:94" ht="14">
      <c r="A16" s="115" t="s">
        <v>84</v>
      </c>
      <c r="B16" s="147">
        <v>7552.7999999999993</v>
      </c>
      <c r="C16" s="126">
        <f t="shared" ref="C16:C41" si="1">D16/B16</f>
        <v>79.449462626766021</v>
      </c>
      <c r="D16" s="147">
        <f>H16+P16+AB16+AN16</f>
        <v>600065.9013274383</v>
      </c>
      <c r="E16" s="125"/>
      <c r="F16" s="125">
        <v>6454</v>
      </c>
      <c r="G16" s="127">
        <v>77.100270000000009</v>
      </c>
      <c r="H16" s="125">
        <v>497605.14258000004</v>
      </c>
      <c r="J16" s="125">
        <v>1099.351999999999</v>
      </c>
      <c r="K16" s="127">
        <v>93.20104820606899</v>
      </c>
      <c r="L16" s="125">
        <v>102460.75874743826</v>
      </c>
      <c r="M16" s="125"/>
      <c r="N16" s="125">
        <v>0</v>
      </c>
      <c r="O16" s="127">
        <v>0</v>
      </c>
      <c r="P16" s="125">
        <v>0</v>
      </c>
      <c r="Q16" s="115">
        <v>0</v>
      </c>
      <c r="R16" s="127">
        <v>0</v>
      </c>
      <c r="S16" s="125">
        <v>0</v>
      </c>
      <c r="T16" s="115">
        <v>0</v>
      </c>
      <c r="U16" s="127">
        <v>0</v>
      </c>
      <c r="V16" s="125">
        <v>0</v>
      </c>
      <c r="W16" s="125">
        <v>0</v>
      </c>
      <c r="X16" s="127">
        <v>0</v>
      </c>
      <c r="Y16" s="125">
        <v>0</v>
      </c>
      <c r="Z16" s="125">
        <v>587.58468965517181</v>
      </c>
      <c r="AA16" s="128">
        <v>99.541170143999977</v>
      </c>
      <c r="AB16" s="125">
        <v>58488.867566974885</v>
      </c>
      <c r="AC16" s="125">
        <v>47.006775172413747</v>
      </c>
      <c r="AD16" s="127">
        <v>181.62701999999999</v>
      </c>
      <c r="AE16" s="125">
        <v>8537.7004943754946</v>
      </c>
      <c r="AF16" s="125">
        <v>47.006775172413747</v>
      </c>
      <c r="AG16" s="127">
        <v>130.36337999999998</v>
      </c>
      <c r="AH16" s="125">
        <v>6127.9620943759373</v>
      </c>
      <c r="AI16" s="125">
        <v>493.57113931034428</v>
      </c>
      <c r="AJ16" s="127">
        <v>88.788021599999993</v>
      </c>
      <c r="AK16" s="125">
        <v>43823.204978223454</v>
      </c>
      <c r="AL16" s="125">
        <v>511.76731034482708</v>
      </c>
      <c r="AM16" s="127">
        <v>85.921648944000012</v>
      </c>
      <c r="AN16" s="125">
        <v>43971.891180463339</v>
      </c>
      <c r="AO16" s="125">
        <v>40.94138482758617</v>
      </c>
      <c r="AP16" s="127">
        <v>131.91072</v>
      </c>
      <c r="AQ16" s="125">
        <v>5400.6075504039673</v>
      </c>
      <c r="AR16" s="125">
        <v>40.94138482758617</v>
      </c>
      <c r="AS16" s="127">
        <v>94.679130000000001</v>
      </c>
      <c r="AT16" s="125">
        <v>3876.2946964710586</v>
      </c>
      <c r="AU16" s="125">
        <v>429.88454068965478</v>
      </c>
      <c r="AV16" s="127">
        <v>80.707691600000004</v>
      </c>
      <c r="AW16" s="125">
        <v>34694.988933588313</v>
      </c>
    </row>
    <row r="17" spans="1:63" ht="14">
      <c r="A17" s="115" t="s">
        <v>85</v>
      </c>
      <c r="B17" s="147">
        <v>12368.630843116331</v>
      </c>
      <c r="C17" s="126">
        <f t="shared" si="1"/>
        <v>89.572197030396481</v>
      </c>
      <c r="D17" s="147">
        <f>H17+P17+AB17+AN17</f>
        <v>1107885.4388758549</v>
      </c>
      <c r="E17" s="125"/>
      <c r="F17" s="125">
        <v>8282.0709092849538</v>
      </c>
      <c r="G17" s="127">
        <v>77.100270000000009</v>
      </c>
      <c r="H17" s="125">
        <v>638549.90326501557</v>
      </c>
      <c r="J17" s="125">
        <v>4086.5599338313768</v>
      </c>
      <c r="K17" s="127">
        <v>114.84856290136707</v>
      </c>
      <c r="L17" s="125">
        <v>469335.53561083938</v>
      </c>
      <c r="M17" s="125"/>
      <c r="N17" s="125">
        <v>1775</v>
      </c>
      <c r="O17" s="127">
        <v>149.2930445483</v>
      </c>
      <c r="P17" s="125">
        <v>264995.15407323249</v>
      </c>
      <c r="Q17" s="115">
        <v>301.75</v>
      </c>
      <c r="R17" s="127">
        <v>261.91840000000002</v>
      </c>
      <c r="S17" s="125">
        <v>79033.877200000003</v>
      </c>
      <c r="T17" s="115">
        <v>301.75</v>
      </c>
      <c r="U17" s="127">
        <v>206.18183498999997</v>
      </c>
      <c r="V17" s="125">
        <v>62215.36870823249</v>
      </c>
      <c r="W17" s="125">
        <v>1171.5</v>
      </c>
      <c r="X17" s="127">
        <v>105.63031000000001</v>
      </c>
      <c r="Y17" s="125">
        <v>123745.90816500002</v>
      </c>
      <c r="Z17" s="125">
        <v>420.5243566074455</v>
      </c>
      <c r="AA17" s="128">
        <v>99.541170143999992</v>
      </c>
      <c r="AB17" s="125">
        <v>41859.486530757858</v>
      </c>
      <c r="AC17" s="125">
        <v>33.641948528595641</v>
      </c>
      <c r="AD17" s="127">
        <v>181.62701999999999</v>
      </c>
      <c r="AE17" s="125">
        <v>6110.2868582422107</v>
      </c>
      <c r="AF17" s="125">
        <v>33.641948528595641</v>
      </c>
      <c r="AG17" s="127">
        <v>130.36337999999998</v>
      </c>
      <c r="AH17" s="125">
        <v>4385.6781199737534</v>
      </c>
      <c r="AI17" s="125">
        <v>353.24045955025417</v>
      </c>
      <c r="AJ17" s="127">
        <v>88.788021599999993</v>
      </c>
      <c r="AK17" s="125">
        <v>31363.52155254189</v>
      </c>
      <c r="AL17" s="125">
        <v>1891.0355772239313</v>
      </c>
      <c r="AM17" s="127">
        <v>85.921648943999998</v>
      </c>
      <c r="AN17" s="125">
        <v>162480.89500684902</v>
      </c>
      <c r="AO17" s="125">
        <v>151.28284617791451</v>
      </c>
      <c r="AP17" s="127">
        <v>131.91072</v>
      </c>
      <c r="AQ17" s="125">
        <v>19955.829162977949</v>
      </c>
      <c r="AR17" s="125">
        <v>151.28284617791451</v>
      </c>
      <c r="AS17" s="127">
        <v>94.679130000000001</v>
      </c>
      <c r="AT17" s="125">
        <v>14323.328260048771</v>
      </c>
      <c r="AU17" s="125">
        <v>1588.4698848681023</v>
      </c>
      <c r="AV17" s="127">
        <v>80.707691600000004</v>
      </c>
      <c r="AW17" s="125">
        <v>128201.73758382231</v>
      </c>
    </row>
    <row r="18" spans="1:63" ht="14">
      <c r="A18" s="115" t="s">
        <v>86</v>
      </c>
      <c r="B18" s="147">
        <v>1037.7</v>
      </c>
      <c r="C18" s="126">
        <f t="shared" si="1"/>
        <v>84.945610624904177</v>
      </c>
      <c r="D18" s="147">
        <f>H18+P18+AB18+AN18</f>
        <v>88148.060145463067</v>
      </c>
      <c r="E18" s="125"/>
      <c r="F18" s="125">
        <v>838</v>
      </c>
      <c r="G18" s="127">
        <v>79.029080000000008</v>
      </c>
      <c r="H18" s="125">
        <v>66226.369040000005</v>
      </c>
      <c r="J18" s="125">
        <v>200.25900000000001</v>
      </c>
      <c r="K18" s="127">
        <v>109.46669615579354</v>
      </c>
      <c r="L18" s="125">
        <v>21921.691105463062</v>
      </c>
      <c r="M18" s="125"/>
      <c r="N18" s="125">
        <v>65</v>
      </c>
      <c r="O18" s="127">
        <v>149.52752511310001</v>
      </c>
      <c r="P18" s="125">
        <v>9719.2891323515014</v>
      </c>
      <c r="Q18" s="115">
        <v>11.05</v>
      </c>
      <c r="R18" s="127">
        <v>261.91840000000002</v>
      </c>
      <c r="S18" s="125">
        <v>2894.1983200000004</v>
      </c>
      <c r="T18" s="115">
        <v>11.05</v>
      </c>
      <c r="U18" s="127">
        <v>207.56113242999999</v>
      </c>
      <c r="V18" s="125">
        <v>2293.5505133514998</v>
      </c>
      <c r="W18" s="125">
        <v>42.900000000000006</v>
      </c>
      <c r="X18" s="127">
        <v>105.63031000000001</v>
      </c>
      <c r="Y18" s="125">
        <v>4531.5402990000011</v>
      </c>
      <c r="Z18" s="125">
        <v>42.639212499999999</v>
      </c>
      <c r="AA18" s="128">
        <v>99.541170144000006</v>
      </c>
      <c r="AB18" s="125">
        <v>4244.3571062686715</v>
      </c>
      <c r="AC18" s="125">
        <v>3.4111370000000001</v>
      </c>
      <c r="AD18" s="127">
        <v>181.62701999999999</v>
      </c>
      <c r="AE18" s="125">
        <v>619.55464812174</v>
      </c>
      <c r="AF18" s="125">
        <v>3.4111370000000001</v>
      </c>
      <c r="AG18" s="127">
        <v>130.36337999999998</v>
      </c>
      <c r="AH18" s="125">
        <v>444.68734896305995</v>
      </c>
      <c r="AI18" s="125">
        <v>35.816938500000006</v>
      </c>
      <c r="AJ18" s="127">
        <v>88.788021599999993</v>
      </c>
      <c r="AK18" s="125">
        <v>3180.1151091838719</v>
      </c>
      <c r="AL18" s="125">
        <v>92.619787500000015</v>
      </c>
      <c r="AM18" s="127">
        <v>85.921648944000012</v>
      </c>
      <c r="AN18" s="125">
        <v>7958.0448668428817</v>
      </c>
      <c r="AO18" s="125">
        <v>7.4095830000000014</v>
      </c>
      <c r="AP18" s="127">
        <v>131.91072</v>
      </c>
      <c r="AQ18" s="125">
        <v>977.4034284297602</v>
      </c>
      <c r="AR18" s="125">
        <v>7.4095830000000014</v>
      </c>
      <c r="AS18" s="127">
        <v>94.679130000000001</v>
      </c>
      <c r="AT18" s="125">
        <v>701.53287210279018</v>
      </c>
      <c r="AU18" s="125">
        <v>77.80062150000002</v>
      </c>
      <c r="AV18" s="127">
        <v>80.707691600000004</v>
      </c>
      <c r="AW18" s="125">
        <v>6279.1085663103313</v>
      </c>
    </row>
    <row r="19" spans="1:63" ht="14">
      <c r="A19" s="129" t="s">
        <v>87</v>
      </c>
      <c r="B19" s="147">
        <v>20959.130843116331</v>
      </c>
      <c r="C19" s="130">
        <f t="shared" si="1"/>
        <v>85.695318846614043</v>
      </c>
      <c r="D19" s="147">
        <f>H19+P19+AB19+AN19</f>
        <v>1796099.4003487565</v>
      </c>
      <c r="E19" s="131"/>
      <c r="F19" s="125">
        <v>15574.070909284954</v>
      </c>
      <c r="G19" s="127">
        <v>77.204054218616633</v>
      </c>
      <c r="H19" s="125">
        <v>1202381.4148850157</v>
      </c>
      <c r="J19" s="125">
        <v>5386.1709338313758</v>
      </c>
      <c r="K19" s="127">
        <v>110.23006747418763</v>
      </c>
      <c r="L19" s="125">
        <v>593717.98546374077</v>
      </c>
      <c r="M19" s="125"/>
      <c r="N19" s="27">
        <v>1840</v>
      </c>
      <c r="O19" s="127">
        <v>149.30132782912176</v>
      </c>
      <c r="P19" s="125">
        <v>274714.44320558402</v>
      </c>
      <c r="Q19" s="115">
        <v>312.8</v>
      </c>
      <c r="R19" s="127">
        <v>261.91839999999996</v>
      </c>
      <c r="S19" s="29">
        <v>81928.075519999999</v>
      </c>
      <c r="T19" s="115">
        <v>312.8</v>
      </c>
      <c r="U19" s="127">
        <v>206.23056017130429</v>
      </c>
      <c r="V19" s="125">
        <v>64508.919221583987</v>
      </c>
      <c r="W19" s="125">
        <v>1214.4000000000001</v>
      </c>
      <c r="X19" s="127">
        <v>105.63031000000001</v>
      </c>
      <c r="Y19" s="125">
        <v>128277.44846400002</v>
      </c>
      <c r="Z19" s="125">
        <v>1050.7482587626178</v>
      </c>
      <c r="AA19" s="128">
        <v>99.541170143999949</v>
      </c>
      <c r="AB19" s="125">
        <v>104592.71120400142</v>
      </c>
      <c r="AC19" s="125">
        <v>84.059860701009427</v>
      </c>
      <c r="AD19" s="127">
        <v>181.6270199999999</v>
      </c>
      <c r="AE19" s="125">
        <v>15267.542000739446</v>
      </c>
      <c r="AF19" s="125">
        <v>84.059860701009427</v>
      </c>
      <c r="AG19" s="127">
        <v>130.36337999999992</v>
      </c>
      <c r="AH19" s="27">
        <v>10958.32756331275</v>
      </c>
      <c r="AI19" s="125">
        <v>882.62853736059878</v>
      </c>
      <c r="AJ19" s="127">
        <v>88.788021599999951</v>
      </c>
      <c r="AK19" s="125">
        <v>78366.841639949213</v>
      </c>
      <c r="AL19" s="125">
        <v>2495.4226750687581</v>
      </c>
      <c r="AM19" s="127">
        <v>85.921648944000026</v>
      </c>
      <c r="AN19" s="125">
        <v>214410.83105415528</v>
      </c>
      <c r="AO19" s="125">
        <v>199.63381400550065</v>
      </c>
      <c r="AP19" s="127">
        <v>131.91072</v>
      </c>
      <c r="AQ19" s="125">
        <v>26333.840141811677</v>
      </c>
      <c r="AR19" s="125">
        <v>199.63381400550065</v>
      </c>
      <c r="AS19" s="89">
        <v>94.679130000000015</v>
      </c>
      <c r="AT19" s="125">
        <v>18901.155828622621</v>
      </c>
      <c r="AU19" s="125">
        <v>2096.1550470577567</v>
      </c>
      <c r="AV19" s="127">
        <v>80.707691600000032</v>
      </c>
      <c r="AW19" s="125">
        <v>169175.83508372097</v>
      </c>
    </row>
    <row r="20" spans="1:63" ht="14">
      <c r="A20" s="129" t="s">
        <v>54</v>
      </c>
      <c r="B20" s="147">
        <v>24738.230843116333</v>
      </c>
      <c r="C20" s="130">
        <f t="shared" si="1"/>
        <v>84.721800667025107</v>
      </c>
      <c r="D20" s="147">
        <f>D19+D23</f>
        <v>2095867.4623453543</v>
      </c>
      <c r="E20" s="125"/>
      <c r="F20" s="125">
        <v>18803.101909284953</v>
      </c>
      <c r="G20" s="127">
        <v>77.167638437385577</v>
      </c>
      <c r="H20" s="125">
        <v>1450990.9696370156</v>
      </c>
      <c r="I20" s="125"/>
      <c r="J20" s="125">
        <v>5936.2399338313762</v>
      </c>
      <c r="K20" s="127">
        <v>108.63383217263616</v>
      </c>
      <c r="L20" s="125">
        <v>644876.49270833854</v>
      </c>
      <c r="M20" s="125"/>
      <c r="N20" s="125">
        <v>1840</v>
      </c>
      <c r="O20" s="127">
        <v>149.30132782912176</v>
      </c>
      <c r="P20" s="125">
        <v>274714.44320558402</v>
      </c>
      <c r="Q20" s="125">
        <v>312.8</v>
      </c>
      <c r="R20" s="127">
        <v>261.91839999999996</v>
      </c>
      <c r="S20" s="125">
        <v>81928.075519999999</v>
      </c>
      <c r="T20" s="125">
        <v>312.8</v>
      </c>
      <c r="U20" s="127">
        <v>206.23056017130429</v>
      </c>
      <c r="V20" s="125">
        <v>64508.919221583987</v>
      </c>
      <c r="W20" s="125">
        <v>1214.4000000000001</v>
      </c>
      <c r="X20" s="127">
        <v>105.63031000000001</v>
      </c>
      <c r="Y20" s="125">
        <v>128277.44846400002</v>
      </c>
      <c r="Z20" s="125">
        <v>1336.7841387626181</v>
      </c>
      <c r="AA20" s="128">
        <v>99.541170143999949</v>
      </c>
      <c r="AB20" s="125">
        <v>133065.05740237021</v>
      </c>
      <c r="AC20" s="125">
        <v>106.94273110100944</v>
      </c>
      <c r="AD20" s="127">
        <v>181.62701999999993</v>
      </c>
      <c r="AE20" s="125">
        <v>19423.689560537656</v>
      </c>
      <c r="AF20" s="125">
        <v>106.94273110100944</v>
      </c>
      <c r="AG20" s="127">
        <v>130.36337999999992</v>
      </c>
      <c r="AH20" s="125">
        <v>13941.415892758705</v>
      </c>
      <c r="AI20" s="125">
        <v>1122.8986765605989</v>
      </c>
      <c r="AJ20" s="127">
        <v>88.788021599999979</v>
      </c>
      <c r="AK20" s="125">
        <v>99699.951949073846</v>
      </c>
      <c r="AL20" s="125">
        <v>2759.4557950687581</v>
      </c>
      <c r="AM20" s="127">
        <v>85.921648944000026</v>
      </c>
      <c r="AN20" s="125">
        <v>237096.99210038432</v>
      </c>
      <c r="AO20" s="125">
        <v>220.75646360550067</v>
      </c>
      <c r="AP20" s="127">
        <v>131.91072000000003</v>
      </c>
      <c r="AQ20" s="125">
        <v>29120.144058855392</v>
      </c>
      <c r="AR20" s="125">
        <v>220.75646360550067</v>
      </c>
      <c r="AS20" s="89">
        <v>94.679130000000015</v>
      </c>
      <c r="AT20" s="125">
        <v>20901.029916045471</v>
      </c>
      <c r="AU20" s="125">
        <v>2317.9428678577569</v>
      </c>
      <c r="AV20" s="127">
        <v>80.707691600000032</v>
      </c>
      <c r="AW20" s="125">
        <v>187075.81812548346</v>
      </c>
      <c r="AX20" s="125"/>
      <c r="AY20" s="125"/>
      <c r="AZ20" s="125"/>
      <c r="BA20" s="125"/>
      <c r="BB20" s="125"/>
      <c r="BC20" s="125"/>
      <c r="BD20" s="125"/>
      <c r="BE20" s="125"/>
      <c r="BF20" s="125"/>
      <c r="BG20" s="125"/>
      <c r="BH20" s="125"/>
      <c r="BI20" s="125"/>
      <c r="BJ20" s="125"/>
      <c r="BK20" s="125"/>
    </row>
    <row r="21" spans="1:63" ht="14">
      <c r="A21" s="129" t="s">
        <v>53</v>
      </c>
      <c r="B21" s="147">
        <v>88434.830843116331</v>
      </c>
      <c r="C21" s="130">
        <f t="shared" si="1"/>
        <v>83.014655702287826</v>
      </c>
      <c r="D21" s="147">
        <f>D19+D23+D24+D26</f>
        <v>7341387.034531367</v>
      </c>
      <c r="E21" s="125"/>
      <c r="F21" s="125">
        <v>70797.101909284946</v>
      </c>
      <c r="G21" s="127">
        <v>75.269770317224527</v>
      </c>
      <c r="H21" s="125">
        <v>5328881.5998370163</v>
      </c>
      <c r="I21" s="125"/>
      <c r="J21" s="125">
        <v>17639.211933831379</v>
      </c>
      <c r="K21" s="127">
        <v>114.09270676284793</v>
      </c>
      <c r="L21" s="125">
        <v>2012505.4346943512</v>
      </c>
      <c r="M21" s="125"/>
      <c r="N21" s="125">
        <v>7575</v>
      </c>
      <c r="O21" s="127">
        <v>148.15204721972842</v>
      </c>
      <c r="P21" s="125">
        <v>1122251.7576894427</v>
      </c>
      <c r="Q21" s="125">
        <v>1287.75</v>
      </c>
      <c r="R21" s="127">
        <v>261.91840000000002</v>
      </c>
      <c r="S21" s="125">
        <v>337285.41960000002</v>
      </c>
      <c r="T21" s="125">
        <v>1287.75</v>
      </c>
      <c r="U21" s="127">
        <v>199.4777723012561</v>
      </c>
      <c r="V21" s="125">
        <v>256877.50128094255</v>
      </c>
      <c r="W21" s="125">
        <v>4999.5</v>
      </c>
      <c r="X21" s="127">
        <v>105.6283301947195</v>
      </c>
      <c r="Y21" s="125">
        <v>528088.83680850011</v>
      </c>
      <c r="Z21" s="125">
        <v>1873.7167005197248</v>
      </c>
      <c r="AA21" s="128">
        <v>99.541633395841274</v>
      </c>
      <c r="AB21" s="125">
        <v>186512.82089079975</v>
      </c>
      <c r="AC21" s="125">
        <v>149.897336041578</v>
      </c>
      <c r="AD21" s="127">
        <v>181.6270199999999</v>
      </c>
      <c r="AE21" s="125">
        <v>27225.406451170395</v>
      </c>
      <c r="AF21" s="125">
        <v>149.897336041578</v>
      </c>
      <c r="AG21" s="127">
        <v>130.36337999999992</v>
      </c>
      <c r="AH21" s="125">
        <v>19541.123379375917</v>
      </c>
      <c r="AI21" s="125">
        <v>1573.9220284365686</v>
      </c>
      <c r="AJ21" s="127">
        <v>88.78857309028723</v>
      </c>
      <c r="AK21" s="125">
        <v>139746.2910602534</v>
      </c>
      <c r="AL21" s="125">
        <v>8190.4952333116544</v>
      </c>
      <c r="AM21" s="127">
        <v>85.921648943999998</v>
      </c>
      <c r="AN21" s="125">
        <v>703740.85611410928</v>
      </c>
      <c r="AO21" s="125">
        <v>655.23961866493232</v>
      </c>
      <c r="AP21" s="127">
        <v>131.91072</v>
      </c>
      <c r="AQ21" s="125">
        <v>86433.129870616656</v>
      </c>
      <c r="AR21" s="125">
        <v>655.23961866493232</v>
      </c>
      <c r="AS21" s="89">
        <v>94.679130000000001</v>
      </c>
      <c r="AT21" s="125">
        <v>62037.517036727557</v>
      </c>
      <c r="AU21" s="125">
        <v>6880.0159959817893</v>
      </c>
      <c r="AV21" s="127">
        <v>80.707691600000018</v>
      </c>
      <c r="AW21" s="125">
        <v>555270.20920676517</v>
      </c>
      <c r="AX21" s="125"/>
      <c r="AY21" s="125"/>
      <c r="AZ21" s="125"/>
      <c r="BA21" s="125"/>
      <c r="BB21" s="125"/>
      <c r="BC21" s="125"/>
      <c r="BD21" s="125"/>
      <c r="BE21" s="125"/>
      <c r="BF21" s="125"/>
      <c r="BG21" s="125"/>
      <c r="BH21" s="125"/>
      <c r="BI21" s="125"/>
      <c r="BJ21" s="125"/>
      <c r="BK21" s="125"/>
    </row>
    <row r="22" spans="1:63" ht="18">
      <c r="A22" s="129"/>
      <c r="B22" s="147"/>
      <c r="C22" s="132"/>
      <c r="D22" s="147"/>
      <c r="E22" s="125"/>
      <c r="G22" s="134"/>
      <c r="H22" s="125"/>
      <c r="K22" s="127"/>
      <c r="L22" s="125"/>
      <c r="N22" s="133"/>
      <c r="O22" s="127"/>
      <c r="P22" s="125"/>
      <c r="R22" s="127"/>
      <c r="S22" s="125"/>
      <c r="U22" s="132"/>
      <c r="V22" s="125"/>
      <c r="W22" s="125"/>
      <c r="X22" s="127"/>
      <c r="Y22" s="125"/>
      <c r="Z22" s="125"/>
      <c r="AA22" s="128"/>
      <c r="AB22" s="125"/>
      <c r="AC22" s="125"/>
      <c r="AE22" s="125"/>
      <c r="AF22" s="125"/>
      <c r="AH22" s="125"/>
      <c r="AI22" s="125"/>
      <c r="AJ22" s="127"/>
      <c r="AK22" s="125"/>
      <c r="AM22" s="127"/>
      <c r="AN22" s="125"/>
      <c r="AO22" s="125"/>
      <c r="AQ22" s="125"/>
      <c r="AR22" s="125"/>
      <c r="AT22" s="125"/>
      <c r="AU22" s="125"/>
      <c r="AV22" s="127"/>
      <c r="AW22" s="125"/>
    </row>
    <row r="23" spans="1:63" ht="14">
      <c r="A23" s="115" t="s">
        <v>81</v>
      </c>
      <c r="B23" s="147">
        <v>3779.1000000000004</v>
      </c>
      <c r="C23" s="126">
        <f>D23/B23</f>
        <v>79.322606439786654</v>
      </c>
      <c r="D23" s="147">
        <f>H23+P23+AB23+AN23</f>
        <v>299768.0619965978</v>
      </c>
      <c r="E23" s="125"/>
      <c r="F23" s="125">
        <v>3229.0309999999999</v>
      </c>
      <c r="G23" s="127">
        <v>76.992000000000004</v>
      </c>
      <c r="H23" s="125">
        <v>248609.554752</v>
      </c>
      <c r="J23" s="125">
        <v>550.06900000000041</v>
      </c>
      <c r="K23" s="127">
        <v>93.003799967999939</v>
      </c>
      <c r="L23" s="125">
        <v>51158.5072445978</v>
      </c>
      <c r="M23" s="125"/>
      <c r="N23" s="125">
        <v>0</v>
      </c>
      <c r="O23" s="127">
        <v>0</v>
      </c>
      <c r="P23" s="125">
        <v>0</v>
      </c>
      <c r="Q23" s="115">
        <v>0</v>
      </c>
      <c r="R23" s="127">
        <v>0</v>
      </c>
      <c r="S23" s="125">
        <v>0</v>
      </c>
      <c r="T23" s="115">
        <v>0</v>
      </c>
      <c r="U23" s="127">
        <v>0</v>
      </c>
      <c r="V23" s="125">
        <v>0</v>
      </c>
      <c r="W23" s="125">
        <v>0</v>
      </c>
      <c r="X23" s="127">
        <v>0</v>
      </c>
      <c r="Y23" s="125">
        <v>0</v>
      </c>
      <c r="Z23" s="125">
        <v>286.03588000000025</v>
      </c>
      <c r="AA23" s="128">
        <v>99.541170144000006</v>
      </c>
      <c r="AB23" s="125">
        <v>28472.346198368792</v>
      </c>
      <c r="AC23" s="125">
        <v>22.882870400000019</v>
      </c>
      <c r="AD23" s="127">
        <v>181.62701999999999</v>
      </c>
      <c r="AE23" s="125">
        <v>4156.1475597982117</v>
      </c>
      <c r="AF23" s="125">
        <v>22.882870400000019</v>
      </c>
      <c r="AG23" s="127">
        <v>130.36337999999998</v>
      </c>
      <c r="AH23" s="125">
        <v>2983.0883294459541</v>
      </c>
      <c r="AI23" s="125">
        <v>240.27013920000022</v>
      </c>
      <c r="AJ23" s="127">
        <v>88.788021599999993</v>
      </c>
      <c r="AK23" s="125">
        <v>21333.110309124626</v>
      </c>
      <c r="AL23" s="125">
        <v>264.03312000000017</v>
      </c>
      <c r="AM23" s="127">
        <v>85.921648944000012</v>
      </c>
      <c r="AN23" s="125">
        <v>22686.161046229041</v>
      </c>
      <c r="AO23" s="125">
        <v>21.122649600000013</v>
      </c>
      <c r="AP23" s="127">
        <v>131.91072</v>
      </c>
      <c r="AQ23" s="125">
        <v>2786.3039170437137</v>
      </c>
      <c r="AR23" s="125">
        <v>21.122649600000013</v>
      </c>
      <c r="AS23" s="127">
        <v>94.679130000000001</v>
      </c>
      <c r="AT23" s="125">
        <v>1999.8740874228492</v>
      </c>
      <c r="AU23" s="125">
        <v>221.78782080000013</v>
      </c>
      <c r="AV23" s="127">
        <v>80.707691600000004</v>
      </c>
      <c r="AW23" s="125">
        <v>17899.983041762476</v>
      </c>
    </row>
    <row r="24" spans="1:63" ht="14">
      <c r="A24" s="115" t="s">
        <v>82</v>
      </c>
      <c r="B24" s="147">
        <v>1367.1</v>
      </c>
      <c r="C24" s="126">
        <f>D24/B24</f>
        <v>86.098200563204799</v>
      </c>
      <c r="D24" s="147">
        <f>H24+P24+AB24+AN24</f>
        <v>117704.84998995728</v>
      </c>
      <c r="E24" s="125"/>
      <c r="F24" s="125">
        <v>334</v>
      </c>
      <c r="G24" s="127">
        <v>64.881800000000013</v>
      </c>
      <c r="H24" s="125">
        <v>21670.521200000003</v>
      </c>
      <c r="J24" s="125">
        <v>1032.585</v>
      </c>
      <c r="K24" s="127">
        <v>93.003799967999996</v>
      </c>
      <c r="L24" s="125">
        <v>96034.328789957275</v>
      </c>
      <c r="M24" s="125"/>
      <c r="N24" s="125">
        <v>0</v>
      </c>
      <c r="O24" s="127">
        <v>0</v>
      </c>
      <c r="P24" s="125">
        <v>0</v>
      </c>
      <c r="Q24" s="115">
        <v>0</v>
      </c>
      <c r="R24" s="127">
        <v>0</v>
      </c>
      <c r="S24" s="125">
        <v>0</v>
      </c>
      <c r="T24" s="115">
        <v>0</v>
      </c>
      <c r="U24" s="127">
        <v>0</v>
      </c>
      <c r="V24" s="125">
        <v>0</v>
      </c>
      <c r="W24" s="125">
        <v>0</v>
      </c>
      <c r="X24" s="127">
        <v>0</v>
      </c>
      <c r="Y24" s="125">
        <v>0</v>
      </c>
      <c r="Z24" s="125">
        <v>536.94420000000002</v>
      </c>
      <c r="AA24" s="128">
        <v>99.541170143999992</v>
      </c>
      <c r="AB24" s="125">
        <v>53448.053970033965</v>
      </c>
      <c r="AC24" s="125">
        <v>42.955536000000002</v>
      </c>
      <c r="AD24" s="127">
        <v>181.62701999999999</v>
      </c>
      <c r="AE24" s="125">
        <v>7801.8859961827202</v>
      </c>
      <c r="AF24" s="125">
        <v>42.955536000000002</v>
      </c>
      <c r="AG24" s="127">
        <v>130.36337999999998</v>
      </c>
      <c r="AH24" s="125">
        <v>5599.8288626716794</v>
      </c>
      <c r="AI24" s="125">
        <v>451.03312800000003</v>
      </c>
      <c r="AJ24" s="127">
        <v>88.788021599999993</v>
      </c>
      <c r="AK24" s="125">
        <v>40046.339111179564</v>
      </c>
      <c r="AL24" s="125">
        <v>495.64080000000001</v>
      </c>
      <c r="AM24" s="127">
        <v>85.921648943999998</v>
      </c>
      <c r="AN24" s="125">
        <v>42586.274819923317</v>
      </c>
      <c r="AO24" s="125">
        <v>39.651264000000005</v>
      </c>
      <c r="AP24" s="127">
        <v>131.91072</v>
      </c>
      <c r="AQ24" s="125">
        <v>5230.4267831500802</v>
      </c>
      <c r="AR24" s="125">
        <v>39.651264000000005</v>
      </c>
      <c r="AS24" s="127">
        <v>94.679130000000001</v>
      </c>
      <c r="AT24" s="125">
        <v>3754.1471789203206</v>
      </c>
      <c r="AU24" s="125">
        <v>416.33827199999996</v>
      </c>
      <c r="AV24" s="127">
        <v>80.707691600000004</v>
      </c>
      <c r="AW24" s="125">
        <v>33601.700857852913</v>
      </c>
    </row>
    <row r="25" spans="1:63" ht="14">
      <c r="A25" s="115" t="s">
        <v>88</v>
      </c>
      <c r="B25" s="147">
        <v>35099.396552706079</v>
      </c>
      <c r="C25" s="126">
        <f t="shared" si="1"/>
        <v>80.571964756366796</v>
      </c>
      <c r="D25" s="147">
        <f t="shared" ref="D25:D30" si="2">H25+P25+AB25+AN25</f>
        <v>2828027.3420143765</v>
      </c>
      <c r="E25" s="125"/>
      <c r="F25" s="125">
        <v>28690.105387812193</v>
      </c>
      <c r="G25" s="127">
        <v>77.55462</v>
      </c>
      <c r="H25" s="125">
        <v>2225050.2211117274</v>
      </c>
      <c r="J25" s="125">
        <v>6409.2911648938862</v>
      </c>
      <c r="K25" s="127">
        <v>94.078597053818228</v>
      </c>
      <c r="L25" s="125">
        <v>602977.12090264913</v>
      </c>
      <c r="M25" s="125"/>
      <c r="N25" s="125">
        <v>0</v>
      </c>
      <c r="O25" s="127">
        <v>0</v>
      </c>
      <c r="P25" s="125">
        <v>0</v>
      </c>
      <c r="Q25" s="115">
        <v>0</v>
      </c>
      <c r="R25" s="127">
        <v>0</v>
      </c>
      <c r="S25" s="125">
        <v>0</v>
      </c>
      <c r="T25" s="115">
        <v>0</v>
      </c>
      <c r="U25" s="127">
        <v>0</v>
      </c>
      <c r="V25" s="125">
        <v>0</v>
      </c>
      <c r="W25" s="125">
        <v>0</v>
      </c>
      <c r="X25" s="127">
        <v>0</v>
      </c>
      <c r="Y25" s="125">
        <v>0</v>
      </c>
      <c r="Z25" s="125">
        <v>3454.3582252350166</v>
      </c>
      <c r="AA25" s="128">
        <v>100.38653039999998</v>
      </c>
      <c r="AB25" s="125">
        <v>346771.03699004499</v>
      </c>
      <c r="AC25" s="125">
        <v>276.34865801880136</v>
      </c>
      <c r="AD25" s="127">
        <v>183.1695</v>
      </c>
      <c r="AE25" s="125">
        <v>50618.645514974836</v>
      </c>
      <c r="AF25" s="125">
        <v>276.34865801880136</v>
      </c>
      <c r="AG25" s="127">
        <v>131.47049999999999</v>
      </c>
      <c r="AH25" s="125">
        <v>36331.696244060819</v>
      </c>
      <c r="AI25" s="125">
        <v>2901.6609091974137</v>
      </c>
      <c r="AJ25" s="127">
        <v>89.542059999999992</v>
      </c>
      <c r="AK25" s="125">
        <v>259820.69523100936</v>
      </c>
      <c r="AL25" s="125">
        <v>2954.9329396588696</v>
      </c>
      <c r="AM25" s="127">
        <v>86.70453412800002</v>
      </c>
      <c r="AN25" s="125">
        <v>256206.08391260388</v>
      </c>
      <c r="AO25" s="125">
        <v>236.39463517270957</v>
      </c>
      <c r="AP25" s="127">
        <v>133.11264</v>
      </c>
      <c r="AQ25" s="125">
        <v>31467.113969676226</v>
      </c>
      <c r="AR25" s="125">
        <v>236.39463517270957</v>
      </c>
      <c r="AS25" s="127">
        <v>95.541809999999998</v>
      </c>
      <c r="AT25" s="125">
        <v>22585.571318690334</v>
      </c>
      <c r="AU25" s="125">
        <v>2482.1436693134506</v>
      </c>
      <c r="AV25" s="127">
        <v>81.443069200000011</v>
      </c>
      <c r="AW25" s="125">
        <v>202153.39862423731</v>
      </c>
    </row>
    <row r="26" spans="1:63" ht="14">
      <c r="A26" s="115" t="s">
        <v>83</v>
      </c>
      <c r="B26" s="147">
        <v>62329.5</v>
      </c>
      <c r="C26" s="126">
        <f>D26/B26</f>
        <v>82.26946666018587</v>
      </c>
      <c r="D26" s="147">
        <f>H26+P26+AB26+AN26</f>
        <v>5127814.7221960556</v>
      </c>
      <c r="E26" s="125"/>
      <c r="F26" s="125">
        <v>51660</v>
      </c>
      <c r="G26" s="127">
        <v>74.646150000000006</v>
      </c>
      <c r="H26" s="125">
        <v>3856220.1090000002</v>
      </c>
      <c r="J26" s="125">
        <v>10670.387000000002</v>
      </c>
      <c r="K26" s="127">
        <v>119.17043057539104</v>
      </c>
      <c r="L26" s="125">
        <v>1271594.6131960554</v>
      </c>
      <c r="M26" s="125"/>
      <c r="N26" s="125">
        <v>5735</v>
      </c>
      <c r="O26" s="127">
        <v>147.78331551593001</v>
      </c>
      <c r="P26" s="125">
        <v>847537.31448385864</v>
      </c>
      <c r="Q26" s="115">
        <v>974.95</v>
      </c>
      <c r="R26" s="127">
        <v>261.91840000000002</v>
      </c>
      <c r="S26" s="125">
        <v>255357.34408000004</v>
      </c>
      <c r="T26" s="115">
        <v>974.95</v>
      </c>
      <c r="U26" s="127">
        <v>197.31122832900002</v>
      </c>
      <c r="V26" s="125">
        <v>192368.58205935857</v>
      </c>
      <c r="W26" s="125">
        <v>3785.1000000000004</v>
      </c>
      <c r="X26" s="127">
        <v>105.627695</v>
      </c>
      <c r="Y26" s="125">
        <v>399811.38834450004</v>
      </c>
      <c r="Z26" s="125">
        <v>-1.1638242893241113E-2</v>
      </c>
      <c r="AA26" s="128">
        <v>0</v>
      </c>
      <c r="AB26" s="125">
        <v>-0.29048160444475613</v>
      </c>
      <c r="AC26" s="125">
        <v>-9.3105943145928901E-4</v>
      </c>
      <c r="AD26" s="127">
        <v>181.62701999999999</v>
      </c>
      <c r="AE26" s="125">
        <v>-0.16910554997884492</v>
      </c>
      <c r="AF26" s="125">
        <v>-9.3105943145928901E-4</v>
      </c>
      <c r="AG26" s="127">
        <v>130.36337999999998</v>
      </c>
      <c r="AH26" s="125">
        <v>-0.12137605446591122</v>
      </c>
      <c r="AI26" s="125">
        <v>-9.7761240303225333E-3</v>
      </c>
      <c r="AJ26" s="127">
        <v>88.788021599999993</v>
      </c>
      <c r="AK26" s="125">
        <v>0</v>
      </c>
      <c r="AL26" s="125">
        <v>4935.3986382428957</v>
      </c>
      <c r="AM26" s="127">
        <v>85.921648943999983</v>
      </c>
      <c r="AN26" s="125">
        <v>424057.58919380169</v>
      </c>
      <c r="AO26" s="125">
        <v>394.83189105943165</v>
      </c>
      <c r="AP26" s="127">
        <v>131.91072</v>
      </c>
      <c r="AQ26" s="125">
        <v>52082.559028611191</v>
      </c>
      <c r="AR26" s="125">
        <v>394.83189105943165</v>
      </c>
      <c r="AS26" s="127">
        <v>94.679130000000001</v>
      </c>
      <c r="AT26" s="125">
        <v>37382.339941761769</v>
      </c>
      <c r="AU26" s="125">
        <v>4145.7348561240324</v>
      </c>
      <c r="AV26" s="127">
        <v>80.707691600000004</v>
      </c>
      <c r="AW26" s="125">
        <v>334592.69022342877</v>
      </c>
    </row>
    <row r="27" spans="1:63" ht="14">
      <c r="A27" s="115" t="s">
        <v>91</v>
      </c>
      <c r="B27" s="147">
        <v>74202.299999999988</v>
      </c>
      <c r="C27" s="126">
        <f t="shared" si="1"/>
        <v>79.958922657046458</v>
      </c>
      <c r="D27" s="147">
        <f t="shared" si="2"/>
        <v>5933135.9666749574</v>
      </c>
      <c r="E27" s="125"/>
      <c r="F27" s="125">
        <v>63401</v>
      </c>
      <c r="G27" s="127">
        <v>77.55462</v>
      </c>
      <c r="H27" s="125">
        <v>4917040.4626200004</v>
      </c>
      <c r="J27" s="125">
        <v>10800.556999999986</v>
      </c>
      <c r="K27" s="127">
        <v>94.078065053029988</v>
      </c>
      <c r="L27" s="125">
        <v>1016095.5040549571</v>
      </c>
      <c r="M27" s="125"/>
      <c r="N27" s="125">
        <v>0</v>
      </c>
      <c r="O27" s="127">
        <v>0</v>
      </c>
      <c r="P27" s="125">
        <v>0</v>
      </c>
      <c r="Q27" s="115">
        <v>0</v>
      </c>
      <c r="R27" s="127">
        <v>0</v>
      </c>
      <c r="S27" s="125">
        <v>0</v>
      </c>
      <c r="T27" s="115">
        <v>0</v>
      </c>
      <c r="U27" s="127">
        <v>0</v>
      </c>
      <c r="V27" s="125">
        <v>0</v>
      </c>
      <c r="W27" s="125">
        <v>0</v>
      </c>
      <c r="X27" s="127">
        <v>0</v>
      </c>
      <c r="Y27" s="125">
        <v>0</v>
      </c>
      <c r="Z27" s="125">
        <v>5820.6594610778366</v>
      </c>
      <c r="AA27" s="128">
        <v>100.38653040000001</v>
      </c>
      <c r="AB27" s="125">
        <v>584315.8079375379</v>
      </c>
      <c r="AC27" s="125">
        <v>465.65275688622694</v>
      </c>
      <c r="AD27" s="127">
        <v>183.1695</v>
      </c>
      <c r="AE27" s="125">
        <v>85293.382652471744</v>
      </c>
      <c r="AF27" s="125">
        <v>465.65275688622694</v>
      </c>
      <c r="AG27" s="127">
        <v>131.47049999999999</v>
      </c>
      <c r="AH27" s="125">
        <v>61219.600774210696</v>
      </c>
      <c r="AI27" s="125">
        <v>4889.3539473053834</v>
      </c>
      <c r="AJ27" s="127">
        <v>89.542059999999992</v>
      </c>
      <c r="AK27" s="125">
        <v>437802.82451085543</v>
      </c>
      <c r="AL27" s="125">
        <v>4979.8975389221496</v>
      </c>
      <c r="AM27" s="127">
        <v>86.70453412800002</v>
      </c>
      <c r="AN27" s="125">
        <v>431779.69611741882</v>
      </c>
      <c r="AO27" s="125">
        <v>398.39180311377197</v>
      </c>
      <c r="AP27" s="127">
        <v>133.11264</v>
      </c>
      <c r="AQ27" s="125">
        <v>53030.984666834403</v>
      </c>
      <c r="AR27" s="125">
        <v>398.39180311377197</v>
      </c>
      <c r="AS27" s="127">
        <v>95.541809999999998</v>
      </c>
      <c r="AT27" s="125">
        <v>38063.073958653411</v>
      </c>
      <c r="AU27" s="125">
        <v>4183.1139326946059</v>
      </c>
      <c r="AV27" s="127">
        <v>81.443069200000011</v>
      </c>
      <c r="AW27" s="125">
        <v>340685.63749193097</v>
      </c>
    </row>
    <row r="28" spans="1:63" ht="14">
      <c r="A28" s="115" t="s">
        <v>92</v>
      </c>
      <c r="B28" s="147">
        <v>88870.5</v>
      </c>
      <c r="C28" s="126">
        <f t="shared" si="1"/>
        <v>81.852795539067387</v>
      </c>
      <c r="D28" s="147">
        <f t="shared" si="2"/>
        <v>7274298.8659546878</v>
      </c>
      <c r="E28" s="125"/>
      <c r="F28" s="125">
        <v>70828</v>
      </c>
      <c r="G28" s="127">
        <v>77.55462</v>
      </c>
      <c r="H28" s="125">
        <v>5493038.6253599999</v>
      </c>
      <c r="J28" s="125">
        <v>18043.293000000005</v>
      </c>
      <c r="K28" s="127">
        <v>98.721460688727234</v>
      </c>
      <c r="L28" s="125">
        <v>1781260.2405946879</v>
      </c>
      <c r="M28" s="125"/>
      <c r="N28" s="125">
        <v>2400</v>
      </c>
      <c r="O28" s="127">
        <v>135.48479364392</v>
      </c>
      <c r="P28" s="125">
        <v>325163.50474540802</v>
      </c>
      <c r="Q28" s="115">
        <v>288</v>
      </c>
      <c r="R28" s="127">
        <v>263.92160000000001</v>
      </c>
      <c r="S28" s="125">
        <v>76009.420800000007</v>
      </c>
      <c r="T28" s="115">
        <v>288</v>
      </c>
      <c r="U28" s="127">
        <v>191.00981036600001</v>
      </c>
      <c r="V28" s="125">
        <v>55010.825385408003</v>
      </c>
      <c r="W28" s="125">
        <v>1824</v>
      </c>
      <c r="X28" s="127">
        <v>106.43819000000001</v>
      </c>
      <c r="Y28" s="125">
        <v>194143.25856000002</v>
      </c>
      <c r="Z28" s="125">
        <v>7290.7711764705909</v>
      </c>
      <c r="AA28" s="128">
        <v>100.3865304</v>
      </c>
      <c r="AB28" s="125">
        <v>731895.22234620876</v>
      </c>
      <c r="AC28" s="125">
        <v>583.26169411764727</v>
      </c>
      <c r="AD28" s="127">
        <v>183.1695</v>
      </c>
      <c r="AE28" s="125">
        <v>106835.7528806824</v>
      </c>
      <c r="AF28" s="125">
        <v>583.26169411764727</v>
      </c>
      <c r="AG28" s="127">
        <v>131.47049999999999</v>
      </c>
      <c r="AH28" s="125">
        <v>76681.706556494144</v>
      </c>
      <c r="AI28" s="125">
        <v>6124.247788235296</v>
      </c>
      <c r="AJ28" s="127">
        <v>89.542059999999992</v>
      </c>
      <c r="AK28" s="125">
        <v>548377.76290903217</v>
      </c>
      <c r="AL28" s="125">
        <v>8352.5218235294142</v>
      </c>
      <c r="AM28" s="127">
        <v>86.704534128000034</v>
      </c>
      <c r="AN28" s="125">
        <v>724201.51350307115</v>
      </c>
      <c r="AO28" s="125">
        <v>668.20174588235318</v>
      </c>
      <c r="AP28" s="127">
        <v>133.11264</v>
      </c>
      <c r="AQ28" s="125">
        <v>88946.098447009164</v>
      </c>
      <c r="AR28" s="125">
        <v>668.20174588235318</v>
      </c>
      <c r="AS28" s="127">
        <v>95.541809999999998</v>
      </c>
      <c r="AT28" s="125">
        <v>63841.20424676007</v>
      </c>
      <c r="AU28" s="125">
        <v>7016.1183317647083</v>
      </c>
      <c r="AV28" s="127">
        <v>81.443069200000011</v>
      </c>
      <c r="AW28" s="125">
        <v>571414.21080930182</v>
      </c>
    </row>
    <row r="29" spans="1:63" ht="14">
      <c r="A29" s="115" t="s">
        <v>94</v>
      </c>
      <c r="B29" s="147">
        <v>198126.90000000002</v>
      </c>
      <c r="C29" s="126">
        <f t="shared" si="1"/>
        <v>81.054636434100388</v>
      </c>
      <c r="D29" s="147">
        <f t="shared" si="2"/>
        <v>16059103.847315365</v>
      </c>
      <c r="E29" s="125"/>
      <c r="F29" s="125">
        <v>165115.83499999999</v>
      </c>
      <c r="G29" s="127">
        <v>77.55462</v>
      </c>
      <c r="H29" s="125">
        <v>12805495.839407699</v>
      </c>
      <c r="J29" s="125">
        <v>33011.065000000031</v>
      </c>
      <c r="K29" s="127">
        <v>98.561134210836983</v>
      </c>
      <c r="L29" s="125">
        <v>3253608.0079076663</v>
      </c>
      <c r="M29" s="125"/>
      <c r="N29" s="125">
        <v>2935</v>
      </c>
      <c r="O29" s="127">
        <v>150.96648146590002</v>
      </c>
      <c r="P29" s="125">
        <v>443086.62310241652</v>
      </c>
      <c r="Q29" s="115">
        <v>498.95000000000005</v>
      </c>
      <c r="R29" s="127">
        <v>263.92160000000001</v>
      </c>
      <c r="S29" s="125">
        <v>131683.68232000002</v>
      </c>
      <c r="T29" s="115">
        <v>498.95000000000005</v>
      </c>
      <c r="U29" s="127">
        <v>210.88590626999999</v>
      </c>
      <c r="V29" s="125">
        <v>105221.52293341651</v>
      </c>
      <c r="W29" s="125">
        <v>1937.1000000000001</v>
      </c>
      <c r="X29" s="127">
        <v>106.43819000000001</v>
      </c>
      <c r="Y29" s="125">
        <v>206181.41784900002</v>
      </c>
      <c r="Z29" s="125">
        <v>14821.680736151618</v>
      </c>
      <c r="AA29" s="128">
        <v>100.3865304</v>
      </c>
      <c r="AB29" s="125">
        <v>1487897.1037987787</v>
      </c>
      <c r="AC29" s="125">
        <v>1185.7344588921294</v>
      </c>
      <c r="AD29" s="127">
        <v>183.1695</v>
      </c>
      <c r="AE29" s="125">
        <v>217190.3879680419</v>
      </c>
      <c r="AF29" s="125">
        <v>1185.7344588921294</v>
      </c>
      <c r="AG29" s="127">
        <v>131.47049999999999</v>
      </c>
      <c r="AH29" s="125">
        <v>155889.10217777768</v>
      </c>
      <c r="AI29" s="125">
        <v>12450.211818367359</v>
      </c>
      <c r="AJ29" s="127">
        <v>89.542059999999992</v>
      </c>
      <c r="AK29" s="125">
        <v>1114817.613652959</v>
      </c>
      <c r="AL29" s="125">
        <v>15254.384263848411</v>
      </c>
      <c r="AM29" s="127">
        <v>86.704534128000006</v>
      </c>
      <c r="AN29" s="125">
        <v>1322624.2810064708</v>
      </c>
      <c r="AO29" s="125">
        <v>1220.3507411078729</v>
      </c>
      <c r="AP29" s="127">
        <v>133.11264</v>
      </c>
      <c r="AQ29" s="125">
        <v>162444.10887482547</v>
      </c>
      <c r="AR29" s="125">
        <v>1220.3507411078729</v>
      </c>
      <c r="AS29" s="127">
        <v>95.541809999999998</v>
      </c>
      <c r="AT29" s="125">
        <v>116594.51864028757</v>
      </c>
      <c r="AU29" s="125">
        <v>12813.682781632664</v>
      </c>
      <c r="AV29" s="127">
        <v>81.443069200000011</v>
      </c>
      <c r="AW29" s="125">
        <v>1043585.6534913577</v>
      </c>
    </row>
    <row r="30" spans="1:63" ht="14">
      <c r="A30" s="129" t="s">
        <v>186</v>
      </c>
      <c r="B30" s="147">
        <v>463774.7965527061</v>
      </c>
      <c r="C30" s="126">
        <f t="shared" si="1"/>
        <v>81.159765334217298</v>
      </c>
      <c r="D30" s="147">
        <f t="shared" si="2"/>
        <v>37639853.656141996</v>
      </c>
      <c r="E30" s="135"/>
      <c r="F30" s="125">
        <v>383257.97138781217</v>
      </c>
      <c r="G30" s="127">
        <v>77.14679808585889</v>
      </c>
      <c r="H30" s="125">
        <v>29567125.333451428</v>
      </c>
      <c r="J30" s="125">
        <v>80517.24716489391</v>
      </c>
      <c r="K30" s="127">
        <v>100.26085847369029</v>
      </c>
      <c r="L30" s="125">
        <v>8072728.3226905689</v>
      </c>
      <c r="M30" s="125"/>
      <c r="N30" s="29">
        <v>11070</v>
      </c>
      <c r="O30" s="127">
        <v>145.96092523321437</v>
      </c>
      <c r="P30" s="125">
        <v>1615787.4423316831</v>
      </c>
      <c r="Q30" s="115">
        <v>1881.9</v>
      </c>
      <c r="R30" s="127">
        <v>246.05475700090335</v>
      </c>
      <c r="S30" s="125">
        <v>463050.44720000005</v>
      </c>
      <c r="T30" s="115">
        <v>1881.9</v>
      </c>
      <c r="U30" s="127">
        <v>187.36432880502846</v>
      </c>
      <c r="V30" s="125">
        <v>352600.93037818308</v>
      </c>
      <c r="W30" s="125">
        <v>7306.2000000000007</v>
      </c>
      <c r="X30" s="127">
        <v>109.51466764576661</v>
      </c>
      <c r="Y30" s="136">
        <v>800136.06475350005</v>
      </c>
      <c r="Z30" s="137">
        <v>32210.43804069217</v>
      </c>
      <c r="AA30" s="128">
        <v>100.36495860985498</v>
      </c>
      <c r="AB30" s="125">
        <v>3232799.2807593681</v>
      </c>
      <c r="AC30" s="125">
        <v>2576.8350432553739</v>
      </c>
      <c r="AD30" s="127">
        <v>183.13009003108129</v>
      </c>
      <c r="AE30" s="29">
        <v>471896.03346660186</v>
      </c>
      <c r="AF30" s="125">
        <v>2576.8350432553739</v>
      </c>
      <c r="AG30" s="127">
        <v>131.44221336757084</v>
      </c>
      <c r="AH30" s="29">
        <v>338704.9015686065</v>
      </c>
      <c r="AI30" s="125">
        <v>27056.767954181421</v>
      </c>
      <c r="AJ30" s="127">
        <v>89.522826592812876</v>
      </c>
      <c r="AK30" s="29">
        <v>2422198.3457241599</v>
      </c>
      <c r="AL30" s="125">
        <v>37236.80912420174</v>
      </c>
      <c r="AM30" s="127">
        <v>86.584798091735962</v>
      </c>
      <c r="AN30" s="125">
        <v>3224141.5995995188</v>
      </c>
      <c r="AO30" s="125">
        <v>2978.9447299361391</v>
      </c>
      <c r="AP30" s="127">
        <v>132.92881593531251</v>
      </c>
      <c r="AQ30" s="125">
        <v>395987.59568715026</v>
      </c>
      <c r="AR30" s="125">
        <v>2978.9447299361391</v>
      </c>
      <c r="AS30" s="127">
        <v>95.40986998392188</v>
      </c>
      <c r="AT30" s="29">
        <v>284220.72937249631</v>
      </c>
      <c r="AU30" s="125">
        <v>31278.91966432946</v>
      </c>
      <c r="AV30" s="127">
        <v>81.330599069282385</v>
      </c>
      <c r="AW30" s="29">
        <v>2543933.2745398721</v>
      </c>
    </row>
    <row r="31" spans="1:63" ht="14">
      <c r="A31" s="129" t="s">
        <v>187</v>
      </c>
      <c r="B31" s="147">
        <v>459995.69655270613</v>
      </c>
      <c r="C31" s="126">
        <f t="shared" si="1"/>
        <v>81.17485853450151</v>
      </c>
      <c r="D31" s="147">
        <f>D30-D23</f>
        <v>37340085.594145402</v>
      </c>
      <c r="E31" s="135"/>
      <c r="F31" s="125">
        <v>380028.94038781215</v>
      </c>
      <c r="G31" s="127">
        <v>77.148113374682595</v>
      </c>
      <c r="H31" s="125">
        <v>29318515.778699428</v>
      </c>
      <c r="J31" s="125">
        <v>79967.178164893907</v>
      </c>
      <c r="K31" s="127">
        <v>100.31077749055162</v>
      </c>
      <c r="L31" s="125">
        <v>8021569.8154459707</v>
      </c>
      <c r="M31" s="125"/>
      <c r="N31" s="125">
        <v>11070</v>
      </c>
      <c r="O31" s="127">
        <v>145.96092523321437</v>
      </c>
      <c r="P31" s="125">
        <v>1615787.4423316831</v>
      </c>
      <c r="Q31" s="125">
        <v>1881.9</v>
      </c>
      <c r="R31" s="127">
        <v>246.05475700090335</v>
      </c>
      <c r="S31" s="125">
        <v>463050.44720000005</v>
      </c>
      <c r="T31" s="125">
        <v>1881.9</v>
      </c>
      <c r="U31" s="127">
        <v>187.36432880502846</v>
      </c>
      <c r="V31" s="125">
        <v>352600.93037818308</v>
      </c>
      <c r="W31" s="125">
        <v>7306.2000000000007</v>
      </c>
      <c r="X31" s="127">
        <v>109.51466764576661</v>
      </c>
      <c r="Y31" s="125">
        <v>800136.06475350005</v>
      </c>
      <c r="Z31" s="125">
        <v>31924.402160692171</v>
      </c>
      <c r="AA31" s="128">
        <v>100.37233957998494</v>
      </c>
      <c r="AB31" s="125">
        <v>3204326.9345609993</v>
      </c>
      <c r="AC31" s="125">
        <v>2553.9521728553736</v>
      </c>
      <c r="AD31" s="127">
        <v>183.14355722012616</v>
      </c>
      <c r="AE31" s="125">
        <v>467739.88590680365</v>
      </c>
      <c r="AF31" s="125">
        <v>2553.9521728553736</v>
      </c>
      <c r="AG31" s="127">
        <v>131.45187948598752</v>
      </c>
      <c r="AH31" s="125">
        <v>335721.81323916052</v>
      </c>
      <c r="AI31" s="125">
        <v>26816.49781498142</v>
      </c>
      <c r="AJ31" s="127">
        <v>89.529410289876026</v>
      </c>
      <c r="AK31" s="125">
        <v>2400865.2354150354</v>
      </c>
      <c r="AL31" s="125">
        <v>36972.77600420174</v>
      </c>
      <c r="AM31" s="127">
        <v>86.589533828605767</v>
      </c>
      <c r="AN31" s="125">
        <v>3201455.43855329</v>
      </c>
      <c r="AO31" s="125">
        <v>2957.8220803361392</v>
      </c>
      <c r="AP31" s="127">
        <v>132.93608644824963</v>
      </c>
      <c r="AQ31" s="125">
        <v>393201.29177010653</v>
      </c>
      <c r="AR31" s="125">
        <v>2957.8220803361392</v>
      </c>
      <c r="AS31" s="127">
        <v>95.41508840619673</v>
      </c>
      <c r="AT31" s="125">
        <v>282220.85528507346</v>
      </c>
      <c r="AU31" s="125">
        <v>31057.13184352946</v>
      </c>
      <c r="AV31" s="127">
        <v>81.335047428869103</v>
      </c>
      <c r="AW31" s="125">
        <v>2526033.2914981097</v>
      </c>
    </row>
    <row r="32" spans="1:63" ht="14">
      <c r="A32" s="129" t="s">
        <v>188</v>
      </c>
      <c r="B32" s="147">
        <v>396299.09655270615</v>
      </c>
      <c r="C32" s="126">
        <f t="shared" si="1"/>
        <v>80.985715842253867</v>
      </c>
      <c r="D32" s="147">
        <f>D30-D23-D24-D26</f>
        <v>32094566.021959387</v>
      </c>
      <c r="E32" s="135"/>
      <c r="F32" s="125">
        <v>328034.94038781215</v>
      </c>
      <c r="G32" s="127">
        <v>77.55462</v>
      </c>
      <c r="H32" s="125">
        <v>25440625.148499426</v>
      </c>
      <c r="J32" s="125">
        <v>68264.206164893898</v>
      </c>
      <c r="K32" s="127">
        <v>97.473350197425546</v>
      </c>
      <c r="L32" s="125">
        <v>6653940.8734599585</v>
      </c>
      <c r="M32" s="125"/>
      <c r="N32" s="125">
        <v>5335</v>
      </c>
      <c r="O32" s="127">
        <v>144.0018983782239</v>
      </c>
      <c r="P32" s="125">
        <v>768250.12784782448</v>
      </c>
      <c r="Q32" s="125">
        <v>906.95</v>
      </c>
      <c r="R32" s="127">
        <v>229.00171246485473</v>
      </c>
      <c r="S32" s="125">
        <v>207693.10312000001</v>
      </c>
      <c r="T32" s="125">
        <v>906.95</v>
      </c>
      <c r="U32" s="127">
        <v>176.67164487438615</v>
      </c>
      <c r="V32" s="125">
        <v>160232.34831882452</v>
      </c>
      <c r="W32" s="125">
        <v>3521.1000000000004</v>
      </c>
      <c r="X32" s="127">
        <v>113.69307216750447</v>
      </c>
      <c r="Y32" s="125">
        <v>400324.67640900001</v>
      </c>
      <c r="Z32" s="125">
        <v>31387.469598935062</v>
      </c>
      <c r="AA32" s="128">
        <v>100.3865304</v>
      </c>
      <c r="AB32" s="125">
        <v>3150879.1710725701</v>
      </c>
      <c r="AC32" s="125">
        <v>2510.9975679148051</v>
      </c>
      <c r="AD32" s="127">
        <v>183.1695</v>
      </c>
      <c r="AE32" s="125">
        <v>459938.1690161709</v>
      </c>
      <c r="AF32" s="125">
        <v>2510.9975679148051</v>
      </c>
      <c r="AG32" s="127">
        <v>131.47049999999996</v>
      </c>
      <c r="AH32" s="125">
        <v>330122.10575254331</v>
      </c>
      <c r="AI32" s="125">
        <v>26365.474463105449</v>
      </c>
      <c r="AJ32" s="127">
        <v>89.542059999999992</v>
      </c>
      <c r="AK32" s="125">
        <v>2360818.8963038558</v>
      </c>
      <c r="AL32" s="125">
        <v>31541.736565958843</v>
      </c>
      <c r="AM32" s="127">
        <v>86.704534128000034</v>
      </c>
      <c r="AN32" s="125">
        <v>2734811.574539565</v>
      </c>
      <c r="AO32" s="125">
        <v>2523.3389252767074</v>
      </c>
      <c r="AP32" s="127">
        <v>133.11264000000003</v>
      </c>
      <c r="AQ32" s="125">
        <v>335888.3059583453</v>
      </c>
      <c r="AR32" s="125">
        <v>2523.3389252767074</v>
      </c>
      <c r="AS32" s="127">
        <v>95.541809999999984</v>
      </c>
      <c r="AT32" s="125">
        <v>241084.36816439134</v>
      </c>
      <c r="AU32" s="125">
        <v>26495.058715405426</v>
      </c>
      <c r="AV32" s="127">
        <v>81.443069200000025</v>
      </c>
      <c r="AW32" s="125">
        <v>2157838.9004168278</v>
      </c>
    </row>
    <row r="33" spans="1:94" ht="14">
      <c r="A33" s="129" t="s">
        <v>175</v>
      </c>
      <c r="B33" s="147">
        <v>198172.19655270607</v>
      </c>
      <c r="C33" s="126">
        <f t="shared" si="1"/>
        <v>80.916811003703103</v>
      </c>
      <c r="D33" s="147">
        <f>D25+D27+D28</f>
        <v>16035462.174644021</v>
      </c>
      <c r="E33" s="135"/>
      <c r="F33" s="125">
        <v>162919.10538781219</v>
      </c>
      <c r="G33" s="127">
        <v>77.554620000000014</v>
      </c>
      <c r="H33" s="125">
        <v>12635129.309091728</v>
      </c>
      <c r="J33" s="125">
        <v>35253.141164893881</v>
      </c>
      <c r="K33" s="127">
        <v>96.454748518649623</v>
      </c>
      <c r="L33" s="125">
        <v>3400332.8655522941</v>
      </c>
      <c r="M33" s="125"/>
      <c r="N33" s="125">
        <v>2400</v>
      </c>
      <c r="O33" s="127">
        <v>135.48479364392</v>
      </c>
      <c r="P33" s="125">
        <v>325163.50474540802</v>
      </c>
      <c r="Q33" s="125">
        <v>288</v>
      </c>
      <c r="R33" s="127">
        <v>263.92160000000001</v>
      </c>
      <c r="S33" s="125">
        <v>76009.420800000007</v>
      </c>
      <c r="T33" s="125">
        <v>288</v>
      </c>
      <c r="U33" s="127">
        <v>191.00981036600001</v>
      </c>
      <c r="V33" s="125">
        <v>55010.825385408003</v>
      </c>
      <c r="W33" s="125">
        <v>1824</v>
      </c>
      <c r="X33" s="127">
        <v>106.43819000000001</v>
      </c>
      <c r="Y33" s="125">
        <v>194143.25856000002</v>
      </c>
      <c r="Z33" s="125">
        <v>16565.788862783444</v>
      </c>
      <c r="AA33" s="128">
        <v>100.3865304</v>
      </c>
      <c r="AB33" s="125">
        <v>1662982.0672737916</v>
      </c>
      <c r="AC33" s="125">
        <v>1325.2631090226755</v>
      </c>
      <c r="AD33" s="127">
        <v>183.1695</v>
      </c>
      <c r="AE33" s="125">
        <v>242747.78104812896</v>
      </c>
      <c r="AF33" s="125">
        <v>1325.2631090226755</v>
      </c>
      <c r="AG33" s="127">
        <v>131.47050000000002</v>
      </c>
      <c r="AH33" s="125">
        <v>174233.00357476567</v>
      </c>
      <c r="AI33" s="125">
        <v>13915.262644738094</v>
      </c>
      <c r="AJ33" s="127">
        <v>89.542059999999978</v>
      </c>
      <c r="AK33" s="125">
        <v>1246001.2826508968</v>
      </c>
      <c r="AL33" s="125">
        <v>16287.352302110434</v>
      </c>
      <c r="AM33" s="127">
        <v>86.70453412800002</v>
      </c>
      <c r="AN33" s="125">
        <v>1412187.2935330938</v>
      </c>
      <c r="AO33" s="125">
        <v>1302.9881841688348</v>
      </c>
      <c r="AP33" s="127">
        <v>133.11264</v>
      </c>
      <c r="AQ33" s="125">
        <v>173444.1970835198</v>
      </c>
      <c r="AR33" s="125">
        <v>1302.9881841688348</v>
      </c>
      <c r="AS33" s="127">
        <v>95.541809999999998</v>
      </c>
      <c r="AT33" s="125">
        <v>124489.84952410382</v>
      </c>
      <c r="AU33" s="125">
        <v>13681.375933772764</v>
      </c>
      <c r="AV33" s="127">
        <v>81.443069200000011</v>
      </c>
      <c r="AW33" s="125">
        <v>1114253.24692547</v>
      </c>
      <c r="AX33" s="125"/>
    </row>
    <row r="34" spans="1:94" ht="14">
      <c r="B34" s="147"/>
      <c r="C34" s="126"/>
      <c r="D34" s="147"/>
      <c r="G34" s="127"/>
      <c r="H34" s="125"/>
      <c r="K34" s="127"/>
      <c r="L34" s="125"/>
      <c r="N34" s="138"/>
      <c r="O34" s="127"/>
      <c r="P34" s="125"/>
      <c r="R34" s="127"/>
      <c r="W34" s="125"/>
      <c r="Y34" s="125"/>
      <c r="Z34" s="125"/>
      <c r="AA34" s="128"/>
      <c r="AB34" s="125"/>
      <c r="AC34" s="125"/>
      <c r="AE34" s="125"/>
      <c r="AF34" s="125"/>
      <c r="AI34" s="125"/>
      <c r="AM34" s="127"/>
      <c r="AN34" s="125"/>
      <c r="AO34" s="125"/>
      <c r="AR34" s="125"/>
      <c r="AU34" s="125"/>
    </row>
    <row r="35" spans="1:94" ht="18">
      <c r="A35" s="129" t="s">
        <v>189</v>
      </c>
      <c r="B35" s="147">
        <v>485549.32739582245</v>
      </c>
      <c r="C35" s="130">
        <f t="shared" si="1"/>
        <v>81.363562926297476</v>
      </c>
      <c r="D35" s="147">
        <f>H35+P35+AB35+AN35</f>
        <v>39506023.253391415</v>
      </c>
      <c r="E35" s="139"/>
      <c r="F35" s="125">
        <v>399386.49129709712</v>
      </c>
      <c r="G35" s="140">
        <v>77.156647692180968</v>
      </c>
      <c r="H35" s="125">
        <v>30815322.802026425</v>
      </c>
      <c r="J35" s="125">
        <v>86163.583098725285</v>
      </c>
      <c r="K35" s="141">
        <v>100.8628023443185</v>
      </c>
      <c r="L35" s="125">
        <v>8690700.4513649903</v>
      </c>
      <c r="M35" s="125"/>
      <c r="N35" s="142">
        <v>12910</v>
      </c>
      <c r="O35" s="141">
        <v>146.43701669537313</v>
      </c>
      <c r="P35" s="125">
        <v>1890501.8855372672</v>
      </c>
      <c r="Q35" s="115">
        <v>2194.7000000000003</v>
      </c>
      <c r="R35" s="141">
        <v>248.3157254841208</v>
      </c>
      <c r="S35" s="139">
        <v>544978.52272000001</v>
      </c>
      <c r="T35" s="115">
        <v>2194.7000000000003</v>
      </c>
      <c r="U35" s="143">
        <v>190.05324171857976</v>
      </c>
      <c r="V35" s="139">
        <v>417109.84959976707</v>
      </c>
      <c r="W35" s="125">
        <v>8520.5999999999985</v>
      </c>
      <c r="X35" s="143">
        <v>108.9610488953243</v>
      </c>
      <c r="Y35" s="139">
        <v>928413.51321750006</v>
      </c>
      <c r="Z35" s="27">
        <v>33400.716712107635</v>
      </c>
      <c r="AA35" s="143">
        <v>100.3356018194269</v>
      </c>
      <c r="AB35" s="125">
        <v>3351281.012509509</v>
      </c>
      <c r="AC35" s="125">
        <v>2672.0573369686108</v>
      </c>
      <c r="AD35" s="141">
        <v>183.07652614456171</v>
      </c>
      <c r="AE35" s="27">
        <v>489190.9749113018</v>
      </c>
      <c r="AF35" s="125">
        <v>2672.0573369686108</v>
      </c>
      <c r="AG35" s="141">
        <v>131.40376771508681</v>
      </c>
      <c r="AH35" s="27">
        <v>351118.40162841679</v>
      </c>
      <c r="AI35" s="125">
        <v>28056.602038170415</v>
      </c>
      <c r="AJ35" s="141">
        <v>89.496640846017854</v>
      </c>
      <c r="AK35" s="27">
        <v>2510971.6359697902</v>
      </c>
      <c r="AL35" s="125">
        <v>39852.86638661765</v>
      </c>
      <c r="AM35" s="141">
        <v>86.541267066208974</v>
      </c>
      <c r="AN35" s="125">
        <v>3448917.5533182207</v>
      </c>
      <c r="AO35" s="125">
        <v>3188.2293109294119</v>
      </c>
      <c r="AP35" s="144">
        <v>132.86198517740485</v>
      </c>
      <c r="AQ35" s="135">
        <v>423594.47545087122</v>
      </c>
      <c r="AR35" s="125">
        <v>3188.2293109294119</v>
      </c>
      <c r="AS35" s="144">
        <v>95.361902100675266</v>
      </c>
      <c r="AT35" s="135">
        <v>304035.61142335396</v>
      </c>
      <c r="AU35" s="125">
        <v>33476.407764758827</v>
      </c>
      <c r="AV35" s="144">
        <v>81.289709623764949</v>
      </c>
      <c r="AW35" s="135">
        <v>2721287.4664439955</v>
      </c>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row>
    <row r="36" spans="1:94" ht="18">
      <c r="A36" s="129" t="s">
        <v>190</v>
      </c>
      <c r="B36" s="147">
        <v>516808.12739582243</v>
      </c>
      <c r="C36" s="130">
        <f t="shared" si="1"/>
        <v>81.278511605311976</v>
      </c>
      <c r="D36" s="147">
        <f>D35+D41</f>
        <v>42005395.380260907</v>
      </c>
      <c r="E36" s="125"/>
      <c r="F36" s="125">
        <v>426095.39929709712</v>
      </c>
      <c r="G36" s="140">
        <v>77.181593762412248</v>
      </c>
      <c r="H36" s="125">
        <v>32886722.012581386</v>
      </c>
      <c r="I36" s="125"/>
      <c r="J36" s="125">
        <v>90713.475098725277</v>
      </c>
      <c r="K36" s="141">
        <v>100.52170703145801</v>
      </c>
      <c r="L36" s="125">
        <v>9118673.3676795233</v>
      </c>
      <c r="M36" s="125"/>
      <c r="N36" s="125">
        <v>12910</v>
      </c>
      <c r="O36" s="141">
        <v>146.43701669537313</v>
      </c>
      <c r="P36" s="125">
        <v>1890501.8855372672</v>
      </c>
      <c r="Q36" s="125">
        <v>2194.7000000000003</v>
      </c>
      <c r="R36" s="141">
        <v>248.3157254841208</v>
      </c>
      <c r="S36" s="125">
        <v>544978.52272000001</v>
      </c>
      <c r="T36" s="125">
        <v>2194.7000000000003</v>
      </c>
      <c r="U36" s="143">
        <v>190.05324171857976</v>
      </c>
      <c r="V36" s="125">
        <v>417109.84959976707</v>
      </c>
      <c r="W36" s="125">
        <v>8520.5999999999985</v>
      </c>
      <c r="X36" s="143">
        <v>108.9610488953243</v>
      </c>
      <c r="Y36" s="125">
        <v>928413.51321750006</v>
      </c>
      <c r="Z36" s="125">
        <v>35847.483211403356</v>
      </c>
      <c r="AA36" s="143">
        <v>100.33907794476791</v>
      </c>
      <c r="AB36" s="125">
        <v>3596903.4120727605</v>
      </c>
      <c r="AC36" s="125">
        <v>2867.7986569122686</v>
      </c>
      <c r="AD36" s="141">
        <v>183.08287206607187</v>
      </c>
      <c r="AE36" s="125">
        <v>525044.81461472157</v>
      </c>
      <c r="AF36" s="125">
        <v>2867.7986569122686</v>
      </c>
      <c r="AG36" s="141">
        <v>131.40832252073898</v>
      </c>
      <c r="AH36" s="125">
        <v>376852.61083206942</v>
      </c>
      <c r="AI36" s="125">
        <v>30111.885897578821</v>
      </c>
      <c r="AJ36" s="141">
        <v>89.499740925979808</v>
      </c>
      <c r="AK36" s="125">
        <v>2695005.9866259694</v>
      </c>
      <c r="AL36" s="125">
        <v>41955.991887321929</v>
      </c>
      <c r="AM36" s="141">
        <v>86.549451144468875</v>
      </c>
      <c r="AN36" s="125">
        <v>3631268.0700695016</v>
      </c>
      <c r="AO36" s="125">
        <v>3356.4793509857541</v>
      </c>
      <c r="AP36" s="144">
        <v>132.87454973673383</v>
      </c>
      <c r="AQ36" s="125">
        <v>445990.68246287666</v>
      </c>
      <c r="AR36" s="125">
        <v>3356.4793509857541</v>
      </c>
      <c r="AS36" s="144">
        <v>95.370920333204822</v>
      </c>
      <c r="AT36" s="125">
        <v>320110.52478290937</v>
      </c>
      <c r="AU36" s="125">
        <v>35243.033185350418</v>
      </c>
      <c r="AV36" s="144">
        <v>81.297397070087854</v>
      </c>
      <c r="AW36" s="125">
        <v>2865166.8628237159</v>
      </c>
      <c r="AX36" s="125"/>
      <c r="AY36" s="125"/>
      <c r="AZ36" s="125"/>
      <c r="BA36" s="125"/>
      <c r="BB36" s="125"/>
      <c r="BC36" s="125"/>
      <c r="BD36" s="125"/>
      <c r="BE36" s="12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row>
    <row r="37" spans="1:94" ht="18">
      <c r="A37" s="129"/>
      <c r="B37" s="147"/>
      <c r="C37" s="130"/>
      <c r="D37" s="147"/>
      <c r="E37" s="125"/>
      <c r="F37" s="125"/>
      <c r="G37" s="140"/>
      <c r="H37" s="125"/>
      <c r="I37" s="125"/>
      <c r="J37" s="125"/>
      <c r="K37" s="141"/>
      <c r="L37" s="125"/>
      <c r="M37" s="125"/>
      <c r="N37" s="125"/>
      <c r="O37" s="141"/>
      <c r="P37" s="125"/>
      <c r="Q37" s="125"/>
      <c r="R37" s="141"/>
      <c r="S37" s="125"/>
      <c r="T37" s="125"/>
      <c r="U37" s="143"/>
      <c r="V37" s="125"/>
      <c r="W37" s="125"/>
      <c r="X37" s="143"/>
      <c r="Y37" s="125"/>
      <c r="Z37" s="125"/>
      <c r="AA37" s="143"/>
      <c r="AB37" s="125"/>
      <c r="AC37" s="125"/>
      <c r="AD37" s="141"/>
      <c r="AE37" s="125"/>
      <c r="AF37" s="125"/>
      <c r="AG37" s="141"/>
      <c r="AH37" s="125"/>
      <c r="AI37" s="125"/>
      <c r="AJ37" s="141"/>
      <c r="AK37" s="125"/>
      <c r="AL37" s="125"/>
      <c r="AM37" s="141"/>
      <c r="AN37" s="125"/>
      <c r="AO37" s="125"/>
      <c r="AP37" s="144"/>
      <c r="AQ37" s="125"/>
      <c r="AR37" s="125"/>
      <c r="AS37" s="144"/>
      <c r="AT37" s="125"/>
      <c r="AU37" s="125"/>
      <c r="AV37" s="144"/>
      <c r="AW37" s="125"/>
      <c r="AX37" s="125"/>
      <c r="AY37" s="125"/>
      <c r="AZ37" s="125"/>
      <c r="BA37" s="125"/>
      <c r="BB37" s="125"/>
      <c r="BC37" s="125"/>
      <c r="BD37" s="125"/>
      <c r="BE37" s="12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row>
    <row r="38" spans="1:94" ht="14">
      <c r="A38" s="115" t="s">
        <v>89</v>
      </c>
      <c r="B38" s="147">
        <v>21639.599999999999</v>
      </c>
      <c r="C38" s="126">
        <f>D38/B38</f>
        <v>79.95504552946862</v>
      </c>
      <c r="D38" s="147">
        <f>H38+P38+AB38+AN38</f>
        <v>1730195.2032394891</v>
      </c>
      <c r="E38" s="125"/>
      <c r="F38" s="125">
        <v>18489.835999999999</v>
      </c>
      <c r="G38" s="127">
        <v>77.55462</v>
      </c>
      <c r="H38" s="125">
        <v>1433972.2048423199</v>
      </c>
      <c r="J38" s="125">
        <v>3149.7639999999992</v>
      </c>
      <c r="K38" s="127">
        <v>94.046093103219562</v>
      </c>
      <c r="L38" s="125">
        <v>296222.99839716917</v>
      </c>
      <c r="M38" s="125"/>
      <c r="N38" s="125">
        <v>0</v>
      </c>
      <c r="O38" s="127">
        <v>0</v>
      </c>
      <c r="P38" s="125">
        <v>0</v>
      </c>
      <c r="Q38" s="115">
        <v>0</v>
      </c>
      <c r="R38" s="127">
        <v>0</v>
      </c>
      <c r="S38" s="125">
        <v>0</v>
      </c>
      <c r="T38" s="115">
        <v>0</v>
      </c>
      <c r="U38" s="127">
        <v>0</v>
      </c>
      <c r="V38" s="125">
        <v>0</v>
      </c>
      <c r="W38" s="125">
        <v>0</v>
      </c>
      <c r="X38" s="127">
        <v>0</v>
      </c>
      <c r="Y38" s="125">
        <v>0</v>
      </c>
      <c r="Z38" s="125">
        <v>1690.1172682926824</v>
      </c>
      <c r="AA38" s="128">
        <v>100.38653040000001</v>
      </c>
      <c r="AB38" s="125">
        <v>169665.00853302833</v>
      </c>
      <c r="AC38" s="125">
        <v>135.20938146341459</v>
      </c>
      <c r="AD38" s="127">
        <v>183.1695</v>
      </c>
      <c r="AE38" s="125">
        <v>24766.234797962919</v>
      </c>
      <c r="AF38" s="125">
        <v>135.20938146341459</v>
      </c>
      <c r="AG38" s="127">
        <v>131.47049999999999</v>
      </c>
      <c r="AH38" s="125">
        <v>17776.044985685847</v>
      </c>
      <c r="AI38" s="125">
        <v>1419.6985053658534</v>
      </c>
      <c r="AJ38" s="127">
        <v>89.542059999999992</v>
      </c>
      <c r="AK38" s="125">
        <v>127122.72874937956</v>
      </c>
      <c r="AL38" s="125">
        <v>1459.6467317073168</v>
      </c>
      <c r="AM38" s="127">
        <v>86.704534128000006</v>
      </c>
      <c r="AN38" s="125">
        <v>126557.98986414072</v>
      </c>
      <c r="AO38" s="125">
        <v>116.77173853658535</v>
      </c>
      <c r="AP38" s="127">
        <v>133.11264</v>
      </c>
      <c r="AQ38" s="125">
        <v>15543.794393994613</v>
      </c>
      <c r="AR38" s="125">
        <v>116.77173853658535</v>
      </c>
      <c r="AS38" s="127">
        <v>95.541809999999998</v>
      </c>
      <c r="AT38" s="125">
        <v>11156.583256632115</v>
      </c>
      <c r="AU38" s="125">
        <v>1226.103254634146</v>
      </c>
      <c r="AV38" s="127">
        <v>81.443069200000011</v>
      </c>
      <c r="AW38" s="125">
        <v>99857.612213513989</v>
      </c>
    </row>
    <row r="39" spans="1:94" ht="14">
      <c r="A39" s="115" t="s">
        <v>90</v>
      </c>
      <c r="B39" s="147">
        <v>2069.1</v>
      </c>
      <c r="C39" s="126">
        <f>D39/B39</f>
        <v>80.024435444746672</v>
      </c>
      <c r="D39" s="147">
        <f>H39+P39+AB39+AN39</f>
        <v>165578.55937872533</v>
      </c>
      <c r="E39" s="125"/>
      <c r="F39" s="125">
        <v>1767.931</v>
      </c>
      <c r="G39" s="127">
        <v>77.55462</v>
      </c>
      <c r="H39" s="125">
        <v>137111.21689122001</v>
      </c>
      <c r="J39" s="125">
        <v>301.16899999999987</v>
      </c>
      <c r="K39" s="127">
        <v>94.522817712000005</v>
      </c>
      <c r="L39" s="125">
        <v>28467.342487505317</v>
      </c>
      <c r="M39" s="125"/>
      <c r="N39" s="125">
        <v>0</v>
      </c>
      <c r="O39" s="127">
        <v>0</v>
      </c>
      <c r="P39" s="125">
        <v>0</v>
      </c>
      <c r="Q39" s="115">
        <v>0</v>
      </c>
      <c r="R39" s="127">
        <v>0</v>
      </c>
      <c r="S39" s="125">
        <v>0</v>
      </c>
      <c r="T39" s="115">
        <v>0</v>
      </c>
      <c r="U39" s="127">
        <v>0</v>
      </c>
      <c r="V39" s="125">
        <v>0</v>
      </c>
      <c r="W39" s="125">
        <v>0</v>
      </c>
      <c r="X39" s="127">
        <v>0</v>
      </c>
      <c r="Y39" s="125">
        <v>0</v>
      </c>
      <c r="Z39" s="125">
        <v>172.09657142857137</v>
      </c>
      <c r="AA39" s="128">
        <v>100.38653039999998</v>
      </c>
      <c r="AB39" s="125">
        <v>17276.177699450047</v>
      </c>
      <c r="AC39" s="125">
        <v>13.76772571428571</v>
      </c>
      <c r="AD39" s="127">
        <v>183.1695</v>
      </c>
      <c r="AE39" s="125">
        <v>2521.8274352228564</v>
      </c>
      <c r="AF39" s="125">
        <v>13.76772571428571</v>
      </c>
      <c r="AG39" s="127">
        <v>131.47049999999999</v>
      </c>
      <c r="AH39" s="125">
        <v>1810.0497835199992</v>
      </c>
      <c r="AI39" s="125">
        <v>144.56111999999993</v>
      </c>
      <c r="AJ39" s="127">
        <v>89.542059999999992</v>
      </c>
      <c r="AK39" s="125">
        <v>12944.300480707192</v>
      </c>
      <c r="AL39" s="125">
        <v>129.0724285714285</v>
      </c>
      <c r="AM39" s="127">
        <v>86.704534128000006</v>
      </c>
      <c r="AN39" s="125">
        <v>11191.164788055266</v>
      </c>
      <c r="AO39" s="125">
        <v>10.325794285714281</v>
      </c>
      <c r="AP39" s="127">
        <v>133.11264</v>
      </c>
      <c r="AQ39" s="125">
        <v>1374.4937374683423</v>
      </c>
      <c r="AR39" s="125">
        <v>10.325794285714281</v>
      </c>
      <c r="AS39" s="127">
        <v>95.541809999999998</v>
      </c>
      <c r="AT39" s="125">
        <v>986.54507574479953</v>
      </c>
      <c r="AU39" s="125">
        <v>108.42083999999994</v>
      </c>
      <c r="AV39" s="127">
        <v>81.443069200000011</v>
      </c>
      <c r="AW39" s="125">
        <v>8830.1259748421253</v>
      </c>
    </row>
    <row r="40" spans="1:94" ht="14">
      <c r="A40" s="115" t="s">
        <v>93</v>
      </c>
      <c r="B40" s="147">
        <v>7550.1</v>
      </c>
      <c r="C40" s="126">
        <f>D40/B40</f>
        <v>79.945744328059007</v>
      </c>
      <c r="D40" s="147">
        <f>H40+P40+AB40+AN40</f>
        <v>603598.36425127834</v>
      </c>
      <c r="E40" s="125"/>
      <c r="F40" s="125">
        <v>6451.1410000000005</v>
      </c>
      <c r="G40" s="127">
        <v>77.55462</v>
      </c>
      <c r="H40" s="125">
        <v>500315.78882142005</v>
      </c>
      <c r="J40" s="125">
        <v>1098.9589999999998</v>
      </c>
      <c r="K40" s="127">
        <v>93.982191719489364</v>
      </c>
      <c r="L40" s="125">
        <v>103282.57542985829</v>
      </c>
      <c r="M40" s="125"/>
      <c r="N40" s="125">
        <v>0</v>
      </c>
      <c r="O40" s="127">
        <v>0</v>
      </c>
      <c r="P40" s="125">
        <v>0</v>
      </c>
      <c r="Q40" s="115">
        <v>0</v>
      </c>
      <c r="R40" s="127">
        <v>0</v>
      </c>
      <c r="S40" s="125">
        <v>0</v>
      </c>
      <c r="T40" s="115">
        <v>0</v>
      </c>
      <c r="U40" s="127">
        <v>0</v>
      </c>
      <c r="V40" s="125">
        <v>0</v>
      </c>
      <c r="W40" s="125">
        <v>0</v>
      </c>
      <c r="X40" s="127">
        <v>0</v>
      </c>
      <c r="Y40" s="125">
        <v>0</v>
      </c>
      <c r="Z40" s="125">
        <v>584.55265957446795</v>
      </c>
      <c r="AA40" s="128">
        <v>100.38653040000001</v>
      </c>
      <c r="AB40" s="125">
        <v>58681.213330773186</v>
      </c>
      <c r="AC40" s="125">
        <v>46.764212765957438</v>
      </c>
      <c r="AD40" s="127">
        <v>183.1695</v>
      </c>
      <c r="AE40" s="125">
        <v>8565.7774702340412</v>
      </c>
      <c r="AF40" s="125">
        <v>46.764212765957438</v>
      </c>
      <c r="AG40" s="127">
        <v>131.47049999999999</v>
      </c>
      <c r="AH40" s="125">
        <v>6148.1144344468066</v>
      </c>
      <c r="AI40" s="125">
        <v>491.02423404255313</v>
      </c>
      <c r="AJ40" s="127">
        <v>89.542059999999992</v>
      </c>
      <c r="AK40" s="125">
        <v>43967.321426092334</v>
      </c>
      <c r="AL40" s="125">
        <v>514.40634042553188</v>
      </c>
      <c r="AM40" s="127">
        <v>86.704534128000006</v>
      </c>
      <c r="AN40" s="125">
        <v>44601.36209908512</v>
      </c>
      <c r="AO40" s="125">
        <v>41.152507234042552</v>
      </c>
      <c r="AP40" s="127">
        <v>133.11264</v>
      </c>
      <c r="AQ40" s="125">
        <v>5477.9188805425019</v>
      </c>
      <c r="AR40" s="125">
        <v>41.152507234042552</v>
      </c>
      <c r="AS40" s="127">
        <v>95.541809999999998</v>
      </c>
      <c r="AT40" s="125">
        <v>3931.7850271785192</v>
      </c>
      <c r="AU40" s="125">
        <v>432.10132595744676</v>
      </c>
      <c r="AV40" s="127">
        <v>81.443069200000011</v>
      </c>
      <c r="AW40" s="125">
        <v>35191.658191364098</v>
      </c>
    </row>
    <row r="41" spans="1:94" ht="18">
      <c r="A41" s="129" t="s">
        <v>121</v>
      </c>
      <c r="B41" s="147">
        <v>31258.799999999996</v>
      </c>
      <c r="C41" s="130">
        <f t="shared" si="1"/>
        <v>79.957392058220179</v>
      </c>
      <c r="D41" s="147">
        <f>D38+D39+D40</f>
        <v>2499372.1268694927</v>
      </c>
      <c r="E41" s="125"/>
      <c r="F41" s="125">
        <v>26708.907999999999</v>
      </c>
      <c r="G41" s="140">
        <v>77.554620000000014</v>
      </c>
      <c r="H41" s="125">
        <v>2071399.2105549602</v>
      </c>
      <c r="I41" s="125"/>
      <c r="J41" s="125">
        <v>4549.8919999999989</v>
      </c>
      <c r="K41" s="141">
        <v>94.062214293115716</v>
      </c>
      <c r="L41" s="125">
        <v>427972.91631453275</v>
      </c>
      <c r="M41" s="125"/>
      <c r="N41" s="125">
        <v>0</v>
      </c>
      <c r="O41" s="10" t="s">
        <v>122</v>
      </c>
      <c r="P41" s="125">
        <v>0</v>
      </c>
      <c r="Q41" s="125">
        <v>0</v>
      </c>
      <c r="R41" s="10" t="s">
        <v>122</v>
      </c>
      <c r="S41" s="125">
        <v>0</v>
      </c>
      <c r="T41" s="125">
        <v>0</v>
      </c>
      <c r="U41" s="10">
        <v>0</v>
      </c>
      <c r="V41" s="125">
        <v>0</v>
      </c>
      <c r="W41" s="125">
        <v>0</v>
      </c>
      <c r="X41" s="10">
        <v>0</v>
      </c>
      <c r="Y41" s="125">
        <v>0</v>
      </c>
      <c r="Z41" s="125">
        <v>2446.7664992957216</v>
      </c>
      <c r="AA41" s="143">
        <v>100.38653040000003</v>
      </c>
      <c r="AB41" s="125">
        <v>245622.39956325159</v>
      </c>
      <c r="AC41" s="125">
        <v>195.74131994365774</v>
      </c>
      <c r="AD41" s="141">
        <v>183.16949999999997</v>
      </c>
      <c r="AE41" s="125">
        <v>35853.839703419813</v>
      </c>
      <c r="AF41" s="125">
        <v>195.74131994365774</v>
      </c>
      <c r="AG41" s="141">
        <v>131.47049999999999</v>
      </c>
      <c r="AH41" s="125">
        <v>25734.209203652652</v>
      </c>
      <c r="AI41" s="125">
        <v>2055.2838594084064</v>
      </c>
      <c r="AJ41" s="141">
        <v>89.542059999999992</v>
      </c>
      <c r="AK41" s="125">
        <v>184034.35065617907</v>
      </c>
      <c r="AL41" s="125">
        <v>2103.1255007042773</v>
      </c>
      <c r="AM41" s="141">
        <v>86.704534128000006</v>
      </c>
      <c r="AN41" s="125">
        <v>182350.5167512811</v>
      </c>
      <c r="AO41" s="125">
        <v>168.25004005634219</v>
      </c>
      <c r="AP41" s="144">
        <v>133.11264</v>
      </c>
      <c r="AQ41" s="125">
        <v>22396.207012005456</v>
      </c>
      <c r="AR41" s="125">
        <v>168.25004005634219</v>
      </c>
      <c r="AS41" s="144">
        <v>95.541809999999998</v>
      </c>
      <c r="AT41" s="125">
        <v>16074.913359555434</v>
      </c>
      <c r="AU41" s="125">
        <v>1766.6254205915927</v>
      </c>
      <c r="AV41" s="144">
        <v>81.443069200000011</v>
      </c>
      <c r="AW41" s="125">
        <v>143879.39637972022</v>
      </c>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row>
    <row r="43" spans="1:94">
      <c r="A43" s="28" t="s">
        <v>105</v>
      </c>
    </row>
    <row r="44" spans="1:94">
      <c r="A44" s="28"/>
    </row>
    <row r="45" spans="1:94">
      <c r="A45" s="117" t="s">
        <v>176</v>
      </c>
    </row>
    <row r="46" spans="1:94">
      <c r="A46" s="117" t="s">
        <v>177</v>
      </c>
    </row>
    <row r="47" spans="1:94">
      <c r="A47" s="146" t="s">
        <v>178</v>
      </c>
    </row>
    <row r="48" spans="1:94">
      <c r="B48" s="23" t="s">
        <v>112</v>
      </c>
      <c r="C48" s="23" t="s">
        <v>152</v>
      </c>
    </row>
    <row r="49" spans="1:13">
      <c r="A49" s="4" t="s">
        <v>156</v>
      </c>
      <c r="B49" s="24">
        <v>41.4</v>
      </c>
      <c r="C49" s="24">
        <v>40.1</v>
      </c>
      <c r="D49" s="117"/>
      <c r="E49" s="117"/>
    </row>
    <row r="50" spans="1:13">
      <c r="A50" s="4" t="s">
        <v>153</v>
      </c>
      <c r="B50" s="24">
        <v>44.3</v>
      </c>
      <c r="C50" s="24">
        <v>43.9</v>
      </c>
      <c r="D50" s="117"/>
    </row>
    <row r="51" spans="1:13">
      <c r="A51" s="4" t="s">
        <v>154</v>
      </c>
      <c r="B51" s="24">
        <v>47.5</v>
      </c>
      <c r="C51" s="24">
        <v>47.1</v>
      </c>
      <c r="D51" s="117"/>
      <c r="E51" s="117"/>
    </row>
    <row r="52" spans="1:13">
      <c r="A52" s="4" t="s">
        <v>155</v>
      </c>
      <c r="B52" s="24">
        <v>52.7</v>
      </c>
      <c r="C52" s="24">
        <v>52.3</v>
      </c>
      <c r="D52" s="117"/>
      <c r="E52" s="117"/>
    </row>
    <row r="53" spans="1:13">
      <c r="A53" s="118"/>
      <c r="B53" s="118"/>
      <c r="C53" s="118"/>
      <c r="D53" s="118"/>
      <c r="E53" s="118"/>
      <c r="F53" s="118"/>
    </row>
    <row r="54" spans="1:13" ht="14">
      <c r="A54" s="114"/>
      <c r="B54" s="117"/>
      <c r="C54" s="117"/>
      <c r="D54" s="117"/>
      <c r="E54" s="117"/>
      <c r="F54" s="117"/>
      <c r="G54" s="117"/>
      <c r="H54" s="117"/>
      <c r="I54" s="117"/>
    </row>
    <row r="55" spans="1:13" ht="14">
      <c r="A55" s="114"/>
      <c r="B55" s="117"/>
      <c r="C55" s="117"/>
      <c r="D55" s="117"/>
      <c r="E55" s="117"/>
      <c r="F55" s="117"/>
      <c r="G55" s="117"/>
      <c r="H55" s="117"/>
      <c r="I55" s="117"/>
      <c r="J55" s="117"/>
      <c r="K55" s="117"/>
      <c r="L55" s="117"/>
      <c r="M55" s="117"/>
    </row>
    <row r="56" spans="1:13" ht="14">
      <c r="A56" s="114"/>
    </row>
    <row r="57" spans="1:13" ht="14">
      <c r="A57" s="114"/>
      <c r="J57" s="117"/>
      <c r="K57" s="117"/>
      <c r="L57" s="117"/>
      <c r="M57" s="117"/>
    </row>
    <row r="58" spans="1:13" ht="14">
      <c r="A58" s="114"/>
      <c r="J58" s="117"/>
      <c r="K58" s="117"/>
      <c r="L58" s="117"/>
      <c r="M58" s="117"/>
    </row>
    <row r="59" spans="1:13" ht="14">
      <c r="A59" s="114"/>
      <c r="J59" s="117"/>
      <c r="K59" s="117"/>
      <c r="L59" s="117"/>
      <c r="M59" s="117"/>
    </row>
    <row r="60" spans="1:13" ht="14">
      <c r="A60" s="114"/>
      <c r="J60" s="117"/>
      <c r="K60" s="117"/>
      <c r="L60" s="117"/>
      <c r="M60" s="117"/>
    </row>
    <row r="61" spans="1:13" ht="14">
      <c r="A61" s="3"/>
      <c r="B61" s="117"/>
      <c r="C61" s="147"/>
      <c r="D61" s="117"/>
      <c r="E61" s="117"/>
      <c r="F61" s="117"/>
      <c r="G61" s="117"/>
      <c r="H61" s="117"/>
      <c r="I61" s="117"/>
      <c r="J61" s="117"/>
      <c r="K61" s="117"/>
      <c r="L61" s="117"/>
      <c r="M61" s="117"/>
    </row>
    <row r="62" spans="1:13" ht="14">
      <c r="A62" s="120"/>
      <c r="B62" s="121"/>
      <c r="C62" s="121"/>
      <c r="D62" s="121"/>
      <c r="E62" s="121"/>
      <c r="F62" s="121"/>
    </row>
    <row r="63" spans="1:13" ht="14">
      <c r="A63" s="120"/>
      <c r="B63" s="121"/>
      <c r="C63" s="121"/>
      <c r="D63" s="121"/>
      <c r="E63" s="121"/>
      <c r="F63" s="121"/>
      <c r="G63" s="121"/>
      <c r="H63" s="121"/>
      <c r="I63" s="121"/>
      <c r="J63" s="117"/>
      <c r="K63" s="117"/>
      <c r="L63" s="117"/>
      <c r="M63" s="117"/>
    </row>
    <row r="64" spans="1:13" ht="14">
      <c r="A64" s="120"/>
      <c r="J64" s="117"/>
      <c r="K64" s="117"/>
      <c r="L64" s="117"/>
      <c r="M64" s="117"/>
    </row>
    <row r="65" spans="1:13" ht="14">
      <c r="A65" s="120"/>
      <c r="J65" s="117"/>
      <c r="K65" s="117"/>
      <c r="L65" s="117"/>
      <c r="M65" s="117"/>
    </row>
    <row r="66" spans="1:13" ht="14">
      <c r="A66" s="122"/>
      <c r="J66" s="117"/>
      <c r="K66" s="117"/>
      <c r="L66" s="117"/>
      <c r="M66" s="117"/>
    </row>
    <row r="67" spans="1:13" ht="14">
      <c r="A67" s="3"/>
      <c r="B67" s="121"/>
      <c r="C67" s="121"/>
      <c r="D67" s="121"/>
      <c r="E67" s="121"/>
      <c r="F67" s="121"/>
      <c r="G67" s="121"/>
      <c r="H67" s="121"/>
      <c r="I67" s="121"/>
      <c r="J67" s="117"/>
      <c r="K67" s="117"/>
      <c r="L67" s="117"/>
      <c r="M67" s="117"/>
    </row>
    <row r="68" spans="1:13" ht="14">
      <c r="A68" s="120"/>
      <c r="J68" s="117"/>
      <c r="K68" s="117"/>
      <c r="L68" s="117"/>
      <c r="M68" s="117"/>
    </row>
    <row r="69" spans="1:13" ht="14">
      <c r="A69" s="120"/>
      <c r="J69" s="117"/>
      <c r="K69" s="117"/>
      <c r="L69" s="117"/>
      <c r="M69" s="117"/>
    </row>
    <row r="70" spans="1:13" ht="14">
      <c r="A70" s="120"/>
      <c r="J70" s="117"/>
      <c r="K70" s="117"/>
      <c r="L70" s="117"/>
      <c r="M70" s="117"/>
    </row>
    <row r="71" spans="1:13" ht="14">
      <c r="A71" s="120"/>
      <c r="J71" s="117"/>
      <c r="K71" s="117"/>
      <c r="L71" s="117"/>
      <c r="M71" s="117"/>
    </row>
    <row r="72" spans="1:13" ht="14">
      <c r="A72" s="120"/>
      <c r="J72" s="117"/>
      <c r="K72" s="117"/>
      <c r="L72" s="117"/>
      <c r="M72" s="117"/>
    </row>
    <row r="73" spans="1:13" ht="14">
      <c r="A73" s="120"/>
      <c r="J73" s="117"/>
      <c r="K73" s="117"/>
      <c r="L73" s="117"/>
      <c r="M73" s="117"/>
    </row>
    <row r="74" spans="1:13" ht="14">
      <c r="A74" s="120"/>
      <c r="J74" s="117"/>
      <c r="K74" s="117"/>
      <c r="L74" s="117"/>
      <c r="M74" s="117"/>
    </row>
    <row r="75" spans="1:13">
      <c r="A75" s="28"/>
    </row>
    <row r="82" spans="1:8" ht="18">
      <c r="A82" s="132"/>
      <c r="B82" s="132"/>
      <c r="C82" s="132"/>
      <c r="D82" s="132"/>
      <c r="E82" s="132"/>
      <c r="F82" s="132"/>
      <c r="G82" s="132"/>
      <c r="H82" s="132"/>
    </row>
    <row r="88" spans="1:8" ht="18">
      <c r="A88" s="132"/>
      <c r="B88" s="132"/>
      <c r="C88" s="132"/>
      <c r="D88" s="132"/>
      <c r="E88" s="132"/>
      <c r="F88" s="132"/>
      <c r="G88" s="132"/>
      <c r="H88" s="132"/>
    </row>
    <row r="89" spans="1:8" ht="18">
      <c r="A89" s="132"/>
      <c r="B89" s="132"/>
      <c r="C89" s="132"/>
      <c r="D89" s="132"/>
      <c r="E89" s="132"/>
      <c r="F89" s="132"/>
      <c r="G89" s="132"/>
      <c r="H89" s="132"/>
    </row>
    <row r="90" spans="1:8" ht="18">
      <c r="A90" s="132"/>
      <c r="B90" s="132"/>
      <c r="C90" s="132"/>
      <c r="D90" s="132"/>
      <c r="E90" s="132"/>
      <c r="F90" s="132"/>
      <c r="G90" s="132"/>
      <c r="H90" s="132"/>
    </row>
    <row r="91" spans="1:8" ht="18">
      <c r="A91" s="132"/>
      <c r="B91" s="132"/>
      <c r="C91" s="132"/>
      <c r="D91" s="132"/>
      <c r="E91" s="132"/>
      <c r="F91" s="132"/>
      <c r="G91" s="132"/>
      <c r="H91" s="132"/>
    </row>
    <row r="100" spans="1:8" ht="18">
      <c r="A100" s="132"/>
      <c r="B100" s="132"/>
      <c r="C100" s="132"/>
      <c r="D100" s="132"/>
      <c r="E100" s="132"/>
      <c r="F100" s="132"/>
      <c r="G100" s="132"/>
      <c r="H100" s="132"/>
    </row>
    <row r="101" spans="1:8" ht="18">
      <c r="A101" s="132"/>
      <c r="B101" s="132"/>
      <c r="C101" s="132"/>
      <c r="D101" s="132"/>
      <c r="E101" s="132"/>
      <c r="F101" s="132"/>
      <c r="G101" s="132"/>
      <c r="H101" s="132"/>
    </row>
    <row r="104" spans="1:8" ht="18">
      <c r="A104" s="132"/>
      <c r="B104" s="132"/>
      <c r="C104" s="132"/>
      <c r="D104" s="132"/>
      <c r="E104" s="132"/>
      <c r="F104" s="132"/>
      <c r="G104" s="132"/>
      <c r="H104" s="132"/>
    </row>
    <row r="106" spans="1:8" ht="18">
      <c r="A106" s="145"/>
      <c r="B106" s="145"/>
      <c r="C106" s="145"/>
      <c r="D106" s="145"/>
      <c r="E106" s="145"/>
      <c r="F106" s="145"/>
      <c r="G106" s="145"/>
      <c r="H106" s="145"/>
    </row>
  </sheetData>
  <phoneticPr fontId="2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5"/>
  <sheetViews>
    <sheetView tabSelected="1" workbookViewId="0">
      <selection activeCell="N15" sqref="N15"/>
    </sheetView>
  </sheetViews>
  <sheetFormatPr baseColWidth="10" defaultRowHeight="12" x14ac:dyDescent="0"/>
  <cols>
    <col min="1" max="1" width="19.1640625" customWidth="1"/>
    <col min="2" max="2" width="19.6640625" customWidth="1"/>
    <col min="3" max="3" width="14" customWidth="1"/>
    <col min="4" max="4" width="13" customWidth="1"/>
    <col min="6" max="6" width="11.1640625" bestFit="1" customWidth="1"/>
    <col min="7" max="7" width="5.6640625" customWidth="1"/>
    <col min="8" max="8" width="17" customWidth="1"/>
    <col min="9" max="9" width="5" customWidth="1"/>
    <col min="10" max="10" width="15.6640625" customWidth="1"/>
    <col min="11" max="11" width="15" customWidth="1"/>
    <col min="12" max="12" width="8.1640625" customWidth="1"/>
  </cols>
  <sheetData>
    <row r="2" spans="1:12" ht="18">
      <c r="A2" s="121"/>
      <c r="B2" s="121"/>
      <c r="C2" s="124" t="s">
        <v>199</v>
      </c>
      <c r="J2" s="157" t="s">
        <v>204</v>
      </c>
    </row>
    <row r="3" spans="1:12" ht="15">
      <c r="A3" s="121"/>
      <c r="B3" s="121"/>
      <c r="C3" s="21" t="s">
        <v>198</v>
      </c>
    </row>
    <row r="4" spans="1:12" ht="13">
      <c r="A4" s="47"/>
      <c r="B4" s="47"/>
      <c r="D4" s="153" t="s">
        <v>197</v>
      </c>
      <c r="H4" t="s">
        <v>205</v>
      </c>
      <c r="K4" s="153" t="s">
        <v>197</v>
      </c>
    </row>
    <row r="5" spans="1:12" ht="17">
      <c r="A5" s="47"/>
      <c r="B5" s="47"/>
      <c r="C5" s="67" t="s">
        <v>15</v>
      </c>
      <c r="D5" s="68" t="s">
        <v>16</v>
      </c>
      <c r="F5" s="156" t="s">
        <v>200</v>
      </c>
      <c r="H5" t="s">
        <v>206</v>
      </c>
      <c r="J5" s="67" t="s">
        <v>15</v>
      </c>
      <c r="K5" s="68" t="s">
        <v>16</v>
      </c>
    </row>
    <row r="6" spans="1:12" ht="17">
      <c r="A6" s="74"/>
      <c r="B6" s="74"/>
      <c r="C6" s="44" t="s">
        <v>166</v>
      </c>
      <c r="D6" s="75" t="s">
        <v>166</v>
      </c>
      <c r="F6" s="156" t="s">
        <v>201</v>
      </c>
      <c r="H6" s="152" t="s">
        <v>215</v>
      </c>
      <c r="J6" s="44" t="s">
        <v>166</v>
      </c>
      <c r="K6" s="75" t="s">
        <v>166</v>
      </c>
    </row>
    <row r="7" spans="1:12" ht="17">
      <c r="A7" s="74" t="s">
        <v>130</v>
      </c>
      <c r="B7" s="164" t="s">
        <v>230</v>
      </c>
      <c r="C7" s="44" t="s">
        <v>29</v>
      </c>
      <c r="D7" s="75" t="s">
        <v>29</v>
      </c>
      <c r="F7" s="156" t="s">
        <v>202</v>
      </c>
      <c r="H7" s="152" t="s">
        <v>203</v>
      </c>
      <c r="J7" s="44" t="s">
        <v>29</v>
      </c>
      <c r="K7" s="75" t="s">
        <v>29</v>
      </c>
    </row>
    <row r="8" spans="1:12" ht="15">
      <c r="A8" s="150" t="s">
        <v>131</v>
      </c>
      <c r="B8" s="150"/>
      <c r="C8" s="151">
        <f>'(2) Free earnings w part-time'!C8</f>
        <v>14875258.510991748</v>
      </c>
      <c r="D8" s="151">
        <f>'(2) Free earnings w part-time'!D8</f>
        <v>13429586.90542797</v>
      </c>
      <c r="E8" s="6"/>
      <c r="F8" s="151">
        <f>'(3) Slave LF earnings 1800'!D8</f>
        <v>49606.49944384535</v>
      </c>
      <c r="G8" s="6"/>
      <c r="H8" s="151">
        <v>5257570.6052302355</v>
      </c>
      <c r="J8" s="151">
        <f>C8+$F8+$H8</f>
        <v>20182435.615665831</v>
      </c>
      <c r="K8" s="151">
        <f>D8+$F8+$H8</f>
        <v>18736764.010102052</v>
      </c>
    </row>
    <row r="9" spans="1:12" ht="15">
      <c r="A9" s="150" t="s">
        <v>132</v>
      </c>
      <c r="B9" s="165" t="s">
        <v>213</v>
      </c>
      <c r="C9" s="151">
        <f>'(2) Free earnings w part-time'!C9</f>
        <v>7688199.4394479999</v>
      </c>
      <c r="D9" s="151">
        <f>'(2) Free earnings w part-time'!D9</f>
        <v>6951198.0403061444</v>
      </c>
      <c r="E9" s="6"/>
      <c r="F9" s="151">
        <f>'(3) Slave LF earnings 1800'!D9</f>
        <v>0</v>
      </c>
      <c r="G9" s="6"/>
      <c r="H9" s="151">
        <v>0</v>
      </c>
      <c r="J9" s="151">
        <f t="shared" ref="J9:J41" si="0">C9+$F9+$H9</f>
        <v>7688199.4394479999</v>
      </c>
      <c r="K9" s="151">
        <f t="shared" ref="K9:K41" si="1">D9+$F9+$H9</f>
        <v>6951198.0403061444</v>
      </c>
      <c r="L9" s="158" t="s">
        <v>210</v>
      </c>
    </row>
    <row r="10" spans="1:12" ht="15">
      <c r="A10" s="150" t="s">
        <v>182</v>
      </c>
      <c r="B10" s="166"/>
      <c r="C10" s="151">
        <f>'(2) Free earnings w part-time'!C10</f>
        <v>28283229.620423995</v>
      </c>
      <c r="D10" s="151">
        <f>'(2) Free earnings w part-time'!D10</f>
        <v>25585347.307691857</v>
      </c>
      <c r="E10" s="6"/>
      <c r="F10" s="151">
        <f>'(3) Slave LF earnings 1800'!D10</f>
        <v>0</v>
      </c>
      <c r="G10" s="6"/>
      <c r="H10" s="151">
        <v>9917525.5475478265</v>
      </c>
      <c r="J10" s="151">
        <f t="shared" si="0"/>
        <v>38200755.16797182</v>
      </c>
      <c r="K10" s="151">
        <f t="shared" si="1"/>
        <v>35502872.855239682</v>
      </c>
      <c r="L10" s="158" t="s">
        <v>210</v>
      </c>
    </row>
    <row r="11" spans="1:12" ht="15">
      <c r="A11" s="150" t="s">
        <v>77</v>
      </c>
      <c r="B11" s="166"/>
      <c r="C11" s="151">
        <f>'(2) Free earnings w part-time'!C11</f>
        <v>10307654.259647999</v>
      </c>
      <c r="D11" s="151">
        <f>'(2) Free earnings w part-time'!D11</f>
        <v>9312946.005384231</v>
      </c>
      <c r="E11" s="6"/>
      <c r="F11" s="151">
        <f>'(3) Slave LF earnings 1800'!D11</f>
        <v>374.33529647999995</v>
      </c>
      <c r="G11" s="6"/>
      <c r="H11" s="151">
        <v>2783339.4761606925</v>
      </c>
      <c r="J11" s="151">
        <f t="shared" si="0"/>
        <v>13091368.071105171</v>
      </c>
      <c r="K11" s="151">
        <f t="shared" si="1"/>
        <v>12096659.816841403</v>
      </c>
    </row>
    <row r="12" spans="1:12" ht="15">
      <c r="A12" s="150" t="s">
        <v>78</v>
      </c>
      <c r="B12" s="166"/>
      <c r="C12" s="151">
        <f>'(2) Free earnings w part-time'!C12</f>
        <v>4722645.555758182</v>
      </c>
      <c r="D12" s="151">
        <f>'(2) Free earnings w part-time'!D12</f>
        <v>4288338.2906316528</v>
      </c>
      <c r="E12" s="6"/>
      <c r="F12" s="151">
        <f>'(3) Slave LF earnings 1800'!D12</f>
        <v>20089.362160340577</v>
      </c>
      <c r="G12" s="6"/>
      <c r="H12" s="151">
        <v>1315450.9827501706</v>
      </c>
      <c r="J12" s="151">
        <f t="shared" si="0"/>
        <v>6058185.9006686937</v>
      </c>
      <c r="K12" s="151">
        <f t="shared" si="1"/>
        <v>5623878.6355421646</v>
      </c>
    </row>
    <row r="13" spans="1:12" ht="15">
      <c r="A13" s="150" t="s">
        <v>79</v>
      </c>
      <c r="B13" s="166"/>
      <c r="C13" s="151">
        <f>'(2) Free earnings w part-time'!C13</f>
        <v>7766649.7664279984</v>
      </c>
      <c r="D13" s="151">
        <f>'(2) Free earnings w part-time'!D13</f>
        <v>6997857.6231295988</v>
      </c>
      <c r="E13" s="6"/>
      <c r="F13" s="151">
        <f>'(3) Slave LF earnings 1800'!D13</f>
        <v>0</v>
      </c>
      <c r="G13" s="6"/>
      <c r="H13" s="151">
        <v>2117230.7084499472</v>
      </c>
      <c r="J13" s="151">
        <f t="shared" si="0"/>
        <v>9883880.4748779461</v>
      </c>
      <c r="K13" s="151">
        <f t="shared" si="1"/>
        <v>9115088.3315795455</v>
      </c>
    </row>
    <row r="14" spans="1:12" ht="15">
      <c r="A14" s="150" t="s">
        <v>183</v>
      </c>
      <c r="B14" s="166"/>
      <c r="C14" s="151">
        <f>'(2) Free earnings w part-time'!C14</f>
        <v>73643637.152697906</v>
      </c>
      <c r="D14" s="151">
        <f>'(2) Free earnings w part-time'!D14</f>
        <v>66565274.172571465</v>
      </c>
      <c r="E14" s="6"/>
      <c r="F14" s="151">
        <f>'(3) Slave LF earnings 1800'!D14</f>
        <v>70070.196900665935</v>
      </c>
      <c r="G14" s="6"/>
      <c r="H14" s="151">
        <v>21391117.320138875</v>
      </c>
      <c r="J14" s="151">
        <f t="shared" si="0"/>
        <v>95104824.669737443</v>
      </c>
      <c r="K14" s="151">
        <f t="shared" si="1"/>
        <v>88026461.689611003</v>
      </c>
    </row>
    <row r="15" spans="1:12" ht="15">
      <c r="A15" s="150"/>
      <c r="B15" s="166"/>
      <c r="C15" s="154"/>
      <c r="D15" s="154"/>
      <c r="E15" s="154"/>
      <c r="F15" s="154"/>
      <c r="G15" s="154"/>
      <c r="H15" s="154"/>
      <c r="I15" s="154"/>
      <c r="J15" s="154"/>
    </row>
    <row r="16" spans="1:12" ht="15">
      <c r="A16" s="150" t="s">
        <v>84</v>
      </c>
      <c r="B16" s="166"/>
      <c r="C16" s="151">
        <f>'(2) Free earnings w part-time'!C16</f>
        <v>10486785.47374144</v>
      </c>
      <c r="D16" s="151">
        <f>'(2) Free earnings w part-time'!D16</f>
        <v>9479772.8609330263</v>
      </c>
      <c r="E16" s="6"/>
      <c r="F16" s="151">
        <f>'(3) Slave LF earnings 1800'!D16</f>
        <v>600065.9013274383</v>
      </c>
      <c r="G16" s="6"/>
      <c r="H16" s="151">
        <v>6960528.7360417172</v>
      </c>
      <c r="J16" s="151">
        <f t="shared" si="0"/>
        <v>18047380.111110598</v>
      </c>
      <c r="K16" s="151">
        <f t="shared" si="1"/>
        <v>17040367.498302184</v>
      </c>
    </row>
    <row r="17" spans="1:12" ht="15">
      <c r="A17" s="150" t="s">
        <v>85</v>
      </c>
      <c r="B17" s="166"/>
      <c r="C17" s="151">
        <f>'(2) Free earnings w part-time'!C17</f>
        <v>34594702.520437419</v>
      </c>
      <c r="D17" s="151">
        <f>'(2) Free earnings w part-time'!D17</f>
        <v>31685840.196643047</v>
      </c>
      <c r="E17" s="6"/>
      <c r="F17" s="151">
        <f>'(3) Slave LF earnings 1800'!D17</f>
        <v>1107885.4388758549</v>
      </c>
      <c r="G17" s="6"/>
      <c r="H17" s="151">
        <v>19870623.829326272</v>
      </c>
      <c r="J17" s="151">
        <f t="shared" si="0"/>
        <v>55573211.788639545</v>
      </c>
      <c r="K17" s="151">
        <f t="shared" si="1"/>
        <v>52664349.464845173</v>
      </c>
    </row>
    <row r="18" spans="1:12" ht="15">
      <c r="A18" s="150" t="s">
        <v>86</v>
      </c>
      <c r="B18" s="166"/>
      <c r="C18" s="151">
        <f>'(2) Free earnings w part-time'!C18</f>
        <v>36198125.153186075</v>
      </c>
      <c r="D18" s="151">
        <f>'(2) Free earnings w part-time'!D18</f>
        <v>32903556.827208936</v>
      </c>
      <c r="E18" s="6"/>
      <c r="F18" s="151">
        <f>'(3) Slave LF earnings 1800'!D18</f>
        <v>88148.060145463067</v>
      </c>
      <c r="G18" s="6"/>
      <c r="H18" s="151">
        <v>19219298.833473425</v>
      </c>
      <c r="J18" s="151">
        <f t="shared" si="0"/>
        <v>55505572.046804965</v>
      </c>
      <c r="K18" s="151">
        <f t="shared" si="1"/>
        <v>52211003.720827825</v>
      </c>
    </row>
    <row r="19" spans="1:12" ht="15">
      <c r="A19" s="150" t="s">
        <v>184</v>
      </c>
      <c r="B19" s="166"/>
      <c r="C19" s="151">
        <f>'(2) Free earnings w part-time'!C19</f>
        <v>81279613.147364944</v>
      </c>
      <c r="D19" s="151">
        <f>'(2) Free earnings w part-time'!D19</f>
        <v>74069169.884784982</v>
      </c>
      <c r="E19" s="6"/>
      <c r="F19" s="151">
        <f>'(3) Slave LF earnings 1800'!D19</f>
        <v>1796099.4003487565</v>
      </c>
      <c r="G19" s="6"/>
      <c r="H19" s="151">
        <v>46050451.398841411</v>
      </c>
      <c r="J19" s="151">
        <f t="shared" si="0"/>
        <v>129126163.94655511</v>
      </c>
      <c r="K19" s="151">
        <f t="shared" si="1"/>
        <v>121915720.68397515</v>
      </c>
    </row>
    <row r="20" spans="1:12" ht="15">
      <c r="A20" s="150" t="s">
        <v>185</v>
      </c>
      <c r="B20" s="166"/>
      <c r="C20" s="151">
        <f>'(2) Free earnings w part-time'!C20</f>
        <v>84462602.505709544</v>
      </c>
      <c r="D20" s="151">
        <f>'(2) Free earnings w part-time'!D20</f>
        <v>76908980.062704608</v>
      </c>
      <c r="E20" s="6"/>
      <c r="F20" s="151">
        <f>'(3) Slave LF earnings 1800'!D20</f>
        <v>2095867.4623453543</v>
      </c>
      <c r="G20" s="6"/>
      <c r="H20" s="151">
        <v>47829308.382602833</v>
      </c>
      <c r="J20" s="151">
        <f t="shared" si="0"/>
        <v>134387778.35065773</v>
      </c>
      <c r="K20" s="151">
        <f t="shared" si="1"/>
        <v>126834155.9076528</v>
      </c>
    </row>
    <row r="21" spans="1:12" ht="15">
      <c r="A21" s="150" t="s">
        <v>191</v>
      </c>
      <c r="B21" s="166"/>
      <c r="C21" s="151">
        <f>'(2) Free earnings w part-time'!C21</f>
        <v>101360433.2682879</v>
      </c>
      <c r="D21" s="151">
        <f>'(2) Free earnings w part-time'!D21</f>
        <v>92212329.95451951</v>
      </c>
      <c r="E21" s="6"/>
      <c r="F21" s="151">
        <f>'(3) Slave LF earnings 1800'!D21</f>
        <v>7341387.034531367</v>
      </c>
      <c r="G21" s="6"/>
      <c r="H21" s="151">
        <v>62928667.513708651</v>
      </c>
      <c r="J21" s="151">
        <f t="shared" si="0"/>
        <v>171630487.8165279</v>
      </c>
      <c r="K21" s="151">
        <f t="shared" si="1"/>
        <v>162482384.50275952</v>
      </c>
    </row>
    <row r="22" spans="1:12" ht="15">
      <c r="A22" s="150"/>
      <c r="B22" s="166"/>
      <c r="C22" s="154"/>
      <c r="D22" s="154"/>
      <c r="E22" s="154"/>
      <c r="F22" s="154"/>
      <c r="G22" s="154"/>
      <c r="H22" s="154"/>
      <c r="I22" s="154"/>
      <c r="J22" s="154"/>
    </row>
    <row r="23" spans="1:12" ht="15">
      <c r="A23" s="150" t="s">
        <v>81</v>
      </c>
      <c r="B23" s="166"/>
      <c r="C23" s="151">
        <f>'(2) Free earnings w part-time'!C23</f>
        <v>3143022.1747251796</v>
      </c>
      <c r="D23" s="151">
        <f>'(2) Free earnings w part-time'!D23</f>
        <v>2839810.1779196146</v>
      </c>
      <c r="E23" s="6"/>
      <c r="F23" s="151">
        <f>'(3) Slave LF earnings 1800'!D23</f>
        <v>299768.0619965978</v>
      </c>
      <c r="G23" s="6"/>
      <c r="H23" s="151">
        <v>1778856.9837614223</v>
      </c>
      <c r="J23" s="151">
        <f t="shared" si="0"/>
        <v>5221647.2204831997</v>
      </c>
      <c r="K23" s="151">
        <f t="shared" si="1"/>
        <v>4918435.2236776352</v>
      </c>
    </row>
    <row r="24" spans="1:12" ht="15">
      <c r="A24" s="150" t="s">
        <v>82</v>
      </c>
      <c r="B24" s="165" t="s">
        <v>214</v>
      </c>
      <c r="C24" s="151">
        <f>'(2) Free earnings w part-time'!C24</f>
        <v>454977.2765770944</v>
      </c>
      <c r="D24" s="151">
        <f>'(2) Free earnings w part-time'!D24</f>
        <v>433470.21269116859</v>
      </c>
      <c r="E24" s="6"/>
      <c r="F24" s="151">
        <f>'(3) Slave LF earnings 1800'!D24</f>
        <v>117704.84998995728</v>
      </c>
      <c r="G24" s="6"/>
      <c r="H24" s="151">
        <v>0</v>
      </c>
      <c r="J24" s="151">
        <f t="shared" si="0"/>
        <v>572682.12656705163</v>
      </c>
      <c r="K24" s="151">
        <f t="shared" si="1"/>
        <v>551175.06268112583</v>
      </c>
      <c r="L24" s="158" t="s">
        <v>210</v>
      </c>
    </row>
    <row r="25" spans="1:12" ht="15">
      <c r="A25" s="150" t="s">
        <v>88</v>
      </c>
      <c r="B25" s="166"/>
      <c r="C25" s="151">
        <f>'(2) Free earnings w part-time'!C25</f>
        <v>6658774.4336259235</v>
      </c>
      <c r="D25" s="151">
        <f>'(2) Free earnings w part-time'!D25</f>
        <v>6122434.2297772812</v>
      </c>
      <c r="E25" s="6"/>
      <c r="F25" s="151">
        <f>'(3) Slave LF earnings 1800'!D25</f>
        <v>2828027.3420143765</v>
      </c>
      <c r="G25" s="6"/>
      <c r="H25" s="151">
        <v>6758027.0408950746</v>
      </c>
      <c r="J25" s="151">
        <f t="shared" si="0"/>
        <v>16244828.816535374</v>
      </c>
      <c r="K25" s="151">
        <f t="shared" si="1"/>
        <v>15708488.612686733</v>
      </c>
    </row>
    <row r="26" spans="1:12" ht="15">
      <c r="A26" s="150" t="s">
        <v>83</v>
      </c>
      <c r="B26" s="165" t="s">
        <v>192</v>
      </c>
      <c r="C26" s="151">
        <f>'(2) Free earnings w part-time'!C26</f>
        <v>16033660.806012213</v>
      </c>
      <c r="D26" s="151">
        <f>'(2) Free earnings w part-time'!D26</f>
        <v>14869879.67912372</v>
      </c>
      <c r="E26" s="6"/>
      <c r="F26" s="151">
        <f>'(3) Slave LF earnings 1800'!D26</f>
        <v>5127814.7221960556</v>
      </c>
      <c r="G26" s="6"/>
      <c r="H26" s="151">
        <v>15099359.131105818</v>
      </c>
      <c r="J26" s="151">
        <f t="shared" si="0"/>
        <v>36260834.659314089</v>
      </c>
      <c r="K26" s="151">
        <f t="shared" si="1"/>
        <v>35097053.532425597</v>
      </c>
      <c r="L26" s="158" t="s">
        <v>210</v>
      </c>
    </row>
    <row r="27" spans="1:12" ht="15">
      <c r="A27" s="150" t="s">
        <v>91</v>
      </c>
      <c r="B27" s="166"/>
      <c r="C27" s="151">
        <f>'(2) Free earnings w part-time'!C27</f>
        <v>20091023.854940552</v>
      </c>
      <c r="D27" s="151">
        <f>'(2) Free earnings w part-time'!D27</f>
        <v>18292207.298742186</v>
      </c>
      <c r="E27" s="6"/>
      <c r="F27" s="151">
        <f>'(3) Slave LF earnings 1800'!D27</f>
        <v>5933135.9666749574</v>
      </c>
      <c r="G27" s="6"/>
      <c r="H27" s="151">
        <v>16502922.137815155</v>
      </c>
      <c r="J27" s="151">
        <f t="shared" si="0"/>
        <v>42527081.959430665</v>
      </c>
      <c r="K27" s="151">
        <f t="shared" si="1"/>
        <v>40728265.403232299</v>
      </c>
    </row>
    <row r="28" spans="1:12" ht="15">
      <c r="A28" s="150" t="s">
        <v>92</v>
      </c>
      <c r="B28" s="166"/>
      <c r="C28" s="151">
        <f>'(2) Free earnings w part-time'!C28</f>
        <v>13665066.881837089</v>
      </c>
      <c r="D28" s="151">
        <f>'(2) Free earnings w part-time'!D28</f>
        <v>12700666.919285808</v>
      </c>
      <c r="E28" s="6"/>
      <c r="F28" s="151">
        <f>'(3) Slave LF earnings 1800'!D28</f>
        <v>7274298.8659546878</v>
      </c>
      <c r="G28" s="6"/>
      <c r="H28" s="151">
        <v>14412829.776327319</v>
      </c>
      <c r="J28" s="151">
        <f t="shared" si="0"/>
        <v>35352195.524119094</v>
      </c>
      <c r="K28" s="151">
        <f t="shared" si="1"/>
        <v>34387795.561567813</v>
      </c>
    </row>
    <row r="29" spans="1:12" ht="15">
      <c r="A29" s="150" t="s">
        <v>94</v>
      </c>
      <c r="B29" s="165" t="s">
        <v>193</v>
      </c>
      <c r="C29" s="151">
        <f>'(2) Free earnings w part-time'!C29</f>
        <v>30863776.751536235</v>
      </c>
      <c r="D29" s="151">
        <f>'(2) Free earnings w part-time'!D29</f>
        <v>28464129.809339106</v>
      </c>
      <c r="E29" s="6"/>
      <c r="F29" s="151">
        <f>'(3) Slave LF earnings 1800'!D29</f>
        <v>16059103.847315365</v>
      </c>
      <c r="G29" s="6"/>
      <c r="H29" s="151">
        <v>36999176.990464054</v>
      </c>
      <c r="J29" s="151">
        <f t="shared" si="0"/>
        <v>83922057.589315653</v>
      </c>
      <c r="K29" s="151">
        <f t="shared" si="1"/>
        <v>81522410.647118524</v>
      </c>
      <c r="L29" s="158" t="s">
        <v>210</v>
      </c>
    </row>
    <row r="30" spans="1:12" ht="15">
      <c r="A30" s="87" t="s">
        <v>194</v>
      </c>
      <c r="B30" s="150"/>
      <c r="C30" s="151">
        <f>'(2) Free earnings w part-time'!C30</f>
        <v>90910302.179254279</v>
      </c>
      <c r="D30" s="151">
        <f>'(2) Free earnings w part-time'!D30</f>
        <v>83723006.406801268</v>
      </c>
      <c r="E30" s="6"/>
      <c r="F30" s="151">
        <f>'(3) Slave LF earnings 1800'!D30</f>
        <v>37639853.656141996</v>
      </c>
      <c r="G30" s="6"/>
      <c r="H30" s="151">
        <v>91551172.060368851</v>
      </c>
      <c r="J30" s="151">
        <f t="shared" si="0"/>
        <v>220101327.89576513</v>
      </c>
      <c r="K30" s="151">
        <f t="shared" si="1"/>
        <v>212914032.12331212</v>
      </c>
    </row>
    <row r="31" spans="1:12" ht="15">
      <c r="A31" s="28" t="s">
        <v>195</v>
      </c>
      <c r="B31" s="150"/>
      <c r="C31" s="151">
        <f>'(2) Free earnings w part-time'!C31</f>
        <v>87767280.004529104</v>
      </c>
      <c r="D31" s="151">
        <f>'(2) Free earnings w part-time'!D31</f>
        <v>80882788.148959264</v>
      </c>
      <c r="E31" s="6"/>
      <c r="F31" s="151">
        <f>'(3) Slave LF earnings 1800'!D31</f>
        <v>37340085.594145402</v>
      </c>
      <c r="G31" s="6"/>
      <c r="H31" s="151">
        <v>89772315.076607421</v>
      </c>
      <c r="J31" s="151">
        <f t="shared" si="0"/>
        <v>214879680.67528194</v>
      </c>
      <c r="K31" s="151">
        <f t="shared" si="1"/>
        <v>207995188.8197121</v>
      </c>
    </row>
    <row r="32" spans="1:12" ht="15">
      <c r="A32" s="28" t="s">
        <v>196</v>
      </c>
      <c r="B32" s="150"/>
      <c r="C32" s="151">
        <f>'(2) Free earnings w part-time'!C32</f>
        <v>71278641.921939805</v>
      </c>
      <c r="D32" s="151">
        <f>'(2) Free earnings w part-time'!D32</f>
        <v>65579438.257144377</v>
      </c>
      <c r="E32" s="6"/>
      <c r="F32" s="151">
        <f>'(3) Slave LF earnings 1800'!D32</f>
        <v>32094566.021959387</v>
      </c>
      <c r="G32" s="6"/>
      <c r="H32" s="151">
        <v>74672955.945501611</v>
      </c>
      <c r="J32" s="151">
        <f t="shared" si="0"/>
        <v>178046163.88940078</v>
      </c>
      <c r="K32" s="151">
        <f t="shared" si="1"/>
        <v>172346960.22460538</v>
      </c>
    </row>
    <row r="33" spans="1:14" ht="15">
      <c r="A33" s="28" t="s">
        <v>124</v>
      </c>
      <c r="B33" s="150"/>
      <c r="C33" s="151">
        <f>'(2) Free earnings w part-time'!C33</f>
        <v>40414865.170403562</v>
      </c>
      <c r="D33" s="151">
        <f>'(2) Free earnings w part-time'!D33</f>
        <v>37115308.447805271</v>
      </c>
      <c r="E33" s="6"/>
      <c r="F33" s="151">
        <f>'(3) Slave LF earnings 1800'!D33</f>
        <v>16035462.174644021</v>
      </c>
      <c r="G33" s="6"/>
      <c r="H33" s="151">
        <v>37673778.955037549</v>
      </c>
      <c r="J33" s="151">
        <f t="shared" si="0"/>
        <v>94124106.300085127</v>
      </c>
      <c r="K33" s="151">
        <f t="shared" si="1"/>
        <v>90824549.577486843</v>
      </c>
    </row>
    <row r="34" spans="1:14" ht="15">
      <c r="A34" s="28"/>
      <c r="B34" s="150"/>
      <c r="C34" s="21"/>
      <c r="D34" s="21"/>
      <c r="E34" s="21"/>
      <c r="F34" s="21"/>
      <c r="G34" s="21"/>
      <c r="H34" s="21"/>
      <c r="J34" s="21"/>
      <c r="K34" s="21"/>
      <c r="L34" s="21"/>
      <c r="M34" t="s">
        <v>216</v>
      </c>
      <c r="N34" t="s">
        <v>217</v>
      </c>
    </row>
    <row r="35" spans="1:14" ht="16" thickBot="1">
      <c r="A35" s="28" t="s">
        <v>209</v>
      </c>
      <c r="B35" s="150"/>
      <c r="C35" s="151">
        <f>'(2) Free earnings w part-time'!C35</f>
        <v>245833552.47931713</v>
      </c>
      <c r="D35" s="151">
        <f>'(2) Free earnings w part-time'!D35</f>
        <v>224357450.4641577</v>
      </c>
      <c r="E35" s="6"/>
      <c r="F35" s="151">
        <f>'(3) Slave LF earnings 1800'!D35</f>
        <v>39506023.253391415</v>
      </c>
      <c r="G35" s="6"/>
      <c r="H35" s="151">
        <v>158992740.77934912</v>
      </c>
      <c r="J35" s="151">
        <f t="shared" si="0"/>
        <v>444332316.51205766</v>
      </c>
      <c r="K35" s="151">
        <f t="shared" si="1"/>
        <v>422856214.49689823</v>
      </c>
      <c r="M35" s="2">
        <f>100*F35/K35</f>
        <v>9.3426611455609105</v>
      </c>
      <c r="N35" s="2">
        <f>100*H35/K35</f>
        <v>37.599717191933422</v>
      </c>
    </row>
    <row r="36" spans="1:14" ht="16" thickBot="1">
      <c r="A36" s="28" t="s">
        <v>208</v>
      </c>
      <c r="B36" s="150"/>
      <c r="C36" s="151">
        <f>'(2) Free earnings w part-time'!C36</f>
        <v>259701860.74113041</v>
      </c>
      <c r="D36" s="151">
        <f>'(2) Free earnings w part-time'!D36</f>
        <v>236917772.20678368</v>
      </c>
      <c r="E36" s="6"/>
      <c r="F36" s="151">
        <f>'(3) Slave LF earnings 1800'!D36</f>
        <v>42005395.380260907</v>
      </c>
      <c r="G36" s="6"/>
      <c r="H36" s="151">
        <v>169212106.53722</v>
      </c>
      <c r="J36" s="151">
        <f t="shared" si="0"/>
        <v>470919362.6586113</v>
      </c>
      <c r="K36" s="159">
        <f t="shared" si="1"/>
        <v>448135274.1242646</v>
      </c>
      <c r="M36" s="2">
        <f>100*F36/K36</f>
        <v>9.3733740246953019</v>
      </c>
      <c r="N36" s="2">
        <f>100*H36/K36</f>
        <v>37.759158072948019</v>
      </c>
    </row>
    <row r="37" spans="1:14" ht="15">
      <c r="A37" s="28"/>
      <c r="B37" s="150"/>
      <c r="C37" s="154"/>
      <c r="D37" s="154"/>
      <c r="E37" s="154"/>
      <c r="F37" s="154"/>
      <c r="G37" s="154"/>
      <c r="H37" s="154"/>
      <c r="J37" s="154"/>
      <c r="K37" s="154"/>
      <c r="L37" s="154"/>
    </row>
    <row r="38" spans="1:14" ht="15">
      <c r="A38" s="150" t="s">
        <v>89</v>
      </c>
      <c r="B38" s="150"/>
      <c r="C38" s="151">
        <f>'(2) Free earnings w part-time'!C38</f>
        <v>9171594.9599955976</v>
      </c>
      <c r="D38" s="151">
        <f>'(2) Free earnings w part-time'!D38</f>
        <v>8311502.1040837094</v>
      </c>
      <c r="E38" s="6"/>
      <c r="F38" s="151">
        <f>'(3) Slave LF earnings 1800'!D38</f>
        <v>1730195.2032394891</v>
      </c>
      <c r="G38" s="6"/>
      <c r="H38" s="151">
        <v>7514172.2623137189</v>
      </c>
      <c r="J38" s="151">
        <f t="shared" si="0"/>
        <v>18415962.425548807</v>
      </c>
      <c r="K38" s="151">
        <f t="shared" si="1"/>
        <v>17555869.569636919</v>
      </c>
    </row>
    <row r="39" spans="1:14" ht="15">
      <c r="A39" s="150" t="s">
        <v>90</v>
      </c>
      <c r="C39" s="151">
        <f>'(2) Free earnings w part-time'!C39</f>
        <v>359684.93527623767</v>
      </c>
      <c r="D39" s="151">
        <f>'(2) Free earnings w part-time'!D39</f>
        <v>329594.16639575723</v>
      </c>
      <c r="E39" s="6"/>
      <c r="F39" s="151">
        <f>'(3) Slave LF earnings 1800'!D39</f>
        <v>165578.55937872533</v>
      </c>
      <c r="G39" s="6"/>
      <c r="H39" s="150">
        <v>0</v>
      </c>
      <c r="J39" s="151"/>
      <c r="K39" s="151"/>
    </row>
    <row r="40" spans="1:14" ht="15">
      <c r="A40" s="150" t="s">
        <v>93</v>
      </c>
      <c r="B40" s="150"/>
      <c r="C40" s="151">
        <f>'(2) Free earnings w part-time'!C40</f>
        <v>4337028.3665414592</v>
      </c>
      <c r="D40" s="151">
        <f>'(2) Free earnings w part-time'!D40</f>
        <v>3919225.4721465213</v>
      </c>
      <c r="E40" s="6"/>
      <c r="F40" s="151">
        <f>'(3) Slave LF earnings 1800'!D40</f>
        <v>603598.36425127834</v>
      </c>
      <c r="G40" s="6"/>
      <c r="H40" s="151">
        <v>2705193.4955571606</v>
      </c>
      <c r="J40" s="151">
        <f t="shared" si="0"/>
        <v>7645820.2263498977</v>
      </c>
      <c r="K40" s="151">
        <f t="shared" si="1"/>
        <v>7228017.3319549598</v>
      </c>
    </row>
    <row r="41" spans="1:14" ht="15">
      <c r="A41" s="129" t="s">
        <v>121</v>
      </c>
      <c r="B41" s="150"/>
      <c r="C41" s="151">
        <f>'(2) Free earnings w part-time'!C41</f>
        <v>13868308.261813294</v>
      </c>
      <c r="D41" s="151">
        <f>'(2) Free earnings w part-time'!D41</f>
        <v>12560321.742625983</v>
      </c>
      <c r="E41" s="6"/>
      <c r="F41" s="151">
        <f>'(3) Slave LF earnings 1800'!D41</f>
        <v>2499372.1268694927</v>
      </c>
      <c r="G41" s="6"/>
      <c r="H41" s="151">
        <v>10219365.757870881</v>
      </c>
      <c r="J41" s="151">
        <f t="shared" si="0"/>
        <v>26587046.146553665</v>
      </c>
      <c r="K41" s="151">
        <f t="shared" si="1"/>
        <v>25279059.627366357</v>
      </c>
    </row>
    <row r="42" spans="1:14" ht="15">
      <c r="B42" s="150"/>
      <c r="C42" s="155"/>
      <c r="D42" s="155"/>
      <c r="E42" s="155"/>
      <c r="F42" s="6"/>
      <c r="G42" s="6"/>
      <c r="H42" s="151"/>
      <c r="J42" s="151"/>
      <c r="K42" s="151"/>
      <c r="L42" s="151"/>
    </row>
    <row r="44" spans="1:14">
      <c r="J44" s="158" t="s">
        <v>211</v>
      </c>
    </row>
    <row r="45" spans="1:14">
      <c r="J45" s="158" t="s">
        <v>212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Sources &amp; Notes</vt:lpstr>
      <vt:lpstr>(1) Occ groups by place</vt:lpstr>
      <vt:lpstr>(2) Free earnings w part-time</vt:lpstr>
      <vt:lpstr>(3) Slave LF earnings 1800</vt:lpstr>
      <vt:lpstr>(4) Prop &amp; baseline total 1800</vt:lpstr>
    </vt:vector>
  </TitlesOfParts>
  <Company>Harvard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Williamson</dc:creator>
  <cp:lastModifiedBy>Peter Lindert</cp:lastModifiedBy>
  <cp:lastPrinted>2010-08-11T11:52:29Z</cp:lastPrinted>
  <dcterms:created xsi:type="dcterms:W3CDTF">2010-07-19T11:17:19Z</dcterms:created>
  <dcterms:modified xsi:type="dcterms:W3CDTF">2014-06-18T15:51:55Z</dcterms:modified>
</cp:coreProperties>
</file>